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xlnm._FilterDatabase" vbProcedure="false">CLASSIF!$A$2:$AN$2</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4" name="_xlnm.Print_Titles_0_0_0_0_0_0_0_0_0_0_0_0_0_0_0_0_0_0_0_0_0_0_0_0_0_0_0_0_0_0_0_0_0_0_0_0_0_0_0_0_0" vbProcedure="false">CORRIDA!$1:$1</definedName>
    <definedName function="false" hidden="false" localSheetId="4" name="_xlnm.Print_Titles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5" name="_xlnm.Print_Titles_0_0_0_0_0_0_0_0_0_0_0_0_0_0_0_0_0_0_0_0_0_0_0_0_0_0_0_0_0_0_0_0_0_0_0_0_0_0_0_0_0" vbProcedure="false">TORNEIO!$1:$1</definedName>
    <definedName function="false" hidden="false" localSheetId="5" name="_xlnm.Print_Titles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 function="false" hidden="false" localSheetId="7" name="_xlnm.Print_Titles_0_0_0_0_0_0_0_0_0_0_0_0_0_0_0_0_0_0_0_0_0_0_0_0_0_0_0_0_0_0_0_0_0_0_0_0_0_0_0_0_0" vbProcedure="false">WOs!$1:$1</definedName>
    <definedName function="false" hidden="false" localSheetId="7" name="_xlnm.Print_Titles_0_0_0_0_0_0_0_0_0_0_0_0_0_0_0_0_0_0_0_0_0_0_0_0_0_0_0_0_0_0_0_0_0_0_0_0_0_0_0_0_0_0" vbProcedure="false">WOs!$1:$1</definedName>
    <definedName function="false" hidden="false" localSheetId="7" name="_xlnm.Print_Titles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<sst xmlns="http://schemas.openxmlformats.org/spreadsheetml/2006/main" count="883" uniqueCount="100">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</sst>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center" vertical="top" textRotation="90" wrapText="false" indent="0" shrinkToFit="false"/>
      <protection locked="true" hidden="false"/>
    </xf>
    <xf numFmtId="164" fontId="11"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9" xfId="0" applyFont="true" applyBorder="true" applyAlignment="true" applyProtection="false">
      <alignment horizontal="center" vertical="top" textRotation="90" wrapText="false" indent="0" shrinkToFit="false"/>
      <protection locked="true" hidden="false"/>
    </xf>
    <xf numFmtId="164" fontId="12" fillId="0" borderId="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10" xfId="0" applyFont="true" applyBorder="true" applyAlignment="true" applyProtection="false">
      <alignment horizontal="center" vertical="top" textRotation="90" wrapText="false" indent="0" shrinkToFit="false"/>
      <protection locked="true" hidden="false"/>
    </xf>
    <xf numFmtId="170" fontId="11"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14"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35"/>
                <c:pt idx="0">
                  <c:v>Elias</c:v>
                </c:pt>
                <c:pt idx="1">
                  <c:v>Pitch</c:v>
                </c:pt>
                <c:pt idx="2">
                  <c:v>Robertinho</c:v>
                </c:pt>
                <c:pt idx="3">
                  <c:v>Magritto</c:v>
                </c:pt>
                <c:pt idx="4">
                  <c:v>Persio</c:v>
                </c:pt>
                <c:pt idx="5">
                  <c:v>Luiz Henrique</c:v>
                </c:pt>
                <c:pt idx="6">
                  <c:v>Oswald</c:v>
                </c:pt>
                <c:pt idx="7">
                  <c:v>Duclerc</c:v>
                </c:pt>
                <c:pt idx="8">
                  <c:v>Costinha</c:v>
                </c:pt>
                <c:pt idx="9">
                  <c:v>Caio</c:v>
                </c:pt>
                <c:pt idx="10">
                  <c:v>Flavio</c:v>
                </c:pt>
                <c:pt idx="11">
                  <c:v>Juan</c:v>
                </c:pt>
                <c:pt idx="12">
                  <c:v>Ivan</c:v>
                </c:pt>
                <c:pt idx="13">
                  <c:v>Pinga</c:v>
                </c:pt>
                <c:pt idx="14">
                  <c:v>Xuru</c:v>
                </c:pt>
                <c:pt idx="15">
                  <c:v>Paulo</c:v>
                </c:pt>
                <c:pt idx="16">
                  <c:v>Luis Carlos</c:v>
                </c:pt>
                <c:pt idx="17">
                  <c:v>Bruno</c:v>
                </c:pt>
                <c:pt idx="18">
                  <c:v>Carlos Coimbra</c:v>
                </c:pt>
                <c:pt idx="19">
                  <c:v>Rubens</c:v>
                </c:pt>
                <c:pt idx="20">
                  <c:v>Guto</c:v>
                </c:pt>
                <c:pt idx="21">
                  <c:v>Salgado</c:v>
                </c:pt>
                <c:pt idx="22">
                  <c:v>Pedrão</c:v>
                </c:pt>
                <c:pt idx="23">
                  <c:v>Felipe</c:v>
                </c:pt>
                <c:pt idx="24">
                  <c:v>Sérgio Nacif</c:v>
                </c:pt>
                <c:pt idx="25">
                  <c:v>Andre Bruni</c:v>
                </c:pt>
                <c:pt idx="26">
                  <c:v>Palazzo</c:v>
                </c:pt>
                <c:pt idx="27">
                  <c:v>Fabinho</c:v>
                </c:pt>
                <c:pt idx="28">
                  <c:v>Danilo</c:v>
                </c:pt>
                <c:pt idx="29">
                  <c:v>Walderi</c:v>
                </c:pt>
                <c:pt idx="30">
                  <c:v>Yokota</c:v>
                </c:pt>
                <c:pt idx="31">
                  <c:v>Fernando Bio</c:v>
                </c:pt>
                <c:pt idx="32">
                  <c:v>Fontalvo</c:v>
                </c:pt>
                <c:pt idx="33">
                  <c:v>Grilovic</c:v>
                </c:pt>
                <c:pt idx="34">
                  <c:v>Reinaldo</c:v>
                </c:pt>
              </c:strCache>
            </c:strRef>
          </c:cat>
          <c:val>
            <c:numRef>
              <c:f>CLASSIF!$I$3:$I$51</c:f>
              <c:numCache>
                <c:formatCode>General</c:formatCode>
                <c:ptCount val="35"/>
                <c:pt idx="0">
                  <c:v>1003.0006755782</c:v>
                </c:pt>
                <c:pt idx="1">
                  <c:v>953.000916240471</c:v>
                </c:pt>
                <c:pt idx="2">
                  <c:v>617.000789346714</c:v>
                </c:pt>
                <c:pt idx="3">
                  <c:v>518.000876264476</c:v>
                </c:pt>
                <c:pt idx="4">
                  <c:v>499.000906884182</c:v>
                </c:pt>
                <c:pt idx="5">
                  <c:v>493.000721127632</c:v>
                </c:pt>
                <c:pt idx="6">
                  <c:v>472.000757213857</c:v>
                </c:pt>
                <c:pt idx="7">
                  <c:v>448.000702262913</c:v>
                </c:pt>
                <c:pt idx="8">
                  <c:v>414.000675093</c:v>
                </c:pt>
                <c:pt idx="9">
                  <c:v>401.000846523572</c:v>
                </c:pt>
                <c:pt idx="10">
                  <c:v>388.000573996043</c:v>
                </c:pt>
                <c:pt idx="11">
                  <c:v>349.000291743667</c:v>
                </c:pt>
                <c:pt idx="12">
                  <c:v>343.000660078</c:v>
                </c:pt>
                <c:pt idx="13">
                  <c:v>294.000461969762</c:v>
                </c:pt>
                <c:pt idx="14">
                  <c:v>279.000258052</c:v>
                </c:pt>
                <c:pt idx="15">
                  <c:v>276.000584684385</c:v>
                </c:pt>
                <c:pt idx="16">
                  <c:v>269.000444812842</c:v>
                </c:pt>
                <c:pt idx="17">
                  <c:v>261.000618277818</c:v>
                </c:pt>
                <c:pt idx="18">
                  <c:v>248.000820094</c:v>
                </c:pt>
                <c:pt idx="19">
                  <c:v>234.000780057</c:v>
                </c:pt>
                <c:pt idx="20">
                  <c:v>212.000540053</c:v>
                </c:pt>
                <c:pt idx="21">
                  <c:v>193.000720059</c:v>
                </c:pt>
                <c:pt idx="22">
                  <c:v>184.000836431636</c:v>
                </c:pt>
                <c:pt idx="23">
                  <c:v>177.000800086</c:v>
                </c:pt>
                <c:pt idx="24">
                  <c:v>176.000616724667</c:v>
                </c:pt>
                <c:pt idx="25">
                  <c:v>119.000661166111</c:v>
                </c:pt>
                <c:pt idx="26">
                  <c:v>110.00110007</c:v>
                </c:pt>
                <c:pt idx="27">
                  <c:v>100.000633420333</c:v>
                </c:pt>
                <c:pt idx="28">
                  <c:v>31.0005167576667</c:v>
                </c:pt>
                <c:pt idx="29">
                  <c:v>24.00060009</c:v>
                </c:pt>
                <c:pt idx="30">
                  <c:v>24.000200051</c:v>
                </c:pt>
                <c:pt idx="31">
                  <c:v>20.0003334183333</c:v>
                </c:pt>
                <c:pt idx="32">
                  <c:v>7.000350082</c:v>
                </c:pt>
                <c:pt idx="33">
                  <c:v>4.000200081</c:v>
                </c:pt>
                <c:pt idx="34">
                  <c:v>4.000200063</c:v>
                </c:pt>
              </c:numCache>
            </c:numRef>
          </c:val>
        </c:ser>
        <c:gapWidth val="100"/>
        <c:overlap val="-24"/>
        <c:axId val="62681605"/>
        <c:axId val="92098122"/>
      </c:barChart>
      <c:catAx>
        <c:axId val="62681605"/>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92098122"/>
        <c:crosses val="autoZero"/>
        <c:auto val="1"/>
        <c:lblAlgn val="ctr"/>
        <c:lblOffset val="100"/>
      </c:catAx>
      <c:valAx>
        <c:axId val="92098122"/>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62681605"/>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272880</xdr:colOff>
      <xdr:row>42</xdr:row>
      <xdr:rowOff>140400</xdr:rowOff>
    </xdr:to>
    <xdr:graphicFrame>
      <xdr:nvGraphicFramePr>
        <xdr:cNvPr id="0" name="Chart 1"/>
        <xdr:cNvGraphicFramePr/>
      </xdr:nvGraphicFramePr>
      <xdr:xfrm>
        <a:off x="0" y="0"/>
        <a:ext cx="10112760" cy="6967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51</v>
      </c>
      <c r="D3" s="22" t="str">
        <f aca="false">VLOOKUP($A3,$N:$Z,R$1,0)&amp;"-"&amp;VLOOKUP($A3,$N:$Z,S$1,0)</f>
        <v>27-24</v>
      </c>
      <c r="E3" s="20" t="n">
        <f aca="false">VLOOKUP($A3,$N:$Z,X$1,0)</f>
        <v>689</v>
      </c>
      <c r="F3" s="20" t="n">
        <f aca="false">VLOOKUP($A3,$N:$Z,V$1,0)</f>
        <v>0</v>
      </c>
      <c r="G3" s="20" t="n">
        <f aca="false">VLOOKUP($A3,$N:$Z,W$1,0)</f>
        <v>64</v>
      </c>
      <c r="H3" s="20" t="n">
        <f aca="false">VLOOKUP($A3,$N:$Z,Y$1,0)</f>
        <v>250</v>
      </c>
      <c r="I3" s="23" t="n">
        <f aca="false">VLOOKUP($A3,$N:$Z,13,0)</f>
        <v>1003.0006755782</v>
      </c>
      <c r="J3" s="24" t="s">
        <v>75</v>
      </c>
      <c r="K3" s="25" t="n">
        <f aca="false">VLOOKUP($A3,$N:$Z,R$1,0)</f>
        <v>27</v>
      </c>
      <c r="L3" s="25" t="n">
        <f aca="false">VLOOKUP($A3,$N:$Z,S$1,0)</f>
        <v>24</v>
      </c>
      <c r="M3" s="25"/>
      <c r="N3" s="26" t="n">
        <f aca="false">RANK(Z3,Z:Z)</f>
        <v>36</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1607</v>
      </c>
      <c r="AE3" s="2" t="n">
        <f aca="false">AC3-AB3</f>
        <v>150</v>
      </c>
      <c r="AF3" s="2" t="n">
        <f aca="false">AD3/AE3</f>
        <v>10.7133333333333</v>
      </c>
      <c r="AG3" s="30" t="n">
        <f aca="false">E3/$AF$3</f>
        <v>64.3123833229621</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Pitch</v>
      </c>
      <c r="C4" s="31" t="n">
        <f aca="false">VLOOKUP($A4,$N:$Z,Q$1,0)</f>
        <v>34</v>
      </c>
      <c r="D4" s="33" t="str">
        <f aca="false">VLOOKUP($A4,$N:$Z,R$1,0)&amp;"-"&amp;VLOOKUP($A4,$N:$Z,S$1,0)</f>
        <v>28-6</v>
      </c>
      <c r="E4" s="31" t="n">
        <f aca="false">VLOOKUP($A4,$N:$Z,X$1,0)</f>
        <v>623</v>
      </c>
      <c r="F4" s="31" t="n">
        <f aca="false">VLOOKUP($A4,$N:$Z,V$1,0)</f>
        <v>0</v>
      </c>
      <c r="G4" s="31" t="n">
        <f aca="false">VLOOKUP($A4,$N:$Z,W$1,0)</f>
        <v>80</v>
      </c>
      <c r="H4" s="31" t="n">
        <f aca="false">VLOOKUP($A4,$N:$Z,Y$1,0)</f>
        <v>250</v>
      </c>
      <c r="I4" s="34" t="n">
        <f aca="false">VLOOKUP($A4,$N:$Z,13,0)</f>
        <v>953.000916240471</v>
      </c>
      <c r="J4" s="24"/>
      <c r="K4" s="35" t="n">
        <f aca="false">VLOOKUP($A4,$N:$Z,R$1,0)</f>
        <v>28</v>
      </c>
      <c r="L4" s="35" t="n">
        <f aca="false">VLOOKUP($A4,$N:$Z,S$1,0)</f>
        <v>6</v>
      </c>
      <c r="M4" s="35"/>
      <c r="N4" s="36" t="n">
        <f aca="false">RANK(Z4,Z:Z)</f>
        <v>37</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58.1518357187306</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Robertinho</v>
      </c>
      <c r="C5" s="31" t="n">
        <f aca="false">VLOOKUP($A5,$N:$Z,Q$1,0)</f>
        <v>28</v>
      </c>
      <c r="D5" s="33" t="str">
        <f aca="false">VLOOKUP($A5,$N:$Z,R$1,0)&amp;"-"&amp;VLOOKUP($A5,$N:$Z,S$1,0)</f>
        <v>19-9</v>
      </c>
      <c r="E5" s="31" t="n">
        <f aca="false">VLOOKUP($A5,$N:$Z,X$1,0)</f>
        <v>467</v>
      </c>
      <c r="F5" s="31" t="n">
        <f aca="false">VLOOKUP($A5,$N:$Z,V$1,0)</f>
        <v>25</v>
      </c>
      <c r="G5" s="31" t="n">
        <f aca="false">VLOOKUP($A5,$N:$Z,W$1,0)</f>
        <v>0</v>
      </c>
      <c r="H5" s="31" t="n">
        <f aca="false">VLOOKUP($A5,$N:$Z,Y$1,0)</f>
        <v>150</v>
      </c>
      <c r="I5" s="34" t="n">
        <f aca="false">VLOOKUP($A5,$N:$Z,13,0)</f>
        <v>617.000789346714</v>
      </c>
      <c r="J5" s="24"/>
      <c r="K5" s="35" t="n">
        <f aca="false">VLOOKUP($A5,$N:$Z,R$1,0)</f>
        <v>19</v>
      </c>
      <c r="L5" s="35" t="n">
        <f aca="false">VLOOKUP($A5,$N:$Z,S$1,0)</f>
        <v>9</v>
      </c>
      <c r="M5" s="35"/>
      <c r="N5" s="36" t="n">
        <f aca="false">RANK(Z5,Z:Z)</f>
        <v>38</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43.5905413814561</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Magritto</v>
      </c>
      <c r="C6" s="31" t="n">
        <f aca="false">VLOOKUP($A6,$N:$Z,Q$1,0)</f>
        <v>21</v>
      </c>
      <c r="D6" s="33" t="str">
        <f aca="false">VLOOKUP($A6,$N:$Z,R$1,0)&amp;"-"&amp;VLOOKUP($A6,$N:$Z,S$1,0)</f>
        <v>17-4</v>
      </c>
      <c r="E6" s="31" t="n">
        <f aca="false">VLOOKUP($A6,$N:$Z,X$1,0)</f>
        <v>368</v>
      </c>
      <c r="F6" s="31" t="n">
        <f aca="false">VLOOKUP($A6,$N:$Z,V$1,0)</f>
        <v>0</v>
      </c>
      <c r="G6" s="31" t="n">
        <f aca="false">VLOOKUP($A6,$N:$Z,W$1,0)</f>
        <v>0</v>
      </c>
      <c r="H6" s="31" t="n">
        <f aca="false">VLOOKUP($A6,$N:$Z,Y$1,0)</f>
        <v>150</v>
      </c>
      <c r="I6" s="34" t="n">
        <f aca="false">VLOOKUP($A6,$N:$Z,13,0)</f>
        <v>518.000876264476</v>
      </c>
      <c r="J6" s="24"/>
      <c r="K6" s="35" t="n">
        <f aca="false">VLOOKUP($A6,$N:$Z,R$1,0)</f>
        <v>17</v>
      </c>
      <c r="L6" s="35" t="n">
        <f aca="false">VLOOKUP($A6,$N:$Z,S$1,0)</f>
        <v>4</v>
      </c>
      <c r="M6" s="35"/>
      <c r="N6" s="36" t="n">
        <f aca="false">RANK(Z6,Z:Z)</f>
        <v>18</v>
      </c>
      <c r="O6" s="35" t="n">
        <v>4</v>
      </c>
      <c r="P6" s="36" t="s">
        <v>5</v>
      </c>
      <c r="Q6" s="36" t="n">
        <f aca="false">COUNTIF(CORRIDA!G:G,CLASSIF!P6)+COUNTIF(CORRIDA!I:I,CLASSIF!P6)</f>
        <v>11</v>
      </c>
      <c r="R6" s="36" t="n">
        <f aca="false">COUNTIF(CORRIDA!G:G,CLASSIF!$P6)</f>
        <v>4</v>
      </c>
      <c r="S6" s="36" t="n">
        <f aca="false">COUNTIF(CORRIDA!I:I,CLASSIF!P6)</f>
        <v>7</v>
      </c>
      <c r="T6" s="37" t="n">
        <f aca="false">IF(Q6=0,0,U6/(Q6*20))</f>
        <v>0.618181818181818</v>
      </c>
      <c r="U6" s="36" t="n">
        <f aca="false">SUMIF(CORRIDA!G:G,CLASSIF!P6,CORRIDA!H:H)+SUMIF(CORRIDA!I:I,CLASSIF!P6,CORRIDA!J:J)</f>
        <v>136</v>
      </c>
      <c r="V6" s="36" t="n">
        <f aca="false">SUMIF(WOs!G:G,CLASSIF!P6,WOs!H:H)+SUMIF(WOs!I:I,CLASSIF!P6,WOs!J:J)</f>
        <v>25</v>
      </c>
      <c r="W6" s="36" t="n">
        <f aca="false">SUMIF(TORNEIO!G:G,CLASSIF!P6,TORNEIO!H:H)+SUMIF(TORNEIO!I:I,CLASSIF!P6,TORNEIO!J:J)+SUMIF(TORNEIO!S:S,CLASSIF!P6,TORNEIO!T:T)</f>
        <v>0</v>
      </c>
      <c r="X6" s="36" t="n">
        <f aca="false">SUM(U6:V6)</f>
        <v>161</v>
      </c>
      <c r="Y6" s="36" t="n">
        <f aca="false">VLOOKUP(P6,STATS!$B$2:$DF$52,109,0)</f>
        <v>100</v>
      </c>
      <c r="Z6" s="38" t="n">
        <f aca="false">SUM(W6:Y6)+T6/1000+(100-O6)/1000000000</f>
        <v>261.000618277818</v>
      </c>
      <c r="AA6" s="36"/>
      <c r="AG6" s="30" t="n">
        <f aca="false">E6/$AF$3</f>
        <v>34.3497199751089</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Persio</v>
      </c>
      <c r="C7" s="31" t="n">
        <f aca="false">VLOOKUP($A7,$N:$Z,Q$1,0)</f>
        <v>22</v>
      </c>
      <c r="D7" s="33" t="str">
        <f aca="false">VLOOKUP($A7,$N:$Z,R$1,0)&amp;"-"&amp;VLOOKUP($A7,$N:$Z,S$1,0)</f>
        <v>18-4</v>
      </c>
      <c r="E7" s="31" t="n">
        <f aca="false">VLOOKUP($A7,$N:$Z,X$1,0)</f>
        <v>399</v>
      </c>
      <c r="F7" s="31" t="n">
        <f aca="false">VLOOKUP($A7,$N:$Z,V$1,0)</f>
        <v>0</v>
      </c>
      <c r="G7" s="31" t="n">
        <f aca="false">VLOOKUP($A7,$N:$Z,W$1,0)</f>
        <v>0</v>
      </c>
      <c r="H7" s="31" t="n">
        <f aca="false">VLOOKUP($A7,$N:$Z,Y$1,0)</f>
        <v>100</v>
      </c>
      <c r="I7" s="34" t="n">
        <f aca="false">VLOOKUP($A7,$N:$Z,13,0)</f>
        <v>499.000906884182</v>
      </c>
      <c r="J7" s="24"/>
      <c r="K7" s="35" t="n">
        <f aca="false">VLOOKUP($A7,$N:$Z,R$1,0)</f>
        <v>18</v>
      </c>
      <c r="L7" s="35" t="n">
        <f aca="false">VLOOKUP($A7,$N:$Z,S$1,0)</f>
        <v>4</v>
      </c>
      <c r="M7" s="35"/>
      <c r="N7" s="36" t="n">
        <f aca="false">RANK(Z7,Z:Z)</f>
        <v>10</v>
      </c>
      <c r="O7" s="35" t="n">
        <v>5</v>
      </c>
      <c r="P7" s="36" t="s">
        <v>6</v>
      </c>
      <c r="Q7" s="36" t="n">
        <f aca="false">COUNTIF(CORRIDA!G:G,CLASSIF!P7)+COUNTIF(CORRIDA!I:I,CLASSIF!P7)</f>
        <v>14</v>
      </c>
      <c r="R7" s="36" t="n">
        <f aca="false">COUNTIF(CORRIDA!G:G,CLASSIF!$P7)</f>
        <v>11</v>
      </c>
      <c r="S7" s="36" t="n">
        <f aca="false">COUNTIF(CORRIDA!I:I,CLASSIF!P7)</f>
        <v>3</v>
      </c>
      <c r="T7" s="37" t="n">
        <f aca="false">IF(Q7=0,0,U7/(Q7*20))</f>
        <v>0.846428571428571</v>
      </c>
      <c r="U7" s="36" t="n">
        <f aca="false">SUMIF(CORRIDA!G:G,CLASSIF!P7,CORRIDA!H:H)+SUMIF(CORRIDA!I:I,CLASSIF!P7,CORRIDA!J:J)</f>
        <v>237</v>
      </c>
      <c r="V7" s="36" t="n">
        <f aca="false">SUMIF(WOs!G:G,CLASSIF!P7,WOs!H:H)+SUMIF(WOs!I:I,CLASSIF!P7,WOs!J:J)</f>
        <v>0</v>
      </c>
      <c r="W7" s="36" t="n">
        <f aca="false">SUMIF(TORNEIO!G:G,CLASSIF!P7,TORNEIO!H:H)+SUMIF(TORNEIO!I:I,CLASSIF!P7,TORNEIO!J:J)+SUMIF(TORNEIO!S:S,CLASSIF!P7,TORNEIO!T:T)</f>
        <v>64</v>
      </c>
      <c r="X7" s="36" t="n">
        <f aca="false">SUM(U7:V7)</f>
        <v>237</v>
      </c>
      <c r="Y7" s="36" t="n">
        <f aca="false">VLOOKUP(P7,STATS!$B$2:$DF$52,109,0)</f>
        <v>100</v>
      </c>
      <c r="Z7" s="38" t="n">
        <f aca="false">SUM(W7:Y7)+T7/1000+(100-O7)/1000000000</f>
        <v>401.000846523572</v>
      </c>
      <c r="AA7" s="36"/>
      <c r="AG7" s="30" t="n">
        <f aca="false">E7/$AF$3</f>
        <v>37.2433105164904</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Luiz Henrique</v>
      </c>
      <c r="C8" s="31" t="n">
        <f aca="false">VLOOKUP($A8,$N:$Z,Q$1,0)</f>
        <v>19</v>
      </c>
      <c r="D8" s="33" t="str">
        <f aca="false">VLOOKUP($A8,$N:$Z,R$1,0)&amp;"-"&amp;VLOOKUP($A8,$N:$Z,S$1,0)</f>
        <v>11-8</v>
      </c>
      <c r="E8" s="31" t="n">
        <f aca="false">VLOOKUP($A8,$N:$Z,X$1,0)</f>
        <v>299</v>
      </c>
      <c r="F8" s="31" t="n">
        <f aca="false">VLOOKUP($A8,$N:$Z,V$1,0)</f>
        <v>25</v>
      </c>
      <c r="G8" s="31" t="n">
        <f aca="false">VLOOKUP($A8,$N:$Z,W$1,0)</f>
        <v>44</v>
      </c>
      <c r="H8" s="31" t="n">
        <f aca="false">VLOOKUP($A8,$N:$Z,Y$1,0)</f>
        <v>150</v>
      </c>
      <c r="I8" s="34" t="n">
        <f aca="false">VLOOKUP($A8,$N:$Z,13,0)</f>
        <v>493.000721127632</v>
      </c>
      <c r="J8" s="24"/>
      <c r="K8" s="35" t="n">
        <f aca="false">VLOOKUP($A8,$N:$Z,R$1,0)</f>
        <v>11</v>
      </c>
      <c r="L8" s="35" t="n">
        <f aca="false">VLOOKUP($A8,$N:$Z,S$1,0)</f>
        <v>8</v>
      </c>
      <c r="M8" s="35"/>
      <c r="N8" s="36" t="n">
        <f aca="false">RANK(Z8,Z:Z)</f>
        <v>19</v>
      </c>
      <c r="O8" s="35" t="n">
        <v>6</v>
      </c>
      <c r="P8" s="36" t="s">
        <v>7</v>
      </c>
      <c r="Q8" s="36" t="n">
        <f aca="false">COUNTIF(CORRIDA!G:G,CLASSIF!P8)+COUNTIF(CORRIDA!I:I,CLASSIF!P8)</f>
        <v>10</v>
      </c>
      <c r="R8" s="36" t="n">
        <f aca="false">COUNTIF(CORRIDA!G:G,CLASSIF!$P8)</f>
        <v>7</v>
      </c>
      <c r="S8" s="36" t="n">
        <f aca="false">COUNTIF(CORRIDA!I:I,CLASSIF!P8)</f>
        <v>3</v>
      </c>
      <c r="T8" s="37" t="n">
        <f aca="false">IF(Q8=0,0,U8/(Q8*20))</f>
        <v>0.82</v>
      </c>
      <c r="U8" s="36" t="n">
        <f aca="false">SUMIF(CORRIDA!G:G,CLASSIF!P8,CORRIDA!H:H)+SUMIF(CORRIDA!I:I,CLASSIF!P8,CORRIDA!J:J)</f>
        <v>164</v>
      </c>
      <c r="V8" s="36" t="n">
        <f aca="false">SUMIF(WOs!G:G,CLASSIF!P8,WOs!H:H)+SUMIF(WOs!I:I,CLASSIF!P8,WOs!J:J)</f>
        <v>0</v>
      </c>
      <c r="W8" s="36" t="n">
        <f aca="false">SUMIF(TORNEIO!G:G,CLASSIF!P8,TORNEIO!H:H)+SUMIF(TORNEIO!I:I,CLASSIF!P8,TORNEIO!J:J)+SUMIF(TORNEIO!S:S,CLASSIF!P8,TORNEIO!T:T)</f>
        <v>84</v>
      </c>
      <c r="X8" s="36" t="n">
        <f aca="false">SUM(U8:V8)</f>
        <v>164</v>
      </c>
      <c r="Y8" s="36" t="n">
        <f aca="false">VLOOKUP(P8,STATS!$B$2:$DF$52,109,0)</f>
        <v>0</v>
      </c>
      <c r="Z8" s="38" t="n">
        <f aca="false">SUM(W8:Y8)+T8/1000+(100-O8)/1000000000</f>
        <v>248.000820094</v>
      </c>
      <c r="AA8" s="36"/>
      <c r="AG8" s="30" t="n">
        <f aca="false">E8/$AF$3</f>
        <v>27.909147479776</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Oswald</v>
      </c>
      <c r="C9" s="31" t="n">
        <f aca="false">VLOOKUP($A9,$N:$Z,Q$1,0)</f>
        <v>21</v>
      </c>
      <c r="D9" s="33" t="str">
        <f aca="false">VLOOKUP($A9,$N:$Z,R$1,0)&amp;"-"&amp;VLOOKUP($A9,$N:$Z,S$1,0)</f>
        <v>13-8</v>
      </c>
      <c r="E9" s="31" t="n">
        <f aca="false">VLOOKUP($A9,$N:$Z,X$1,0)</f>
        <v>322</v>
      </c>
      <c r="F9" s="31" t="n">
        <f aca="false">VLOOKUP($A9,$N:$Z,V$1,0)</f>
        <v>4</v>
      </c>
      <c r="G9" s="31" t="n">
        <f aca="false">VLOOKUP($A9,$N:$Z,W$1,0)</f>
        <v>0</v>
      </c>
      <c r="H9" s="31" t="n">
        <f aca="false">VLOOKUP($A9,$N:$Z,Y$1,0)</f>
        <v>150</v>
      </c>
      <c r="I9" s="34" t="n">
        <f aca="false">VLOOKUP($A9,$N:$Z,13,0)</f>
        <v>472.000757213857</v>
      </c>
      <c r="J9" s="24"/>
      <c r="K9" s="35" t="n">
        <f aca="false">VLOOKUP($A9,$N:$Z,R$1,0)</f>
        <v>13</v>
      </c>
      <c r="L9" s="35" t="n">
        <f aca="false">VLOOKUP($A9,$N:$Z,S$1,0)</f>
        <v>8</v>
      </c>
      <c r="M9" s="35"/>
      <c r="N9" s="36" t="n">
        <f aca="false">RANK(Z9,Z:Z)</f>
        <v>9</v>
      </c>
      <c r="O9" s="35" t="n">
        <v>7</v>
      </c>
      <c r="P9" s="36" t="s">
        <v>8</v>
      </c>
      <c r="Q9" s="36" t="n">
        <f aca="false">COUNTIF(CORRIDA!G:G,CLASSIF!P9)+COUNTIF(CORRIDA!I:I,CLASSIF!P9)</f>
        <v>20</v>
      </c>
      <c r="R9" s="36" t="n">
        <f aca="false">COUNTIF(CORRIDA!G:G,CLASSIF!$P9)</f>
        <v>10</v>
      </c>
      <c r="S9" s="36" t="n">
        <f aca="false">COUNTIF(CORRIDA!I:I,CLASSIF!P9)</f>
        <v>10</v>
      </c>
      <c r="T9" s="37" t="n">
        <f aca="false">IF(Q9=0,0,U9/(Q9*20))</f>
        <v>0.675</v>
      </c>
      <c r="U9" s="36" t="n">
        <f aca="false">SUMIF(CORRIDA!G:G,CLASSIF!P9,CORRIDA!H:H)+SUMIF(CORRIDA!I:I,CLASSIF!P9,CORRIDA!J:J)</f>
        <v>270</v>
      </c>
      <c r="V9" s="36" t="n">
        <f aca="false">SUMIF(WOs!G:G,CLASSIF!P9,WOs!H:H)+SUMIF(WOs!I:I,CLASSIF!P9,WOs!J:J)</f>
        <v>0</v>
      </c>
      <c r="W9" s="36" t="n">
        <f aca="false">SUMIF(TORNEIO!G:G,CLASSIF!P9,TORNEIO!H:H)+SUMIF(TORNEIO!I:I,CLASSIF!P9,TORNEIO!J:J)+SUMIF(TORNEIO!S:S,CLASSIF!P9,TORNEIO!T:T)</f>
        <v>44</v>
      </c>
      <c r="X9" s="36" t="n">
        <f aca="false">SUM(U9:V9)</f>
        <v>270</v>
      </c>
      <c r="Y9" s="36" t="n">
        <f aca="false">VLOOKUP(P9,STATS!$B$2:$DF$52,109,0)</f>
        <v>100</v>
      </c>
      <c r="Z9" s="38" t="n">
        <f aca="false">SUM(W9:Y9)+T9/1000+(100-O9)/1000000000</f>
        <v>414.000675093</v>
      </c>
      <c r="AA9" s="36"/>
      <c r="AG9" s="30" t="n">
        <f aca="false">E9/$AF$3</f>
        <v>30.0560049782203</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Duclerc</v>
      </c>
      <c r="C10" s="31" t="n">
        <f aca="false">VLOOKUP($A10,$N:$Z,Q$1,0)</f>
        <v>23</v>
      </c>
      <c r="D10" s="33" t="str">
        <f aca="false">VLOOKUP($A10,$N:$Z,R$1,0)&amp;"-"&amp;VLOOKUP($A10,$N:$Z,S$1,0)</f>
        <v>12-11</v>
      </c>
      <c r="E10" s="31" t="n">
        <f aca="false">VLOOKUP($A10,$N:$Z,X$1,0)</f>
        <v>323</v>
      </c>
      <c r="F10" s="31" t="n">
        <f aca="false">VLOOKUP($A10,$N:$Z,V$1,0)</f>
        <v>0</v>
      </c>
      <c r="G10" s="31" t="n">
        <f aca="false">VLOOKUP($A10,$N:$Z,W$1,0)</f>
        <v>25</v>
      </c>
      <c r="H10" s="31" t="n">
        <f aca="false">VLOOKUP($A10,$N:$Z,Y$1,0)</f>
        <v>100</v>
      </c>
      <c r="I10" s="34" t="n">
        <f aca="false">VLOOKUP($A10,$N:$Z,13,0)</f>
        <v>448.000702262913</v>
      </c>
      <c r="J10" s="24"/>
      <c r="K10" s="35" t="n">
        <f aca="false">VLOOKUP($A10,$N:$Z,R$1,0)</f>
        <v>12</v>
      </c>
      <c r="L10" s="35" t="n">
        <f aca="false">VLOOKUP($A10,$N:$Z,S$1,0)</f>
        <v>11</v>
      </c>
      <c r="M10" s="35"/>
      <c r="N10" s="36" t="n">
        <f aca="false">RANK(Z10,Z:Z)</f>
        <v>39</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30.1493466085874</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Costinha</v>
      </c>
      <c r="C11" s="39" t="n">
        <f aca="false">VLOOKUP($A11,$N:$Z,Q$1,0)</f>
        <v>20</v>
      </c>
      <c r="D11" s="41" t="str">
        <f aca="false">VLOOKUP($A11,$N:$Z,R$1,0)&amp;"-"&amp;VLOOKUP($A11,$N:$Z,S$1,0)</f>
        <v>10-10</v>
      </c>
      <c r="E11" s="39" t="n">
        <f aca="false">VLOOKUP($A11,$N:$Z,X$1,0)</f>
        <v>270</v>
      </c>
      <c r="F11" s="39" t="n">
        <f aca="false">VLOOKUP($A11,$N:$Z,V$1,0)</f>
        <v>0</v>
      </c>
      <c r="G11" s="39" t="n">
        <f aca="false">VLOOKUP($A11,$N:$Z,W$1,0)</f>
        <v>44</v>
      </c>
      <c r="H11" s="39" t="n">
        <f aca="false">VLOOKUP($A11,$N:$Z,Y$1,0)</f>
        <v>100</v>
      </c>
      <c r="I11" s="42" t="n">
        <f aca="false">VLOOKUP($A11,$N:$Z,13,0)</f>
        <v>414.000675093</v>
      </c>
      <c r="J11" s="43" t="s">
        <v>76</v>
      </c>
      <c r="K11" s="35" t="n">
        <f aca="false">VLOOKUP($A11,$N:$Z,R$1,0)</f>
        <v>10</v>
      </c>
      <c r="L11" s="35" t="n">
        <f aca="false">VLOOKUP($A11,$N:$Z,S$1,0)</f>
        <v>10</v>
      </c>
      <c r="M11" s="35"/>
      <c r="N11" s="36" t="n">
        <f aca="false">RANK(Z11,Z:Z)</f>
        <v>29</v>
      </c>
      <c r="O11" s="35" t="n">
        <v>9</v>
      </c>
      <c r="P11" s="36" t="s">
        <v>10</v>
      </c>
      <c r="Q11" s="36" t="n">
        <f aca="false">COUNTIF(CORRIDA!G:G,CLASSIF!P11)+COUNTIF(CORRIDA!I:I,CLASSIF!P11)</f>
        <v>3</v>
      </c>
      <c r="R11" s="36" t="n">
        <f aca="false">COUNTIF(CORRIDA!G:G,CLASSIF!$P11)</f>
        <v>1</v>
      </c>
      <c r="S11" s="36" t="n">
        <f aca="false">COUNTIF(CORRIDA!I:I,CLASSIF!P11)</f>
        <v>2</v>
      </c>
      <c r="T11" s="37" t="n">
        <f aca="false">IF(Q11=0,0,U11/(Q11*20))</f>
        <v>0.516666666666667</v>
      </c>
      <c r="U11" s="36" t="n">
        <f aca="false">SUMIF(CORRIDA!G:G,CLASSIF!P11,CORRIDA!H:H)+SUMIF(CORRIDA!I:I,CLASSIF!P11,CORRIDA!J:J)</f>
        <v>31</v>
      </c>
      <c r="V11" s="36" t="n">
        <f aca="false">SUMIF(WOs!G:G,CLASSIF!P11,WOs!H:H)+SUMIF(WOs!I:I,CLASSIF!P11,WOs!J:J)</f>
        <v>0</v>
      </c>
      <c r="W11" s="36" t="n">
        <f aca="false">SUMIF(TORNEIO!G:G,CLASSIF!P11,TORNEIO!H:H)+SUMIF(TORNEIO!I:I,CLASSIF!P11,TORNEIO!J:J)+SUMIF(TORNEIO!S:S,CLASSIF!P11,TORNEIO!T:T)</f>
        <v>0</v>
      </c>
      <c r="X11" s="36" t="n">
        <f aca="false">SUM(U11:V11)</f>
        <v>31</v>
      </c>
      <c r="Y11" s="36" t="n">
        <f aca="false">VLOOKUP(P11,STATS!$B$2:$DF$52,109,0)</f>
        <v>0</v>
      </c>
      <c r="Z11" s="38" t="n">
        <f aca="false">SUM(W11:Y11)+T11/1000+(100-O11)/1000000000</f>
        <v>31.0005167576667</v>
      </c>
      <c r="AA11" s="36"/>
      <c r="AG11" s="30" t="n">
        <f aca="false">E11/$AF$3</f>
        <v>25.2022401991288</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Caio</v>
      </c>
      <c r="C12" s="39" t="n">
        <f aca="false">VLOOKUP($A12,$N:$Z,Q$1,0)</f>
        <v>14</v>
      </c>
      <c r="D12" s="41" t="str">
        <f aca="false">VLOOKUP($A12,$N:$Z,R$1,0)&amp;"-"&amp;VLOOKUP($A12,$N:$Z,S$1,0)</f>
        <v>11-3</v>
      </c>
      <c r="E12" s="39" t="n">
        <f aca="false">VLOOKUP($A12,$N:$Z,X$1,0)</f>
        <v>237</v>
      </c>
      <c r="F12" s="39" t="n">
        <f aca="false">VLOOKUP($A12,$N:$Z,V$1,0)</f>
        <v>0</v>
      </c>
      <c r="G12" s="39" t="n">
        <f aca="false">VLOOKUP($A12,$N:$Z,W$1,0)</f>
        <v>64</v>
      </c>
      <c r="H12" s="39" t="n">
        <f aca="false">VLOOKUP($A12,$N:$Z,Y$1,0)</f>
        <v>100</v>
      </c>
      <c r="I12" s="42" t="n">
        <f aca="false">VLOOKUP($A12,$N:$Z,13,0)</f>
        <v>401.000846523572</v>
      </c>
      <c r="J12" s="43"/>
      <c r="K12" s="35" t="n">
        <f aca="false">VLOOKUP($A12,$N:$Z,R$1,0)</f>
        <v>11</v>
      </c>
      <c r="L12" s="35" t="n">
        <f aca="false">VLOOKUP($A12,$N:$Z,S$1,0)</f>
        <v>3</v>
      </c>
      <c r="M12" s="35"/>
      <c r="N12" s="36" t="n">
        <f aca="false">RANK(Z12,Z:Z)</f>
        <v>30</v>
      </c>
      <c r="O12" s="35" t="n">
        <v>10</v>
      </c>
      <c r="P12" s="36" t="s">
        <v>11</v>
      </c>
      <c r="Q12" s="36" t="n">
        <f aca="false">COUNTIF(CORRIDA!G:G,CLASSIF!P12)+COUNTIF(CORRIDA!I:I,CLASSIF!P12)</f>
        <v>2</v>
      </c>
      <c r="R12" s="36" t="n">
        <f aca="false">COUNTIF(CORRIDA!G:G,CLASSIF!$P12)</f>
        <v>1</v>
      </c>
      <c r="S12" s="36" t="n">
        <f aca="false">COUNTIF(CORRIDA!I:I,CLASSIF!P12)</f>
        <v>1</v>
      </c>
      <c r="T12" s="37" t="n">
        <f aca="false">IF(Q12=0,0,U12/(Q12*20))</f>
        <v>0.6</v>
      </c>
      <c r="U12" s="36" t="n">
        <f aca="false">SUMIF(CORRIDA!G:G,CLASSIF!P12,CORRIDA!H:H)+SUMIF(CORRIDA!I:I,CLASSIF!P12,CORRIDA!J:J)</f>
        <v>24</v>
      </c>
      <c r="V12" s="36" t="n">
        <f aca="false">SUMIF(WOs!G:G,CLASSIF!P12,WOs!H:H)+SUMIF(WOs!I:I,CLASSIF!P12,WOs!J:J)</f>
        <v>0</v>
      </c>
      <c r="W12" s="36" t="n">
        <f aca="false">SUMIF(TORNEIO!G:G,CLASSIF!P12,TORNEIO!H:H)+SUMIF(TORNEIO!I:I,CLASSIF!P12,TORNEIO!J:J)+SUMIF(TORNEIO!S:S,CLASSIF!P12,TORNEIO!T:T)</f>
        <v>0</v>
      </c>
      <c r="X12" s="36" t="n">
        <f aca="false">SUM(U12:V12)</f>
        <v>24</v>
      </c>
      <c r="Y12" s="36" t="n">
        <f aca="false">VLOOKUP(P12,STATS!$B$2:$DF$52,109,0)</f>
        <v>0</v>
      </c>
      <c r="Z12" s="38" t="n">
        <f aca="false">SUM(W12:Y12)+T12/1000+(100-O12)/1000000000</f>
        <v>24.00060009</v>
      </c>
      <c r="AA12" s="36"/>
      <c r="AG12" s="30" t="n">
        <f aca="false">E12/$AF$3</f>
        <v>22.1219663970131</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Flavio</v>
      </c>
      <c r="C13" s="39" t="n">
        <f aca="false">VLOOKUP($A13,$N:$Z,Q$1,0)</f>
        <v>23</v>
      </c>
      <c r="D13" s="41" t="str">
        <f aca="false">VLOOKUP($A13,$N:$Z,R$1,0)&amp;"-"&amp;VLOOKUP($A13,$N:$Z,S$1,0)</f>
        <v>9-14</v>
      </c>
      <c r="E13" s="39" t="n">
        <f aca="false">VLOOKUP($A13,$N:$Z,X$1,0)</f>
        <v>264</v>
      </c>
      <c r="F13" s="39" t="n">
        <f aca="false">VLOOKUP($A13,$N:$Z,V$1,0)</f>
        <v>0</v>
      </c>
      <c r="G13" s="39" t="n">
        <f aca="false">VLOOKUP($A13,$N:$Z,W$1,0)</f>
        <v>24</v>
      </c>
      <c r="H13" s="39" t="n">
        <f aca="false">VLOOKUP($A13,$N:$Z,Y$1,0)</f>
        <v>100</v>
      </c>
      <c r="I13" s="42" t="n">
        <f aca="false">VLOOKUP($A13,$N:$Z,13,0)</f>
        <v>388.000573996043</v>
      </c>
      <c r="J13" s="43"/>
      <c r="K13" s="35" t="n">
        <f aca="false">VLOOKUP($A13,$N:$Z,R$1,0)</f>
        <v>9</v>
      </c>
      <c r="L13" s="35" t="n">
        <f aca="false">VLOOKUP($A13,$N:$Z,S$1,0)</f>
        <v>14</v>
      </c>
      <c r="M13" s="35"/>
      <c r="N13" s="36" t="n">
        <f aca="false">RANK(Z13,Z:Z)</f>
        <v>8</v>
      </c>
      <c r="O13" s="35" t="n">
        <v>11</v>
      </c>
      <c r="P13" s="36" t="s">
        <v>12</v>
      </c>
      <c r="Q13" s="36" t="n">
        <f aca="false">COUNTIF(CORRIDA!G:G,CLASSIF!P13)+COUNTIF(CORRIDA!I:I,CLASSIF!P13)</f>
        <v>23</v>
      </c>
      <c r="R13" s="36" t="n">
        <f aca="false">COUNTIF(CORRIDA!G:G,CLASSIF!$P13)</f>
        <v>12</v>
      </c>
      <c r="S13" s="36" t="n">
        <f aca="false">COUNTIF(CORRIDA!I:I,CLASSIF!P13)</f>
        <v>11</v>
      </c>
      <c r="T13" s="37" t="n">
        <f aca="false">IF(Q13=0,0,U13/(Q13*20))</f>
        <v>0.702173913043478</v>
      </c>
      <c r="U13" s="36" t="n">
        <f aca="false">SUMIF(CORRIDA!G:G,CLASSIF!P13,CORRIDA!H:H)+SUMIF(CORRIDA!I:I,CLASSIF!P13,CORRIDA!J:J)</f>
        <v>323</v>
      </c>
      <c r="V13" s="36" t="n">
        <f aca="false">SUMIF(WOs!G:G,CLASSIF!P13,WOs!H:H)+SUMIF(WOs!I:I,CLASSIF!P13,WOs!J:J)</f>
        <v>0</v>
      </c>
      <c r="W13" s="36" t="n">
        <f aca="false">SUMIF(TORNEIO!G:G,CLASSIF!P13,TORNEIO!H:H)+SUMIF(TORNEIO!I:I,CLASSIF!P13,TORNEIO!J:J)+SUMIF(TORNEIO!S:S,CLASSIF!P13,TORNEIO!T:T)</f>
        <v>25</v>
      </c>
      <c r="X13" s="36" t="n">
        <f aca="false">SUM(U13:V13)</f>
        <v>323</v>
      </c>
      <c r="Y13" s="36" t="n">
        <f aca="false">VLOOKUP(P13,STATS!$B$2:$DF$52,109,0)</f>
        <v>100</v>
      </c>
      <c r="Z13" s="38" t="n">
        <f aca="false">SUM(W13:Y13)+T13/1000+(100-O13)/1000000000</f>
        <v>448.000702262913</v>
      </c>
      <c r="AA13" s="36"/>
      <c r="AG13" s="30" t="n">
        <f aca="false">E13/$AF$3</f>
        <v>24.6421904169259</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Juan</v>
      </c>
      <c r="C14" s="39" t="n">
        <f aca="false">VLOOKUP($A14,$N:$Z,Q$1,0)</f>
        <v>30</v>
      </c>
      <c r="D14" s="41" t="str">
        <f aca="false">VLOOKUP($A14,$N:$Z,R$1,0)&amp;"-"&amp;VLOOKUP($A14,$N:$Z,S$1,0)</f>
        <v>2-28</v>
      </c>
      <c r="E14" s="39" t="n">
        <f aca="false">VLOOKUP($A14,$N:$Z,X$1,0)</f>
        <v>175</v>
      </c>
      <c r="F14" s="39" t="n">
        <f aca="false">VLOOKUP($A14,$N:$Z,V$1,0)</f>
        <v>0</v>
      </c>
      <c r="G14" s="39" t="n">
        <f aca="false">VLOOKUP($A14,$N:$Z,W$1,0)</f>
        <v>24</v>
      </c>
      <c r="H14" s="39" t="n">
        <f aca="false">VLOOKUP($A14,$N:$Z,Y$1,0)</f>
        <v>150</v>
      </c>
      <c r="I14" s="42" t="n">
        <f aca="false">VLOOKUP($A14,$N:$Z,13,0)</f>
        <v>349.000291743667</v>
      </c>
      <c r="J14" s="43"/>
      <c r="K14" s="35" t="n">
        <f aca="false">VLOOKUP($A14,$N:$Z,R$1,0)</f>
        <v>2</v>
      </c>
      <c r="L14" s="35" t="n">
        <f aca="false">VLOOKUP($A14,$N:$Z,S$1,0)</f>
        <v>28</v>
      </c>
      <c r="M14" s="35"/>
      <c r="N14" s="36" t="n">
        <f aca="false">RANK(Z14,Z:Z)</f>
        <v>1</v>
      </c>
      <c r="O14" s="35" t="n">
        <v>12</v>
      </c>
      <c r="P14" s="36" t="s">
        <v>13</v>
      </c>
      <c r="Q14" s="36" t="n">
        <f aca="false">COUNTIF(CORRIDA!G:G,CLASSIF!P14)+COUNTIF(CORRIDA!I:I,CLASSIF!P14)</f>
        <v>51</v>
      </c>
      <c r="R14" s="36" t="n">
        <f aca="false">COUNTIF(CORRIDA!G:G,CLASSIF!$P14)</f>
        <v>27</v>
      </c>
      <c r="S14" s="36" t="n">
        <f aca="false">COUNTIF(CORRIDA!I:I,CLASSIF!P14)</f>
        <v>24</v>
      </c>
      <c r="T14" s="37" t="n">
        <f aca="false">IF(Q14=0,0,U14/(Q14*20))</f>
        <v>0.675490196078431</v>
      </c>
      <c r="U14" s="36" t="n">
        <f aca="false">SUMIF(CORRIDA!G:G,CLASSIF!P14,CORRIDA!H:H)+SUMIF(CORRIDA!I:I,CLASSIF!P14,CORRIDA!J:J)</f>
        <v>689</v>
      </c>
      <c r="V14" s="36" t="n">
        <f aca="false">SUMIF(WOs!G:G,CLASSIF!P14,WOs!H:H)+SUMIF(WOs!I:I,CLASSIF!P14,WOs!J:J)</f>
        <v>0</v>
      </c>
      <c r="W14" s="36" t="n">
        <f aca="false">SUMIF(TORNEIO!G:G,CLASSIF!P14,TORNEIO!H:H)+SUMIF(TORNEIO!I:I,CLASSIF!P14,TORNEIO!J:J)+SUMIF(TORNEIO!S:S,CLASSIF!P14,TORNEIO!T:T)</f>
        <v>64</v>
      </c>
      <c r="X14" s="36" t="n">
        <f aca="false">SUM(U14:V14)</f>
        <v>689</v>
      </c>
      <c r="Y14" s="36" t="n">
        <f aca="false">VLOOKUP(P14,STATS!$B$2:$DF$52,109,0)</f>
        <v>250</v>
      </c>
      <c r="Z14" s="38" t="n">
        <f aca="false">SUM(W14:Y14)+T14/1000+(100-O14)/1000000000</f>
        <v>1003.0006755782</v>
      </c>
      <c r="AA14" s="36"/>
      <c r="AG14" s="30" t="n">
        <f aca="false">E14/$AF$3</f>
        <v>16.3347853142502</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Ivan</v>
      </c>
      <c r="C15" s="39" t="n">
        <f aca="false">VLOOKUP($A15,$N:$Z,Q$1,0)</f>
        <v>15</v>
      </c>
      <c r="D15" s="41" t="str">
        <f aca="false">VLOOKUP($A15,$N:$Z,R$1,0)&amp;"-"&amp;VLOOKUP($A15,$N:$Z,S$1,0)</f>
        <v>7-8</v>
      </c>
      <c r="E15" s="39" t="n">
        <f aca="false">VLOOKUP($A15,$N:$Z,X$1,0)</f>
        <v>198</v>
      </c>
      <c r="F15" s="39" t="n">
        <f aca="false">VLOOKUP($A15,$N:$Z,V$1,0)</f>
        <v>0</v>
      </c>
      <c r="G15" s="39" t="n">
        <f aca="false">VLOOKUP($A15,$N:$Z,W$1,0)</f>
        <v>45</v>
      </c>
      <c r="H15" s="39" t="n">
        <f aca="false">VLOOKUP($A15,$N:$Z,Y$1,0)</f>
        <v>100</v>
      </c>
      <c r="I15" s="42" t="n">
        <f aca="false">VLOOKUP($A15,$N:$Z,13,0)</f>
        <v>343.000660078</v>
      </c>
      <c r="J15" s="43"/>
      <c r="K15" s="35" t="n">
        <f aca="false">VLOOKUP($A15,$N:$Z,R$1,0)</f>
        <v>7</v>
      </c>
      <c r="L15" s="35" t="n">
        <f aca="false">VLOOKUP($A15,$N:$Z,S$1,0)</f>
        <v>8</v>
      </c>
      <c r="M15" s="35"/>
      <c r="N15" s="36" t="n">
        <f aca="false">RANK(Z15,Z:Z)</f>
        <v>28</v>
      </c>
      <c r="O15" s="35" t="n">
        <v>13</v>
      </c>
      <c r="P15" s="36" t="s">
        <v>14</v>
      </c>
      <c r="Q15" s="36" t="n">
        <f aca="false">COUNTIF(CORRIDA!G:G,CLASSIF!P15)+COUNTIF(CORRIDA!I:I,CLASSIF!P15)</f>
        <v>6</v>
      </c>
      <c r="R15" s="36" t="n">
        <f aca="false">COUNTIF(CORRIDA!G:G,CLASSIF!$P15)</f>
        <v>3</v>
      </c>
      <c r="S15" s="36" t="n">
        <f aca="false">COUNTIF(CORRIDA!I:I,CLASSIF!P15)</f>
        <v>3</v>
      </c>
      <c r="T15" s="37" t="n">
        <f aca="false">IF(Q15=0,0,U15/(Q15*20))</f>
        <v>0.633333333333333</v>
      </c>
      <c r="U15" s="36" t="n">
        <f aca="false">SUMIF(CORRIDA!G:G,CLASSIF!P15,CORRIDA!H:H)+SUMIF(CORRIDA!I:I,CLASSIF!P15,CORRIDA!J:J)</f>
        <v>76</v>
      </c>
      <c r="V15" s="36" t="n">
        <f aca="false">SUMIF(WOs!G:G,CLASSIF!P15,WOs!H:H)+SUMIF(WOs!I:I,CLASSIF!P15,WOs!J:J)</f>
        <v>0</v>
      </c>
      <c r="W15" s="36" t="n">
        <f aca="false">SUMIF(TORNEIO!G:G,CLASSIF!P15,TORNEIO!H:H)+SUMIF(TORNEIO!I:I,CLASSIF!P15,TORNEIO!J:J)+SUMIF(TORNEIO!S:S,CLASSIF!P15,TORNEIO!T:T)</f>
        <v>24</v>
      </c>
      <c r="X15" s="36" t="n">
        <f aca="false">SUM(U15:V15)</f>
        <v>76</v>
      </c>
      <c r="Y15" s="36" t="n">
        <f aca="false">VLOOKUP(P15,STATS!$B$2:$DF$52,109,0)</f>
        <v>0</v>
      </c>
      <c r="Z15" s="38" t="n">
        <f aca="false">SUM(W15:Y15)+T15/1000+(100-O15)/1000000000</f>
        <v>100.000633420333</v>
      </c>
      <c r="AA15" s="36"/>
      <c r="AG15" s="30" t="n">
        <f aca="false">E15/$AF$3</f>
        <v>18.4816428126945</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Pinga</v>
      </c>
      <c r="C16" s="39" t="n">
        <f aca="false">VLOOKUP($A16,$N:$Z,Q$1,0)</f>
        <v>21</v>
      </c>
      <c r="D16" s="41" t="str">
        <f aca="false">VLOOKUP($A16,$N:$Z,R$1,0)&amp;"-"&amp;VLOOKUP($A16,$N:$Z,S$1,0)</f>
        <v>5-16</v>
      </c>
      <c r="E16" s="39" t="n">
        <f aca="false">VLOOKUP($A16,$N:$Z,X$1,0)</f>
        <v>194</v>
      </c>
      <c r="F16" s="39" t="n">
        <f aca="false">VLOOKUP($A16,$N:$Z,V$1,0)</f>
        <v>0</v>
      </c>
      <c r="G16" s="39" t="n">
        <f aca="false">VLOOKUP($A16,$N:$Z,W$1,0)</f>
        <v>0</v>
      </c>
      <c r="H16" s="39" t="n">
        <f aca="false">VLOOKUP($A16,$N:$Z,Y$1,0)</f>
        <v>100</v>
      </c>
      <c r="I16" s="42" t="n">
        <f aca="false">VLOOKUP($A16,$N:$Z,13,0)</f>
        <v>294.000461969762</v>
      </c>
      <c r="J16" s="43"/>
      <c r="K16" s="35" t="n">
        <f aca="false">VLOOKUP($A16,$N:$Z,R$1,0)</f>
        <v>5</v>
      </c>
      <c r="L16" s="35" t="n">
        <f aca="false">VLOOKUP($A16,$N:$Z,S$1,0)</f>
        <v>16</v>
      </c>
      <c r="M16" s="36"/>
      <c r="N16" s="36" t="n">
        <f aca="false">RANK(Z16,Z:Z)</f>
        <v>24</v>
      </c>
      <c r="O16" s="35" t="n">
        <v>14</v>
      </c>
      <c r="P16" s="36" t="s">
        <v>15</v>
      </c>
      <c r="Q16" s="36" t="n">
        <f aca="false">COUNTIF(CORRIDA!G:G,CLASSIF!P16)+COUNTIF(CORRIDA!I:I,CLASSIF!P16)</f>
        <v>8</v>
      </c>
      <c r="R16" s="36" t="n">
        <f aca="false">COUNTIF(CORRIDA!G:G,CLASSIF!$P16)</f>
        <v>5</v>
      </c>
      <c r="S16" s="36" t="n">
        <f aca="false">COUNTIF(CORRIDA!I:I,CLASSIF!P16)</f>
        <v>3</v>
      </c>
      <c r="T16" s="37" t="n">
        <f aca="false">IF(Q16=0,0,U16/(Q16*20))</f>
        <v>0.8</v>
      </c>
      <c r="U16" s="36" t="n">
        <f aca="false">SUMIF(CORRIDA!G:G,CLASSIF!P16,CORRIDA!H:H)+SUMIF(CORRIDA!I:I,CLASSIF!P16,CORRIDA!J:J)</f>
        <v>128</v>
      </c>
      <c r="V16" s="36" t="n">
        <f aca="false">SUMIF(WOs!G:G,CLASSIF!P16,WOs!H:H)+SUMIF(WOs!I:I,CLASSIF!P16,WOs!J:J)</f>
        <v>0</v>
      </c>
      <c r="W16" s="36" t="n">
        <f aca="false">SUMIF(TORNEIO!G:G,CLASSIF!P16,TORNEIO!H:H)+SUMIF(TORNEIO!I:I,CLASSIF!P16,TORNEIO!J:J)+SUMIF(TORNEIO!S:S,CLASSIF!P16,TORNEIO!T:T)</f>
        <v>49</v>
      </c>
      <c r="X16" s="36" t="n">
        <f aca="false">SUM(U16:V16)</f>
        <v>128</v>
      </c>
      <c r="Y16" s="36" t="n">
        <f aca="false">VLOOKUP(P16,STATS!$B$2:$DF$52,109,0)</f>
        <v>0</v>
      </c>
      <c r="Z16" s="38" t="n">
        <f aca="false">SUM(W16:Y16)+T16/1000+(100-O16)/1000000000</f>
        <v>177.000800086</v>
      </c>
      <c r="AA16" s="36"/>
      <c r="AG16" s="30" t="n">
        <f aca="false">E16/$AF$3</f>
        <v>18.1082762912259</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Xuru</v>
      </c>
      <c r="C17" s="39" t="n">
        <f aca="false">VLOOKUP($A17,$N:$Z,Q$1,0)</f>
        <v>25</v>
      </c>
      <c r="D17" s="41" t="str">
        <f aca="false">VLOOKUP($A17,$N:$Z,R$1,0)&amp;"-"&amp;VLOOKUP($A17,$N:$Z,S$1,0)</f>
        <v>1-24</v>
      </c>
      <c r="E17" s="39" t="n">
        <f aca="false">VLOOKUP($A17,$N:$Z,X$1,0)</f>
        <v>129</v>
      </c>
      <c r="F17" s="39" t="n">
        <f aca="false">VLOOKUP($A17,$N:$Z,V$1,0)</f>
        <v>0</v>
      </c>
      <c r="G17" s="39" t="n">
        <f aca="false">VLOOKUP($A17,$N:$Z,W$1,0)</f>
        <v>0</v>
      </c>
      <c r="H17" s="39" t="n">
        <f aca="false">VLOOKUP($A17,$N:$Z,Y$1,0)</f>
        <v>150</v>
      </c>
      <c r="I17" s="42" t="n">
        <f aca="false">VLOOKUP($A17,$N:$Z,13,0)</f>
        <v>279.000258052</v>
      </c>
      <c r="J17" s="43"/>
      <c r="K17" s="35" t="n">
        <f aca="false">VLOOKUP($A17,$N:$Z,R$1,0)</f>
        <v>1</v>
      </c>
      <c r="L17" s="35" t="n">
        <f aca="false">VLOOKUP($A17,$N:$Z,S$1,0)</f>
        <v>24</v>
      </c>
      <c r="M17" s="36"/>
      <c r="N17" s="36" t="n">
        <f aca="false">RANK(Z17,Z:Z)</f>
        <v>32</v>
      </c>
      <c r="O17" s="35" t="n">
        <v>15</v>
      </c>
      <c r="P17" s="36" t="s">
        <v>16</v>
      </c>
      <c r="Q17" s="36" t="n">
        <f aca="false">COUNTIF(CORRIDA!G:G,CLASSIF!P17)+COUNTIF(CORRIDA!I:I,CLASSIF!P17)</f>
        <v>3</v>
      </c>
      <c r="R17" s="36" t="n">
        <f aca="false">COUNTIF(CORRIDA!G:G,CLASSIF!$P17)</f>
        <v>0</v>
      </c>
      <c r="S17" s="36" t="n">
        <f aca="false">COUNTIF(CORRIDA!I:I,CLASSIF!P17)</f>
        <v>3</v>
      </c>
      <c r="T17" s="37" t="n">
        <f aca="false">IF(Q17=0,0,U17/(Q17*20))</f>
        <v>0.333333333333333</v>
      </c>
      <c r="U17" s="36" t="n">
        <f aca="false">SUMIF(CORRIDA!G:G,CLASSIF!P17,CORRIDA!H:H)+SUMIF(CORRIDA!I:I,CLASSIF!P17,CORRIDA!J:J)</f>
        <v>20</v>
      </c>
      <c r="V17" s="36" t="n">
        <f aca="false">SUMIF(WOs!G:G,CLASSIF!P17,WOs!H:H)+SUMIF(WOs!I:I,CLASSIF!P17,WOs!J:J)</f>
        <v>0</v>
      </c>
      <c r="W17" s="36" t="n">
        <f aca="false">SUMIF(TORNEIO!G:G,CLASSIF!P17,TORNEIO!H:H)+SUMIF(TORNEIO!I:I,CLASSIF!P17,TORNEIO!J:J)+SUMIF(TORNEIO!S:S,CLASSIF!P17,TORNEIO!T:T)</f>
        <v>0</v>
      </c>
      <c r="X17" s="36" t="n">
        <f aca="false">SUM(U17:V17)</f>
        <v>20</v>
      </c>
      <c r="Y17" s="36" t="n">
        <f aca="false">VLOOKUP(P17,STATS!$B$2:$DF$52,109,0)</f>
        <v>0</v>
      </c>
      <c r="Z17" s="38" t="n">
        <f aca="false">SUM(W17:Y17)+T17/1000+(100-O17)/1000000000</f>
        <v>20.0003334183333</v>
      </c>
      <c r="AA17" s="36"/>
      <c r="AG17" s="30" t="n">
        <f aca="false">E17/$AF$3</f>
        <v>12.0410703173615</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Paulo</v>
      </c>
      <c r="C18" s="39" t="n">
        <f aca="false">VLOOKUP($A18,$N:$Z,Q$1,0)</f>
        <v>13</v>
      </c>
      <c r="D18" s="41" t="str">
        <f aca="false">VLOOKUP($A18,$N:$Z,R$1,0)&amp;"-"&amp;VLOOKUP($A18,$N:$Z,S$1,0)</f>
        <v>5-8</v>
      </c>
      <c r="E18" s="39" t="n">
        <f aca="false">VLOOKUP($A18,$N:$Z,X$1,0)</f>
        <v>152</v>
      </c>
      <c r="F18" s="39" t="n">
        <f aca="false">VLOOKUP($A18,$N:$Z,V$1,0)</f>
        <v>0</v>
      </c>
      <c r="G18" s="39" t="n">
        <f aca="false">VLOOKUP($A18,$N:$Z,W$1,0)</f>
        <v>24</v>
      </c>
      <c r="H18" s="39" t="n">
        <f aca="false">VLOOKUP($A18,$N:$Z,Y$1,0)</f>
        <v>100</v>
      </c>
      <c r="I18" s="42" t="n">
        <f aca="false">VLOOKUP($A18,$N:$Z,13,0)</f>
        <v>276.000584684385</v>
      </c>
      <c r="J18" s="43"/>
      <c r="K18" s="35" t="n">
        <f aca="false">VLOOKUP($A18,$N:$Z,R$1,0)</f>
        <v>5</v>
      </c>
      <c r="L18" s="35" t="n">
        <f aca="false">VLOOKUP($A18,$N:$Z,S$1,0)</f>
        <v>8</v>
      </c>
      <c r="M18" s="36"/>
      <c r="N18" s="36" t="n">
        <f aca="false">RANK(Z18,Z:Z)</f>
        <v>40</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14.1879278158059</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Luis Carlos</v>
      </c>
      <c r="C19" s="44" t="n">
        <f aca="false">VLOOKUP($A19,$N:$Z,Q$1,0)</f>
        <v>19</v>
      </c>
      <c r="D19" s="46" t="str">
        <f aca="false">VLOOKUP($A19,$N:$Z,R$1,0)&amp;"-"&amp;VLOOKUP($A19,$N:$Z,S$1,0)</f>
        <v>4-15</v>
      </c>
      <c r="E19" s="44" t="n">
        <f aca="false">VLOOKUP($A19,$N:$Z,X$1,0)</f>
        <v>169</v>
      </c>
      <c r="F19" s="44" t="n">
        <f aca="false">VLOOKUP($A19,$N:$Z,V$1,0)</f>
        <v>0</v>
      </c>
      <c r="G19" s="44" t="n">
        <f aca="false">VLOOKUP($A19,$N:$Z,W$1,0)</f>
        <v>0</v>
      </c>
      <c r="H19" s="44" t="n">
        <f aca="false">VLOOKUP($A19,$N:$Z,Y$1,0)</f>
        <v>100</v>
      </c>
      <c r="I19" s="47" t="n">
        <f aca="false">VLOOKUP($A19,$N:$Z,13,0)</f>
        <v>269.000444812842</v>
      </c>
      <c r="J19" s="48" t="s">
        <v>77</v>
      </c>
      <c r="K19" s="35" t="n">
        <f aca="false">VLOOKUP($A19,$N:$Z,R$1,0)</f>
        <v>4</v>
      </c>
      <c r="L19" s="35" t="n">
        <f aca="false">VLOOKUP($A19,$N:$Z,S$1,0)</f>
        <v>15</v>
      </c>
      <c r="M19" s="36"/>
      <c r="N19" s="36" t="n">
        <f aca="false">RANK(Z19,Z:Z)</f>
        <v>11</v>
      </c>
      <c r="O19" s="35" t="n">
        <v>17</v>
      </c>
      <c r="P19" s="36" t="s">
        <v>18</v>
      </c>
      <c r="Q19" s="36" t="n">
        <f aca="false">COUNTIF(CORRIDA!G:G,CLASSIF!P19)+COUNTIF(CORRIDA!I:I,CLASSIF!P19)</f>
        <v>23</v>
      </c>
      <c r="R19" s="36" t="n">
        <f aca="false">COUNTIF(CORRIDA!G:G,CLASSIF!$P19)</f>
        <v>9</v>
      </c>
      <c r="S19" s="36" t="n">
        <f aca="false">COUNTIF(CORRIDA!I:I,CLASSIF!P19)</f>
        <v>14</v>
      </c>
      <c r="T19" s="37" t="n">
        <f aca="false">IF(Q19=0,0,U19/(Q19*20))</f>
        <v>0.573913043478261</v>
      </c>
      <c r="U19" s="36" t="n">
        <f aca="false">SUMIF(CORRIDA!G:G,CLASSIF!P19,CORRIDA!H:H)+SUMIF(CORRIDA!I:I,CLASSIF!P19,CORRIDA!J:J)</f>
        <v>264</v>
      </c>
      <c r="V19" s="36" t="n">
        <f aca="false">SUMIF(WOs!G:G,CLASSIF!P19,WOs!H:H)+SUMIF(WOs!I:I,CLASSIF!P19,WOs!J:J)</f>
        <v>0</v>
      </c>
      <c r="W19" s="36" t="n">
        <f aca="false">SUMIF(TORNEIO!G:G,CLASSIF!P19,TORNEIO!H:H)+SUMIF(TORNEIO!I:I,CLASSIF!P19,TORNEIO!J:J)+SUMIF(TORNEIO!S:S,CLASSIF!P19,TORNEIO!T:T)</f>
        <v>24</v>
      </c>
      <c r="X19" s="36" t="n">
        <f aca="false">SUM(U19:V19)</f>
        <v>264</v>
      </c>
      <c r="Y19" s="36" t="n">
        <f aca="false">VLOOKUP(P19,STATS!$B$2:$DF$52,109,0)</f>
        <v>100</v>
      </c>
      <c r="Z19" s="38" t="n">
        <f aca="false">SUM(W19:Y19)+T19/1000+(100-O19)/1000000000</f>
        <v>388.000573996043</v>
      </c>
      <c r="AA19" s="36"/>
      <c r="AG19" s="30" t="n">
        <f aca="false">E19/$AF$3</f>
        <v>15.7747355320473</v>
      </c>
      <c r="AH19" s="30" t="e">
        <f aca="true">E19+AH$2*20*D19*(($AC$3-TODAY())/7)</f>
        <v>#VALUE!</v>
      </c>
      <c r="AJ19" s="1" t="n">
        <v>17</v>
      </c>
      <c r="AK19" s="1" t="n">
        <f aca="false">AM19-AN19</f>
        <v>0</v>
      </c>
      <c r="AL19" s="1" t="n">
        <v>17</v>
      </c>
    </row>
    <row r="20" customFormat="false" ht="12.8" hidden="false" customHeight="false" outlineLevel="0" collapsed="false">
      <c r="A20" s="44" t="n">
        <v>18</v>
      </c>
      <c r="B20" s="45" t="str">
        <f aca="false">VLOOKUP($A20,$N:$Z,P$1,0)</f>
        <v>Bruno</v>
      </c>
      <c r="C20" s="44" t="n">
        <f aca="false">VLOOKUP($A20,$N:$Z,Q$1,0)</f>
        <v>11</v>
      </c>
      <c r="D20" s="46" t="str">
        <f aca="false">VLOOKUP($A20,$N:$Z,R$1,0)&amp;"-"&amp;VLOOKUP($A20,$N:$Z,S$1,0)</f>
        <v>4-7</v>
      </c>
      <c r="E20" s="44" t="n">
        <f aca="false">VLOOKUP($A20,$N:$Z,X$1,0)</f>
        <v>161</v>
      </c>
      <c r="F20" s="44" t="n">
        <f aca="false">VLOOKUP($A20,$N:$Z,V$1,0)</f>
        <v>25</v>
      </c>
      <c r="G20" s="44" t="n">
        <f aca="false">VLOOKUP($A20,$N:$Z,W$1,0)</f>
        <v>0</v>
      </c>
      <c r="H20" s="44" t="n">
        <f aca="false">VLOOKUP($A20,$N:$Z,Y$1,0)</f>
        <v>100</v>
      </c>
      <c r="I20" s="47" t="n">
        <f aca="false">VLOOKUP($A20,$N:$Z,13,0)</f>
        <v>261.000618277818</v>
      </c>
      <c r="J20" s="48"/>
      <c r="K20" s="35" t="n">
        <f aca="false">VLOOKUP($A20,$N:$Z,R$1,0)</f>
        <v>4</v>
      </c>
      <c r="L20" s="35" t="n">
        <f aca="false">VLOOKUP($A20,$N:$Z,S$1,0)</f>
        <v>7</v>
      </c>
      <c r="M20" s="36"/>
      <c r="N20" s="36" t="n">
        <f aca="false">RANK(Z20,Z:Z)</f>
        <v>33</v>
      </c>
      <c r="O20" s="35" t="n">
        <v>18</v>
      </c>
      <c r="P20" s="36" t="s">
        <v>19</v>
      </c>
      <c r="Q20" s="36" t="n">
        <f aca="false">COUNTIF(CORRIDA!G:G,CLASSIF!P20)+COUNTIF(CORRIDA!I:I,CLASSIF!P20)</f>
        <v>1</v>
      </c>
      <c r="R20" s="36" t="n">
        <f aca="false">COUNTIF(CORRIDA!G:G,CLASSIF!$P20)</f>
        <v>0</v>
      </c>
      <c r="S20" s="36" t="n">
        <f aca="false">COUNTIF(CORRIDA!I:I,CLASSIF!P20)</f>
        <v>1</v>
      </c>
      <c r="T20" s="37" t="n">
        <f aca="false">IF(Q20=0,0,U20/(Q20*20))</f>
        <v>0.35</v>
      </c>
      <c r="U20" s="36" t="n">
        <f aca="false">SUMIF(CORRIDA!G:G,CLASSIF!P20,CORRIDA!H:H)+SUMIF(CORRIDA!I:I,CLASSIF!P20,CORRIDA!J:J)</f>
        <v>7</v>
      </c>
      <c r="V20" s="36" t="n">
        <f aca="false">SUMIF(WOs!G:G,CLASSIF!P20,WOs!H:H)+SUMIF(WOs!I:I,CLASSIF!P20,WOs!J:J)</f>
        <v>0</v>
      </c>
      <c r="W20" s="36" t="n">
        <f aca="false">SUMIF(TORNEIO!G:G,CLASSIF!P20,TORNEIO!H:H)+SUMIF(TORNEIO!I:I,CLASSIF!P20,TORNEIO!J:J)+SUMIF(TORNEIO!S:S,CLASSIF!P20,TORNEIO!T:T)</f>
        <v>0</v>
      </c>
      <c r="X20" s="36" t="n">
        <f aca="false">SUM(U20:V20)</f>
        <v>7</v>
      </c>
      <c r="Y20" s="36" t="n">
        <f aca="false">VLOOKUP(P20,STATS!$B$2:$DF$52,109,0)</f>
        <v>0</v>
      </c>
      <c r="Z20" s="38" t="n">
        <f aca="false">SUM(W20:Y20)+T20/1000+(100-O20)/1000000000</f>
        <v>7.000350082</v>
      </c>
      <c r="AA20" s="36"/>
      <c r="AG20" s="30" t="n">
        <f aca="false">E20/$AF$3</f>
        <v>15.0280024891101</v>
      </c>
      <c r="AH20" s="30" t="e">
        <f aca="true">E20+AH$2*20*D20*(($AC$3-TODAY())/7)</f>
        <v>#VALUE!</v>
      </c>
      <c r="AJ20" s="1" t="n">
        <v>18</v>
      </c>
      <c r="AK20" s="1" t="n">
        <f aca="false">AM20-AN20</f>
        <v>0</v>
      </c>
      <c r="AL20" s="1" t="n">
        <v>18</v>
      </c>
    </row>
    <row r="21" customFormat="false" ht="12.8" hidden="false" customHeight="false" outlineLevel="0" collapsed="false">
      <c r="A21" s="44" t="n">
        <v>19</v>
      </c>
      <c r="B21" s="45" t="str">
        <f aca="false">VLOOKUP($A21,$N:$Z,P$1,0)</f>
        <v>Carlos Coimbra</v>
      </c>
      <c r="C21" s="44" t="n">
        <f aca="false">VLOOKUP($A21,$N:$Z,Q$1,0)</f>
        <v>10</v>
      </c>
      <c r="D21" s="46" t="str">
        <f aca="false">VLOOKUP($A21,$N:$Z,R$1,0)&amp;"-"&amp;VLOOKUP($A21,$N:$Z,S$1,0)</f>
        <v>7-3</v>
      </c>
      <c r="E21" s="44" t="n">
        <f aca="false">VLOOKUP($A21,$N:$Z,X$1,0)</f>
        <v>164</v>
      </c>
      <c r="F21" s="44" t="n">
        <f aca="false">VLOOKUP($A21,$N:$Z,V$1,0)</f>
        <v>0</v>
      </c>
      <c r="G21" s="44" t="n">
        <f aca="false">VLOOKUP($A21,$N:$Z,W$1,0)</f>
        <v>84</v>
      </c>
      <c r="H21" s="44" t="n">
        <f aca="false">VLOOKUP($A21,$N:$Z,Y$1,0)</f>
        <v>0</v>
      </c>
      <c r="I21" s="47" t="n">
        <f aca="false">VLOOKUP($A21,$N:$Z,13,0)</f>
        <v>248.000820094</v>
      </c>
      <c r="J21" s="48"/>
      <c r="K21" s="35" t="n">
        <f aca="false">VLOOKUP($A21,$N:$Z,R$1,0)</f>
        <v>7</v>
      </c>
      <c r="L21" s="35" t="n">
        <f aca="false">VLOOKUP($A21,$N:$Z,S$1,0)</f>
        <v>3</v>
      </c>
      <c r="M21" s="36"/>
      <c r="N21" s="36" t="n">
        <f aca="false">RANK(Z21,Z:Z)</f>
        <v>34</v>
      </c>
      <c r="O21" s="35" t="n">
        <v>19</v>
      </c>
      <c r="P21" s="36" t="s">
        <v>20</v>
      </c>
      <c r="Q21" s="36" t="n">
        <f aca="false">COUNTIF(CORRIDA!G:G,CLASSIF!P21)+COUNTIF(CORRIDA!I:I,CLASSIF!P21)</f>
        <v>1</v>
      </c>
      <c r="R21" s="36" t="n">
        <f aca="false">COUNTIF(CORRIDA!G:G,CLASSIF!$P21)</f>
        <v>0</v>
      </c>
      <c r="S21" s="36" t="n">
        <f aca="false">COUNTIF(CORRIDA!I:I,CLASSIF!P21)</f>
        <v>1</v>
      </c>
      <c r="T21" s="37" t="n">
        <f aca="false">IF(Q21=0,0,U21/(Q21*20))</f>
        <v>0.2</v>
      </c>
      <c r="U21" s="36" t="n">
        <f aca="false">SUMIF(CORRIDA!G:G,CLASSIF!P21,CORRIDA!H:H)+SUMIF(CORRIDA!I:I,CLASSIF!P21,CORRIDA!J:J)</f>
        <v>4</v>
      </c>
      <c r="V21" s="36" t="n">
        <f aca="false">SUMIF(WOs!G:G,CLASSIF!P21,WOs!H:H)+SUMIF(WOs!I:I,CLASSIF!P21,WOs!J:J)</f>
        <v>0</v>
      </c>
      <c r="W21" s="36" t="n">
        <f aca="false">SUMIF(TORNEIO!G:G,CLASSIF!P21,TORNEIO!H:H)+SUMIF(TORNEIO!I:I,CLASSIF!P21,TORNEIO!J:J)+SUMIF(TORNEIO!S:S,CLASSIF!P21,TORNEIO!T:T)</f>
        <v>0</v>
      </c>
      <c r="X21" s="36" t="n">
        <f aca="false">SUM(U21:V21)</f>
        <v>4</v>
      </c>
      <c r="Y21" s="36" t="n">
        <f aca="false">VLOOKUP(P21,STATS!$B$2:$DF$52,109,0)</f>
        <v>0</v>
      </c>
      <c r="Z21" s="38" t="n">
        <f aca="false">SUM(W21:Y21)+T21/1000+(100-O21)/1000000000</f>
        <v>4.000200081</v>
      </c>
      <c r="AA21" s="36"/>
      <c r="AG21" s="30" t="n">
        <f aca="false">E21/$AF$3</f>
        <v>15.3080273802116</v>
      </c>
      <c r="AH21" s="30" t="e">
        <f aca="true">E21+AH$2*20*D21*(($AC$3-TODAY())/7)</f>
        <v>#VALUE!</v>
      </c>
      <c r="AJ21" s="1" t="n">
        <v>19</v>
      </c>
      <c r="AK21" s="1" t="n">
        <f aca="false">AM21-AN21</f>
        <v>0</v>
      </c>
      <c r="AL21" s="1" t="n">
        <v>19</v>
      </c>
    </row>
    <row r="22" customFormat="false" ht="12.8" hidden="false" customHeight="false" outlineLevel="0" collapsed="false">
      <c r="A22" s="44" t="n">
        <v>20</v>
      </c>
      <c r="B22" s="45" t="str">
        <f aca="false">VLOOKUP($A22,$N:$Z,P$1,0)</f>
        <v>Rubens</v>
      </c>
      <c r="C22" s="44" t="n">
        <f aca="false">VLOOKUP($A22,$N:$Z,Q$1,0)</f>
        <v>15</v>
      </c>
      <c r="D22" s="46" t="str">
        <f aca="false">VLOOKUP($A22,$N:$Z,R$1,0)&amp;"-"&amp;VLOOKUP($A22,$N:$Z,S$1,0)</f>
        <v>9-6</v>
      </c>
      <c r="E22" s="44" t="n">
        <f aca="false">VLOOKUP($A22,$N:$Z,X$1,0)</f>
        <v>234</v>
      </c>
      <c r="F22" s="44" t="n">
        <f aca="false">VLOOKUP($A22,$N:$Z,V$1,0)</f>
        <v>0</v>
      </c>
      <c r="G22" s="44" t="n">
        <f aca="false">VLOOKUP($A22,$N:$Z,W$1,0)</f>
        <v>0</v>
      </c>
      <c r="H22" s="44" t="n">
        <f aca="false">VLOOKUP($A22,$N:$Z,Y$1,0)</f>
        <v>0</v>
      </c>
      <c r="I22" s="47" t="n">
        <f aca="false">VLOOKUP($A22,$N:$Z,13,0)</f>
        <v>234.000780057</v>
      </c>
      <c r="J22" s="48"/>
      <c r="K22" s="35" t="n">
        <f aca="false">VLOOKUP($A22,$N:$Z,R$1,0)</f>
        <v>9</v>
      </c>
      <c r="L22" s="35" t="n">
        <f aca="false">VLOOKUP($A22,$N:$Z,S$1,0)</f>
        <v>6</v>
      </c>
      <c r="M22" s="36"/>
      <c r="N22" s="36" t="n">
        <f aca="false">RANK(Z22,Z:Z)</f>
        <v>41</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21.8419415059116</v>
      </c>
      <c r="AH22" s="30" t="e">
        <f aca="true">E22+AH$2*20*D22*(($AC$3-TODAY())/7)</f>
        <v>#VALUE!</v>
      </c>
      <c r="AJ22" s="1" t="n">
        <v>20</v>
      </c>
      <c r="AK22" s="1" t="n">
        <f aca="false">AM22-AN22</f>
        <v>0</v>
      </c>
      <c r="AL22" s="1" t="n">
        <v>20</v>
      </c>
    </row>
    <row r="23" customFormat="false" ht="12.8" hidden="false" customHeight="false" outlineLevel="0" collapsed="false">
      <c r="A23" s="44" t="n">
        <v>21</v>
      </c>
      <c r="B23" s="45" t="str">
        <f aca="false">VLOOKUP($A23,$N:$Z,P$1,0)</f>
        <v>Guto</v>
      </c>
      <c r="C23" s="44" t="n">
        <f aca="false">VLOOKUP($A23,$N:$Z,Q$1,0)</f>
        <v>10</v>
      </c>
      <c r="D23" s="46" t="str">
        <f aca="false">VLOOKUP($A23,$N:$Z,R$1,0)&amp;"-"&amp;VLOOKUP($A23,$N:$Z,S$1,0)</f>
        <v>4-6</v>
      </c>
      <c r="E23" s="44" t="n">
        <f aca="false">VLOOKUP($A23,$N:$Z,X$1,0)</f>
        <v>112</v>
      </c>
      <c r="F23" s="44" t="n">
        <f aca="false">VLOOKUP($A23,$N:$Z,V$1,0)</f>
        <v>4</v>
      </c>
      <c r="G23" s="44" t="n">
        <f aca="false">VLOOKUP($A23,$N:$Z,W$1,0)</f>
        <v>0</v>
      </c>
      <c r="H23" s="44" t="n">
        <f aca="false">VLOOKUP($A23,$N:$Z,Y$1,0)</f>
        <v>100</v>
      </c>
      <c r="I23" s="47" t="n">
        <f aca="false">VLOOKUP($A23,$N:$Z,13,0)</f>
        <v>212.000540053</v>
      </c>
      <c r="J23" s="48"/>
      <c r="K23" s="35" t="n">
        <f aca="false">VLOOKUP($A23,$N:$Z,R$1,0)</f>
        <v>4</v>
      </c>
      <c r="L23" s="35" t="n">
        <f aca="false">VLOOKUP($A23,$N:$Z,S$1,0)</f>
        <v>6</v>
      </c>
      <c r="M23" s="36"/>
      <c r="N23" s="36" t="n">
        <f aca="false">RANK(Z23,Z:Z)</f>
        <v>42</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10.4542626011201</v>
      </c>
      <c r="AH23" s="30" t="e">
        <f aca="true">E23+AH$2*20*D23*(($AC$3-TODAY())/7)</f>
        <v>#VALUE!</v>
      </c>
      <c r="AJ23" s="1" t="n">
        <v>21</v>
      </c>
      <c r="AK23" s="1" t="n">
        <f aca="false">AM23-AN23</f>
        <v>0</v>
      </c>
      <c r="AL23" s="1" t="n">
        <v>21</v>
      </c>
    </row>
    <row r="24" customFormat="false" ht="12.8" hidden="false" customHeight="false" outlineLevel="0" collapsed="false">
      <c r="A24" s="44" t="n">
        <v>22</v>
      </c>
      <c r="B24" s="45" t="str">
        <f aca="false">VLOOKUP($A24,$N:$Z,P$1,0)</f>
        <v>Salgado</v>
      </c>
      <c r="C24" s="44" t="n">
        <f aca="false">VLOOKUP($A24,$N:$Z,Q$1,0)</f>
        <v>10</v>
      </c>
      <c r="D24" s="46" t="str">
        <f aca="false">VLOOKUP($A24,$N:$Z,R$1,0)&amp;"-"&amp;VLOOKUP($A24,$N:$Z,S$1,0)</f>
        <v>6-4</v>
      </c>
      <c r="E24" s="44" t="n">
        <f aca="false">VLOOKUP($A24,$N:$Z,X$1,0)</f>
        <v>169</v>
      </c>
      <c r="F24" s="44" t="n">
        <f aca="false">VLOOKUP($A24,$N:$Z,V$1,0)</f>
        <v>25</v>
      </c>
      <c r="G24" s="44" t="n">
        <f aca="false">VLOOKUP($A24,$N:$Z,W$1,0)</f>
        <v>24</v>
      </c>
      <c r="H24" s="44" t="n">
        <f aca="false">VLOOKUP($A24,$N:$Z,Y$1,0)</f>
        <v>0</v>
      </c>
      <c r="I24" s="47" t="n">
        <f aca="false">VLOOKUP($A24,$N:$Z,13,0)</f>
        <v>193.000720059</v>
      </c>
      <c r="J24" s="48"/>
      <c r="K24" s="35" t="n">
        <f aca="false">VLOOKUP($A24,$N:$Z,R$1,0)</f>
        <v>6</v>
      </c>
      <c r="L24" s="35" t="n">
        <f aca="false">VLOOKUP($A24,$N:$Z,S$1,0)</f>
        <v>4</v>
      </c>
      <c r="M24" s="36"/>
      <c r="N24" s="36" t="n">
        <f aca="false">RANK(Z24,Z:Z)</f>
        <v>13</v>
      </c>
      <c r="O24" s="35" t="n">
        <v>22</v>
      </c>
      <c r="P24" s="36" t="s">
        <v>23</v>
      </c>
      <c r="Q24" s="36" t="n">
        <f aca="false">COUNTIF(CORRIDA!G:G,CLASSIF!P24)+COUNTIF(CORRIDA!I:I,CLASSIF!P24)</f>
        <v>15</v>
      </c>
      <c r="R24" s="36" t="n">
        <f aca="false">COUNTIF(CORRIDA!G:G,CLASSIF!$P24)</f>
        <v>7</v>
      </c>
      <c r="S24" s="36" t="n">
        <f aca="false">COUNTIF(CORRIDA!I:I,CLASSIF!P24)</f>
        <v>8</v>
      </c>
      <c r="T24" s="37" t="n">
        <f aca="false">IF(Q24=0,0,U24/(Q24*20))</f>
        <v>0.66</v>
      </c>
      <c r="U24" s="36" t="n">
        <f aca="false">SUMIF(CORRIDA!G:G,CLASSIF!P24,CORRIDA!H:H)+SUMIF(CORRIDA!I:I,CLASSIF!P24,CORRIDA!J:J)</f>
        <v>198</v>
      </c>
      <c r="V24" s="36" t="n">
        <f aca="false">SUMIF(WOs!G:G,CLASSIF!P24,WOs!H:H)+SUMIF(WOs!I:I,CLASSIF!P24,WOs!J:J)</f>
        <v>0</v>
      </c>
      <c r="W24" s="36" t="n">
        <f aca="false">SUMIF(TORNEIO!G:G,CLASSIF!P24,TORNEIO!H:H)+SUMIF(TORNEIO!I:I,CLASSIF!P24,TORNEIO!J:J)+SUMIF(TORNEIO!S:S,CLASSIF!P24,TORNEIO!T:T)</f>
        <v>45</v>
      </c>
      <c r="X24" s="36" t="n">
        <f aca="false">SUM(U24:V24)</f>
        <v>198</v>
      </c>
      <c r="Y24" s="36" t="n">
        <f aca="false">VLOOKUP(P24,STATS!$B$2:$DF$52,109,0)</f>
        <v>100</v>
      </c>
      <c r="Z24" s="38" t="n">
        <f aca="false">SUM(W24:Y24)+T24/1000+(100-O24)/1000000000</f>
        <v>343.000660078</v>
      </c>
      <c r="AA24" s="36"/>
      <c r="AG24" s="30" t="n">
        <f aca="false">E24/$AF$3</f>
        <v>15.7747355320473</v>
      </c>
      <c r="AH24" s="30" t="e">
        <f aca="true">E24+AH$2*20*D24*(($AC$3-TODAY())/7)</f>
        <v>#VALUE!</v>
      </c>
      <c r="AJ24" s="1" t="n">
        <v>22</v>
      </c>
      <c r="AK24" s="1" t="n">
        <f aca="false">AM24-AN24</f>
        <v>0</v>
      </c>
      <c r="AL24" s="1" t="n">
        <v>22</v>
      </c>
    </row>
    <row r="25" customFormat="false" ht="12.8" hidden="false" customHeight="false" outlineLevel="0" collapsed="false">
      <c r="A25" s="44" t="n">
        <v>23</v>
      </c>
      <c r="B25" s="45" t="str">
        <f aca="false">VLOOKUP($A25,$N:$Z,P$1,0)</f>
        <v>Pedrão</v>
      </c>
      <c r="C25" s="44" t="n">
        <f aca="false">VLOOKUP($A25,$N:$Z,Q$1,0)</f>
        <v>11</v>
      </c>
      <c r="D25" s="46" t="str">
        <f aca="false">VLOOKUP($A25,$N:$Z,R$1,0)&amp;"-"&amp;VLOOKUP($A25,$N:$Z,S$1,0)</f>
        <v>8-3</v>
      </c>
      <c r="E25" s="44" t="n">
        <f aca="false">VLOOKUP($A25,$N:$Z,X$1,0)</f>
        <v>184</v>
      </c>
      <c r="F25" s="44" t="n">
        <f aca="false">VLOOKUP($A25,$N:$Z,V$1,0)</f>
        <v>0</v>
      </c>
      <c r="G25" s="44" t="n">
        <f aca="false">VLOOKUP($A25,$N:$Z,W$1,0)</f>
        <v>0</v>
      </c>
      <c r="H25" s="44" t="n">
        <f aca="false">VLOOKUP($A25,$N:$Z,Y$1,0)</f>
        <v>0</v>
      </c>
      <c r="I25" s="47" t="n">
        <f aca="false">VLOOKUP($A25,$N:$Z,13,0)</f>
        <v>184.000836431636</v>
      </c>
      <c r="J25" s="48"/>
      <c r="K25" s="35" t="n">
        <f aca="false">VLOOKUP($A25,$N:$Z,R$1,0)</f>
        <v>8</v>
      </c>
      <c r="L25" s="35" t="n">
        <f aca="false">VLOOKUP($A25,$N:$Z,S$1,0)</f>
        <v>3</v>
      </c>
      <c r="M25" s="36"/>
      <c r="N25" s="36" t="n">
        <f aca="false">RANK(Z25,Z:Z)</f>
        <v>12</v>
      </c>
      <c r="O25" s="35" t="n">
        <v>23</v>
      </c>
      <c r="P25" s="36" t="s">
        <v>24</v>
      </c>
      <c r="Q25" s="36" t="n">
        <f aca="false">COUNTIF(CORRIDA!G:G,CLASSIF!P25)+COUNTIF(CORRIDA!I:I,CLASSIF!P25)</f>
        <v>30</v>
      </c>
      <c r="R25" s="36" t="n">
        <f aca="false">COUNTIF(CORRIDA!G:G,CLASSIF!$P25)</f>
        <v>2</v>
      </c>
      <c r="S25" s="36" t="n">
        <f aca="false">COUNTIF(CORRIDA!I:I,CLASSIF!P25)</f>
        <v>28</v>
      </c>
      <c r="T25" s="37" t="n">
        <f aca="false">IF(Q25=0,0,U25/(Q25*20))</f>
        <v>0.291666666666667</v>
      </c>
      <c r="U25" s="36" t="n">
        <f aca="false">SUMIF(CORRIDA!G:G,CLASSIF!P25,CORRIDA!H:H)+SUMIF(CORRIDA!I:I,CLASSIF!P25,CORRIDA!J:J)</f>
        <v>175</v>
      </c>
      <c r="V25" s="36" t="n">
        <f aca="false">SUMIF(WOs!G:G,CLASSIF!P25,WOs!H:H)+SUMIF(WOs!I:I,CLASSIF!P25,WOs!J:J)</f>
        <v>0</v>
      </c>
      <c r="W25" s="36" t="n">
        <f aca="false">SUMIF(TORNEIO!G:G,CLASSIF!P25,TORNEIO!H:H)+SUMIF(TORNEIO!I:I,CLASSIF!P25,TORNEIO!J:J)+SUMIF(TORNEIO!S:S,CLASSIF!P25,TORNEIO!T:T)</f>
        <v>24</v>
      </c>
      <c r="X25" s="36" t="n">
        <f aca="false">SUM(U25:V25)</f>
        <v>175</v>
      </c>
      <c r="Y25" s="36" t="n">
        <f aca="false">VLOOKUP(P25,STATS!$B$2:$DF$52,109,0)</f>
        <v>150</v>
      </c>
      <c r="Z25" s="38" t="n">
        <f aca="false">SUM(W25:Y25)+T25/1000+(100-O25)/1000000000</f>
        <v>349.000291743667</v>
      </c>
      <c r="AA25" s="36"/>
      <c r="AG25" s="30" t="n">
        <f aca="false">E25/$AF$3</f>
        <v>17.1748599875545</v>
      </c>
      <c r="AH25" s="30" t="e">
        <f aca="true">E25+AH$2*20*D25*(($AC$3-TODAY())/7)</f>
        <v>#VALUE!</v>
      </c>
      <c r="AJ25" s="1" t="n">
        <v>23</v>
      </c>
      <c r="AK25" s="1" t="n">
        <f aca="false">AM25-AN25</f>
        <v>0</v>
      </c>
      <c r="AL25" s="1" t="n">
        <v>23</v>
      </c>
    </row>
    <row r="26" customFormat="false" ht="12.8" hidden="false" customHeight="false" outlineLevel="0" collapsed="false">
      <c r="A26" s="44" t="n">
        <v>24</v>
      </c>
      <c r="B26" s="45" t="str">
        <f aca="false">VLOOKUP($A26,$N:$Z,P$1,0)</f>
        <v>Felipe</v>
      </c>
      <c r="C26" s="44" t="n">
        <f aca="false">VLOOKUP($A26,$N:$Z,Q$1,0)</f>
        <v>8</v>
      </c>
      <c r="D26" s="46" t="str">
        <f aca="false">VLOOKUP($A26,$N:$Z,R$1,0)&amp;"-"&amp;VLOOKUP($A26,$N:$Z,S$1,0)</f>
        <v>5-3</v>
      </c>
      <c r="E26" s="44" t="n">
        <f aca="false">VLOOKUP($A26,$N:$Z,X$1,0)</f>
        <v>128</v>
      </c>
      <c r="F26" s="44" t="n">
        <f aca="false">VLOOKUP($A26,$N:$Z,V$1,0)</f>
        <v>0</v>
      </c>
      <c r="G26" s="44" t="n">
        <f aca="false">VLOOKUP($A26,$N:$Z,W$1,0)</f>
        <v>49</v>
      </c>
      <c r="H26" s="44" t="n">
        <f aca="false">VLOOKUP($A26,$N:$Z,Y$1,0)</f>
        <v>0</v>
      </c>
      <c r="I26" s="47" t="n">
        <f aca="false">VLOOKUP($A26,$N:$Z,13,0)</f>
        <v>177.000800086</v>
      </c>
      <c r="J26" s="48"/>
      <c r="K26" s="35" t="n">
        <f aca="false">VLOOKUP($A26,$N:$Z,R$1,0)</f>
        <v>5</v>
      </c>
      <c r="L26" s="35" t="n">
        <f aca="false">VLOOKUP($A26,$N:$Z,S$1,0)</f>
        <v>3</v>
      </c>
      <c r="M26" s="36"/>
      <c r="N26" s="36" t="n">
        <f aca="false">RANK(Z26,Z:Z)</f>
        <v>17</v>
      </c>
      <c r="O26" s="35" t="n">
        <v>24</v>
      </c>
      <c r="P26" s="36" t="s">
        <v>25</v>
      </c>
      <c r="Q26" s="36" t="n">
        <f aca="false">COUNTIF(CORRIDA!G:G,CLASSIF!P26)+COUNTIF(CORRIDA!I:I,CLASSIF!P26)</f>
        <v>19</v>
      </c>
      <c r="R26" s="36" t="n">
        <f aca="false">COUNTIF(CORRIDA!G:G,CLASSIF!$P26)</f>
        <v>4</v>
      </c>
      <c r="S26" s="36" t="n">
        <f aca="false">COUNTIF(CORRIDA!I:I,CLASSIF!P26)</f>
        <v>15</v>
      </c>
      <c r="T26" s="37" t="n">
        <f aca="false">IF(Q26=0,0,U26/(Q26*20))</f>
        <v>0.444736842105263</v>
      </c>
      <c r="U26" s="36" t="n">
        <f aca="false">SUMIF(CORRIDA!G:G,CLASSIF!P26,CORRIDA!H:H)+SUMIF(CORRIDA!I:I,CLASSIF!P26,CORRIDA!J:J)</f>
        <v>169</v>
      </c>
      <c r="V26" s="36" t="n">
        <f aca="false">SUMIF(WOs!G:G,CLASSIF!P26,WOs!H:H)+SUMIF(WOs!I:I,CLASSIF!P26,WOs!J:J)</f>
        <v>0</v>
      </c>
      <c r="W26" s="36" t="n">
        <f aca="false">SUMIF(TORNEIO!G:G,CLASSIF!P26,TORNEIO!H:H)+SUMIF(TORNEIO!I:I,CLASSIF!P26,TORNEIO!J:J)+SUMIF(TORNEIO!S:S,CLASSIF!P26,TORNEIO!T:T)</f>
        <v>0</v>
      </c>
      <c r="X26" s="36" t="n">
        <f aca="false">SUM(U26:V26)</f>
        <v>169</v>
      </c>
      <c r="Y26" s="36" t="n">
        <f aca="false">VLOOKUP(P26,STATS!$B$2:$DF$52,109,0)</f>
        <v>100</v>
      </c>
      <c r="Z26" s="38" t="n">
        <f aca="false">SUM(W26:Y26)+T26/1000+(100-O26)/1000000000</f>
        <v>269.000444812842</v>
      </c>
      <c r="AA26" s="36"/>
      <c r="AG26" s="30" t="n">
        <f aca="false">E26/$AF$3</f>
        <v>11.9477286869944</v>
      </c>
      <c r="AH26" s="30" t="e">
        <f aca="true">E26+AH$2*20*D26*(($AC$3-TODAY())/7)</f>
        <v>#VALUE!</v>
      </c>
      <c r="AJ26" s="1"/>
      <c r="AL26" s="1"/>
    </row>
    <row r="27" customFormat="false" ht="12.75" hidden="false" customHeight="false" outlineLevel="0" collapsed="false">
      <c r="A27" s="49" t="n">
        <v>25</v>
      </c>
      <c r="B27" s="50" t="str">
        <f aca="false">VLOOKUP($A27,$N:$Z,P$1,0)</f>
        <v>Sérgio Nacif</v>
      </c>
      <c r="C27" s="49" t="n">
        <f aca="false">VLOOKUP($A27,$N:$Z,Q$1,0)</f>
        <v>12</v>
      </c>
      <c r="D27" s="51" t="str">
        <f aca="false">VLOOKUP($A27,$N:$Z,R$1,0)&amp;"-"&amp;VLOOKUP($A27,$N:$Z,S$1,0)</f>
        <v>5-7</v>
      </c>
      <c r="E27" s="49" t="n">
        <f aca="false">VLOOKUP($A27,$N:$Z,X$1,0)</f>
        <v>152</v>
      </c>
      <c r="F27" s="49" t="n">
        <f aca="false">VLOOKUP($A27,$N:$Z,V$1,0)</f>
        <v>4</v>
      </c>
      <c r="G27" s="49" t="n">
        <f aca="false">VLOOKUP($A27,$N:$Z,W$1,0)</f>
        <v>24</v>
      </c>
      <c r="H27" s="49" t="n">
        <f aca="false">VLOOKUP($A27,$N:$Z,Y$1,0)</f>
        <v>0</v>
      </c>
      <c r="I27" s="52" t="n">
        <f aca="false">VLOOKUP($A27,$N:$Z,13,0)</f>
        <v>176.000616724667</v>
      </c>
      <c r="J27" s="53"/>
      <c r="K27" s="35" t="n">
        <f aca="false">VLOOKUP($A27,$N:$Z,R$1,0)</f>
        <v>5</v>
      </c>
      <c r="L27" s="35" t="n">
        <f aca="false">VLOOKUP($A27,$N:$Z,S$1,0)</f>
        <v>7</v>
      </c>
      <c r="M27" s="36"/>
      <c r="N27" s="36" t="n">
        <f aca="false">RANK(Z27,Z:Z)</f>
        <v>6</v>
      </c>
      <c r="O27" s="35" t="n">
        <v>25</v>
      </c>
      <c r="P27" s="36" t="s">
        <v>26</v>
      </c>
      <c r="Q27" s="36" t="n">
        <f aca="false">COUNTIF(CORRIDA!G:G,CLASSIF!P27)+COUNTIF(CORRIDA!I:I,CLASSIF!P27)</f>
        <v>19</v>
      </c>
      <c r="R27" s="36" t="n">
        <f aca="false">COUNTIF(CORRIDA!G:G,CLASSIF!$P27)</f>
        <v>11</v>
      </c>
      <c r="S27" s="36" t="n">
        <f aca="false">COUNTIF(CORRIDA!I:I,CLASSIF!P27)</f>
        <v>8</v>
      </c>
      <c r="T27" s="37" t="n">
        <f aca="false">IF(Q27=0,0,U27/(Q27*20))</f>
        <v>0.721052631578947</v>
      </c>
      <c r="U27" s="36" t="n">
        <f aca="false">SUMIF(CORRIDA!G:G,CLASSIF!P27,CORRIDA!H:H)+SUMIF(CORRIDA!I:I,CLASSIF!P27,CORRIDA!J:J)</f>
        <v>274</v>
      </c>
      <c r="V27" s="36" t="n">
        <f aca="false">SUMIF(WOs!G:G,CLASSIF!P27,WOs!H:H)+SUMIF(WOs!I:I,CLASSIF!P27,WOs!J:J)</f>
        <v>25</v>
      </c>
      <c r="W27" s="36" t="n">
        <f aca="false">SUMIF(TORNEIO!G:G,CLASSIF!P27,TORNEIO!H:H)+SUMIF(TORNEIO!I:I,CLASSIF!P27,TORNEIO!J:J)+SUMIF(TORNEIO!S:S,CLASSIF!P27,TORNEIO!T:T)</f>
        <v>44</v>
      </c>
      <c r="X27" s="36" t="n">
        <f aca="false">SUM(U27:V27)</f>
        <v>299</v>
      </c>
      <c r="Y27" s="36" t="n">
        <f aca="false">VLOOKUP(P27,STATS!$B$2:$DF$52,109,0)</f>
        <v>150</v>
      </c>
      <c r="Z27" s="38" t="n">
        <f aca="false">SUM(W27:Y27)+T27/1000+(100-O27)/1000000000</f>
        <v>493.000721127632</v>
      </c>
      <c r="AA27" s="36"/>
      <c r="AG27" s="30" t="n">
        <f aca="false">E27/$AF$3</f>
        <v>14.1879278158059</v>
      </c>
      <c r="AH27" s="30" t="e">
        <f aca="true">E27+AH$2*20*D27*(($AC$3-TODAY())/7)</f>
        <v>#VALUE!</v>
      </c>
      <c r="AJ27" s="1"/>
      <c r="AL27" s="1"/>
    </row>
    <row r="28" customFormat="false" ht="12.75" hidden="false" customHeight="false" outlineLevel="0" collapsed="false">
      <c r="A28" s="49" t="n">
        <v>26</v>
      </c>
      <c r="B28" s="50" t="str">
        <f aca="false">VLOOKUP($A28,$N:$Z,P$1,0)</f>
        <v>Andre Bruni</v>
      </c>
      <c r="C28" s="49" t="n">
        <f aca="false">VLOOKUP($A28,$N:$Z,Q$1,0)</f>
        <v>9</v>
      </c>
      <c r="D28" s="51" t="str">
        <f aca="false">VLOOKUP($A28,$N:$Z,R$1,0)&amp;"-"&amp;VLOOKUP($A28,$N:$Z,S$1,0)</f>
        <v>4-5</v>
      </c>
      <c r="E28" s="49" t="n">
        <f aca="false">VLOOKUP($A28,$N:$Z,X$1,0)</f>
        <v>119</v>
      </c>
      <c r="F28" s="49" t="n">
        <f aca="false">VLOOKUP($A28,$N:$Z,V$1,0)</f>
        <v>0</v>
      </c>
      <c r="G28" s="49" t="n">
        <f aca="false">VLOOKUP($A28,$N:$Z,W$1,0)</f>
        <v>0</v>
      </c>
      <c r="H28" s="49" t="n">
        <f aca="false">VLOOKUP($A28,$N:$Z,Y$1,0)</f>
        <v>0</v>
      </c>
      <c r="I28" s="52" t="n">
        <f aca="false">VLOOKUP($A28,$N:$Z,13,0)</f>
        <v>119.000661166111</v>
      </c>
      <c r="J28" s="53"/>
      <c r="K28" s="35" t="n">
        <f aca="false">VLOOKUP($A28,$N:$Z,R$1,0)</f>
        <v>4</v>
      </c>
      <c r="L28" s="35" t="n">
        <f aca="false">VLOOKUP($A28,$N:$Z,S$1,0)</f>
        <v>5</v>
      </c>
      <c r="M28" s="36"/>
      <c r="N28" s="36" t="n">
        <f aca="false">RANK(Z28,Z:Z)</f>
        <v>4</v>
      </c>
      <c r="O28" s="35" t="n">
        <v>26</v>
      </c>
      <c r="P28" s="36" t="s">
        <v>27</v>
      </c>
      <c r="Q28" s="36" t="n">
        <f aca="false">COUNTIF(CORRIDA!G:G,CLASSIF!P28)+COUNTIF(CORRIDA!I:I,CLASSIF!P28)</f>
        <v>21</v>
      </c>
      <c r="R28" s="36" t="n">
        <f aca="false">COUNTIF(CORRIDA!G:G,CLASSIF!$P28)</f>
        <v>17</v>
      </c>
      <c r="S28" s="36" t="n">
        <f aca="false">COUNTIF(CORRIDA!I:I,CLASSIF!P28)</f>
        <v>4</v>
      </c>
      <c r="T28" s="37" t="n">
        <f aca="false">IF(Q28=0,0,U28/(Q28*20))</f>
        <v>0.876190476190476</v>
      </c>
      <c r="U28" s="36" t="n">
        <f aca="false">SUMIF(CORRIDA!G:G,CLASSIF!P28,CORRIDA!H:H)+SUMIF(CORRIDA!I:I,CLASSIF!P28,CORRIDA!J:J)</f>
        <v>368</v>
      </c>
      <c r="V28" s="36" t="n">
        <f aca="false">SUMIF(WOs!G:G,CLASSIF!P28,WOs!H:H)+SUMIF(WOs!I:I,CLASSIF!P28,WOs!J:J)</f>
        <v>0</v>
      </c>
      <c r="W28" s="36" t="n">
        <f aca="false">SUMIF(TORNEIO!G:G,CLASSIF!P28,TORNEIO!H:H)+SUMIF(TORNEIO!I:I,CLASSIF!P28,TORNEIO!J:J)+SUMIF(TORNEIO!S:S,CLASSIF!P28,TORNEIO!T:T)</f>
        <v>0</v>
      </c>
      <c r="X28" s="36" t="n">
        <f aca="false">SUM(U28:V28)</f>
        <v>368</v>
      </c>
      <c r="Y28" s="36" t="n">
        <f aca="false">VLOOKUP(P28,STATS!$B$2:$DF$52,109,0)</f>
        <v>150</v>
      </c>
      <c r="Z28" s="38" t="n">
        <f aca="false">SUM(W28:Y28)+T28/1000+(100-O28)/1000000000</f>
        <v>518.000876264476</v>
      </c>
      <c r="AA28" s="36"/>
      <c r="AG28" s="30" t="n">
        <f aca="false">E28/$AF$3</f>
        <v>11.1076540136901</v>
      </c>
      <c r="AH28" s="30" t="e">
        <f aca="true">E28+AH$2*20*D28*(($AC$3-TODAY())/7)</f>
        <v>#VALUE!</v>
      </c>
      <c r="AJ28" s="1"/>
      <c r="AL28" s="1"/>
    </row>
    <row r="29" customFormat="false" ht="12.75" hidden="false" customHeight="false" outlineLevel="0" collapsed="false">
      <c r="A29" s="49" t="n">
        <v>27</v>
      </c>
      <c r="B29" s="50" t="str">
        <f aca="false">VLOOKUP($A29,$N:$Z,P$1,0)</f>
        <v>Palazzo</v>
      </c>
      <c r="C29" s="49" t="n">
        <f aca="false">VLOOKUP($A29,$N:$Z,Q$1,0)</f>
        <v>5</v>
      </c>
      <c r="D29" s="51" t="str">
        <f aca="false">VLOOKUP($A29,$N:$Z,R$1,0)&amp;"-"&amp;VLOOKUP($A29,$N:$Z,S$1,0)</f>
        <v>5-0</v>
      </c>
      <c r="E29" s="49" t="n">
        <f aca="false">VLOOKUP($A29,$N:$Z,X$1,0)</f>
        <v>110</v>
      </c>
      <c r="F29" s="49" t="n">
        <f aca="false">VLOOKUP($A29,$N:$Z,V$1,0)</f>
        <v>0</v>
      </c>
      <c r="G29" s="49" t="n">
        <f aca="false">VLOOKUP($A29,$N:$Z,W$1,0)</f>
        <v>0</v>
      </c>
      <c r="H29" s="49" t="n">
        <f aca="false">VLOOKUP($A29,$N:$Z,Y$1,0)</f>
        <v>0</v>
      </c>
      <c r="I29" s="52" t="n">
        <f aca="false">VLOOKUP($A29,$N:$Z,13,0)</f>
        <v>110.00110007</v>
      </c>
      <c r="J29" s="53"/>
      <c r="K29" s="35" t="n">
        <f aca="false">VLOOKUP($A29,$N:$Z,R$1,0)</f>
        <v>5</v>
      </c>
      <c r="L29" s="35" t="n">
        <f aca="false">VLOOKUP($A29,$N:$Z,S$1,0)</f>
        <v>0</v>
      </c>
      <c r="M29" s="36"/>
      <c r="N29" s="36" t="n">
        <f aca="false">RANK(Z29,Z:Z)</f>
        <v>43</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Fabinho</v>
      </c>
      <c r="C30" s="49" t="n">
        <f aca="false">VLOOKUP($A30,$N:$Z,Q$1,0)</f>
        <v>6</v>
      </c>
      <c r="D30" s="51" t="str">
        <f aca="false">VLOOKUP($A30,$N:$Z,R$1,0)&amp;"-"&amp;VLOOKUP($A30,$N:$Z,S$1,0)</f>
        <v>3-3</v>
      </c>
      <c r="E30" s="49" t="n">
        <f aca="false">VLOOKUP($A30,$N:$Z,X$1,0)</f>
        <v>76</v>
      </c>
      <c r="F30" s="49" t="n">
        <f aca="false">VLOOKUP($A30,$N:$Z,V$1,0)</f>
        <v>0</v>
      </c>
      <c r="G30" s="49" t="n">
        <f aca="false">VLOOKUP($A30,$N:$Z,W$1,0)</f>
        <v>24</v>
      </c>
      <c r="H30" s="49" t="n">
        <f aca="false">VLOOKUP($A30,$N:$Z,Y$1,0)</f>
        <v>0</v>
      </c>
      <c r="I30" s="52" t="n">
        <f aca="false">VLOOKUP($A30,$N:$Z,13,0)</f>
        <v>100.000633420333</v>
      </c>
      <c r="J30" s="53"/>
      <c r="K30" s="35" t="n">
        <f aca="false">VLOOKUP($A30,$N:$Z,R$1,0)</f>
        <v>3</v>
      </c>
      <c r="L30" s="35" t="n">
        <f aca="false">VLOOKUP($A30,$N:$Z,S$1,0)</f>
        <v>3</v>
      </c>
      <c r="M30" s="36"/>
      <c r="N30" s="36" t="n">
        <f aca="false">RANK(Z30,Z:Z)</f>
        <v>44</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3</v>
      </c>
      <c r="D31" s="51" t="str">
        <f aca="false">VLOOKUP($A31,$N:$Z,R$1,0)&amp;"-"&amp;VLOOKUP($A31,$N:$Z,S$1,0)</f>
        <v>1-2</v>
      </c>
      <c r="E31" s="49" t="n">
        <f aca="false">VLOOKUP($A31,$N:$Z,X$1,0)</f>
        <v>31</v>
      </c>
      <c r="F31" s="49" t="n">
        <f aca="false">VLOOKUP($A31,$N:$Z,V$1,0)</f>
        <v>0</v>
      </c>
      <c r="G31" s="49" t="n">
        <f aca="false">VLOOKUP($A31,$N:$Z,W$1,0)</f>
        <v>0</v>
      </c>
      <c r="H31" s="49" t="n">
        <f aca="false">VLOOKUP($A31,$N:$Z,Y$1,0)</f>
        <v>0</v>
      </c>
      <c r="I31" s="52" t="n">
        <f aca="false">VLOOKUP($A31,$N:$Z,13,0)</f>
        <v>31.0005167576667</v>
      </c>
      <c r="J31" s="53"/>
      <c r="K31" s="35" t="n">
        <f aca="false">VLOOKUP($A31,$N:$Z,R$1,0)</f>
        <v>1</v>
      </c>
      <c r="L31" s="35" t="n">
        <f aca="false">VLOOKUP($A31,$N:$Z,S$1,0)</f>
        <v>2</v>
      </c>
      <c r="M31" s="36"/>
      <c r="N31" s="36" t="n">
        <f aca="false">RANK(Z31,Z:Z)</f>
        <v>7</v>
      </c>
      <c r="O31" s="35" t="n">
        <v>29</v>
      </c>
      <c r="P31" s="36" t="s">
        <v>30</v>
      </c>
      <c r="Q31" s="36" t="n">
        <f aca="false">COUNTIF(CORRIDA!G:G,CLASSIF!P31)+COUNTIF(CORRIDA!I:I,CLASSIF!P31)</f>
        <v>21</v>
      </c>
      <c r="R31" s="36" t="n">
        <f aca="false">COUNTIF(CORRIDA!G:G,CLASSIF!$P31)</f>
        <v>13</v>
      </c>
      <c r="S31" s="36" t="n">
        <f aca="false">COUNTIF(CORRIDA!I:I,CLASSIF!P31)</f>
        <v>8</v>
      </c>
      <c r="T31" s="37" t="n">
        <f aca="false">IF(Q31=0,0,U31/(Q31*20))</f>
        <v>0.757142857142857</v>
      </c>
      <c r="U31" s="36" t="n">
        <f aca="false">SUMIF(CORRIDA!G:G,CLASSIF!P31,CORRIDA!H:H)+SUMIF(CORRIDA!I:I,CLASSIF!P31,CORRIDA!J:J)</f>
        <v>318</v>
      </c>
      <c r="V31" s="36" t="n">
        <f aca="false">SUMIF(WOs!G:G,CLASSIF!P31,WOs!H:H)+SUMIF(WOs!I:I,CLASSIF!P31,WOs!J:J)</f>
        <v>4</v>
      </c>
      <c r="W31" s="36" t="n">
        <f aca="false">SUMIF(TORNEIO!G:G,CLASSIF!P31,TORNEIO!H:H)+SUMIF(TORNEIO!I:I,CLASSIF!P31,TORNEIO!J:J)+SUMIF(TORNEIO!S:S,CLASSIF!P31,TORNEIO!T:T)</f>
        <v>0</v>
      </c>
      <c r="X31" s="36" t="n">
        <f aca="false">SUM(U31:V31)</f>
        <v>322</v>
      </c>
      <c r="Y31" s="36" t="n">
        <f aca="false">VLOOKUP(P31,STATS!$B$2:$DF$52,109,0)</f>
        <v>150</v>
      </c>
      <c r="Z31" s="38" t="n">
        <f aca="false">SUM(W31:Y31)+T31/1000+(100-O31)/1000000000</f>
        <v>472.000757213857</v>
      </c>
      <c r="AA31" s="36"/>
    </row>
    <row r="32" customFormat="false" ht="12.75" hidden="false" customHeight="false" outlineLevel="0" collapsed="false">
      <c r="A32" s="49" t="n">
        <v>30</v>
      </c>
      <c r="B32" s="50" t="str">
        <f aca="false">VLOOKUP($A32,$N:$Z,P$1,0)</f>
        <v>Walderi</v>
      </c>
      <c r="C32" s="49" t="n">
        <f aca="false">VLOOKUP($A32,$N:$Z,Q$1,0)</f>
        <v>2</v>
      </c>
      <c r="D32" s="51" t="str">
        <f aca="false">VLOOKUP($A32,$N:$Z,R$1,0)&amp;"-"&amp;VLOOKUP($A32,$N:$Z,S$1,0)</f>
        <v>1-1</v>
      </c>
      <c r="E32" s="49" t="n">
        <f aca="false">VLOOKUP($A32,$N:$Z,X$1,0)</f>
        <v>24</v>
      </c>
      <c r="F32" s="49" t="n">
        <f aca="false">VLOOKUP($A32,$N:$Z,V$1,0)</f>
        <v>0</v>
      </c>
      <c r="G32" s="49" t="n">
        <f aca="false">VLOOKUP($A32,$N:$Z,W$1,0)</f>
        <v>0</v>
      </c>
      <c r="H32" s="49" t="n">
        <f aca="false">VLOOKUP($A32,$N:$Z,Y$1,0)</f>
        <v>0</v>
      </c>
      <c r="I32" s="52" t="n">
        <f aca="false">VLOOKUP($A32,$N:$Z,13,0)</f>
        <v>24.00060009</v>
      </c>
      <c r="J32" s="53"/>
      <c r="K32" s="35" t="n">
        <f aca="false">VLOOKUP($A32,$N:$Z,R$1,0)</f>
        <v>1</v>
      </c>
      <c r="L32" s="35" t="n">
        <f aca="false">VLOOKUP($A32,$N:$Z,S$1,0)</f>
        <v>1</v>
      </c>
      <c r="M32" s="36"/>
      <c r="N32" s="36" t="n">
        <f aca="false">RANK(Z32,Z:Z)</f>
        <v>27</v>
      </c>
      <c r="O32" s="35" t="n">
        <v>30</v>
      </c>
      <c r="P32" s="36" t="s">
        <v>31</v>
      </c>
      <c r="Q32" s="36" t="n">
        <f aca="false">COUNTIF(CORRIDA!G:G,CLASSIF!P32)+COUNTIF(CORRIDA!I:I,CLASSIF!P32)</f>
        <v>5</v>
      </c>
      <c r="R32" s="36" t="n">
        <f aca="false">COUNTIF(CORRIDA!G:G,CLASSIF!$P32)</f>
        <v>5</v>
      </c>
      <c r="S32" s="36" t="n">
        <f aca="false">COUNTIF(CORRIDA!I:I,CLASSIF!P32)</f>
        <v>0</v>
      </c>
      <c r="T32" s="37" t="n">
        <f aca="false">IF(Q32=0,0,U32/(Q32*20))</f>
        <v>1.1</v>
      </c>
      <c r="U32" s="36" t="n">
        <f aca="false">SUMIF(CORRIDA!G:G,CLASSIF!P32,CORRIDA!H:H)+SUMIF(CORRIDA!I:I,CLASSIF!P32,CORRIDA!J:J)</f>
        <v>110</v>
      </c>
      <c r="V32" s="36" t="n">
        <f aca="false">SUMIF(WOs!G:G,CLASSIF!P32,WOs!H:H)+SUMIF(WOs!I:I,CLASSIF!P32,WOs!J:J)</f>
        <v>0</v>
      </c>
      <c r="W32" s="36" t="n">
        <f aca="false">SUMIF(TORNEIO!G:G,CLASSIF!P32,TORNEIO!H:H)+SUMIF(TORNEIO!I:I,CLASSIF!P32,TORNEIO!J:J)+SUMIF(TORNEIO!S:S,CLASSIF!P32,TORNEIO!T:T)</f>
        <v>0</v>
      </c>
      <c r="X32" s="36" t="n">
        <f aca="false">SUM(U32:V32)</f>
        <v>110</v>
      </c>
      <c r="Y32" s="36" t="n">
        <f aca="false">VLOOKUP(P32,STATS!$B$2:$DF$52,109,0)</f>
        <v>0</v>
      </c>
      <c r="Z32" s="38" t="n">
        <f aca="false">SUM(W32:Y32)+T32/1000+(100-O32)/1000000000</f>
        <v>110.00110007</v>
      </c>
      <c r="AA32" s="36"/>
    </row>
    <row r="33" customFormat="false" ht="12.75" hidden="false" customHeight="false" outlineLevel="0" collapsed="false">
      <c r="A33" s="49" t="n">
        <v>31</v>
      </c>
      <c r="B33" s="50" t="str">
        <f aca="false">VLOOKUP($A33,$N:$Z,P$1,0)</f>
        <v>Yokota</v>
      </c>
      <c r="C33" s="49" t="n">
        <f aca="false">VLOOKUP($A33,$N:$Z,Q$1,0)</f>
        <v>5</v>
      </c>
      <c r="D33" s="51" t="str">
        <f aca="false">VLOOKUP($A33,$N:$Z,R$1,0)&amp;"-"&amp;VLOOKUP($A33,$N:$Z,S$1,0)</f>
        <v>0-5</v>
      </c>
      <c r="E33" s="49" t="n">
        <f aca="false">VLOOKUP($A33,$N:$Z,X$1,0)</f>
        <v>24</v>
      </c>
      <c r="F33" s="49" t="n">
        <f aca="false">VLOOKUP($A33,$N:$Z,V$1,0)</f>
        <v>4</v>
      </c>
      <c r="G33" s="49" t="n">
        <f aca="false">VLOOKUP($A33,$N:$Z,W$1,0)</f>
        <v>0</v>
      </c>
      <c r="H33" s="49" t="n">
        <f aca="false">VLOOKUP($A33,$N:$Z,Y$1,0)</f>
        <v>0</v>
      </c>
      <c r="I33" s="52" t="n">
        <f aca="false">VLOOKUP($A33,$N:$Z,13,0)</f>
        <v>24.000200051</v>
      </c>
      <c r="J33" s="53"/>
      <c r="K33" s="35" t="n">
        <f aca="false">VLOOKUP($A33,$N:$Z,R$1,0)</f>
        <v>0</v>
      </c>
      <c r="L33" s="35" t="n">
        <f aca="false">VLOOKUP($A33,$N:$Z,S$1,0)</f>
        <v>5</v>
      </c>
      <c r="M33" s="36"/>
      <c r="N33" s="36" t="n">
        <f aca="false">RANK(Z33,Z:Z)</f>
        <v>16</v>
      </c>
      <c r="O33" s="35" t="n">
        <v>31</v>
      </c>
      <c r="P33" s="36" t="s">
        <v>32</v>
      </c>
      <c r="Q33" s="36" t="n">
        <f aca="false">COUNTIF(CORRIDA!G:G,CLASSIF!P33)+COUNTIF(CORRIDA!I:I,CLASSIF!P33)</f>
        <v>13</v>
      </c>
      <c r="R33" s="36" t="n">
        <f aca="false">COUNTIF(CORRIDA!G:G,CLASSIF!$P33)</f>
        <v>5</v>
      </c>
      <c r="S33" s="36" t="n">
        <f aca="false">COUNTIF(CORRIDA!I:I,CLASSIF!P33)</f>
        <v>8</v>
      </c>
      <c r="T33" s="37" t="n">
        <f aca="false">IF(Q33=0,0,U33/(Q33*20))</f>
        <v>0.584615384615385</v>
      </c>
      <c r="U33" s="36" t="n">
        <f aca="false">SUMIF(CORRIDA!G:G,CLASSIF!P33,CORRIDA!H:H)+SUMIF(CORRIDA!I:I,CLASSIF!P33,CORRIDA!J:J)</f>
        <v>152</v>
      </c>
      <c r="V33" s="36" t="n">
        <f aca="false">SUMIF(WOs!G:G,CLASSIF!P33,WOs!H:H)+SUMIF(WOs!I:I,CLASSIF!P33,WOs!J:J)</f>
        <v>0</v>
      </c>
      <c r="W33" s="36" t="n">
        <f aca="false">SUMIF(TORNEIO!G:G,CLASSIF!P33,TORNEIO!H:H)+SUMIF(TORNEIO!I:I,CLASSIF!P33,TORNEIO!J:J)+SUMIF(TORNEIO!S:S,CLASSIF!P33,TORNEIO!T:T)</f>
        <v>24</v>
      </c>
      <c r="X33" s="36" t="n">
        <f aca="false">SUM(U33:V33)</f>
        <v>152</v>
      </c>
      <c r="Y33" s="36" t="n">
        <f aca="false">VLOOKUP(P33,STATS!$B$2:$DF$52,109,0)</f>
        <v>100</v>
      </c>
      <c r="Z33" s="38" t="n">
        <f aca="false">SUM(W33:Y33)+T33/1000+(100-O33)/1000000000</f>
        <v>276.000584684385</v>
      </c>
      <c r="AA33" s="36"/>
    </row>
    <row r="34" customFormat="false" ht="12.75" hidden="false" customHeight="false" outlineLevel="0" collapsed="false">
      <c r="A34" s="49" t="n">
        <v>32</v>
      </c>
      <c r="B34" s="50" t="str">
        <f aca="false">VLOOKUP($A34,$N:$Z,P$1,0)</f>
        <v>Fernando Bio</v>
      </c>
      <c r="C34" s="49" t="n">
        <f aca="false">VLOOKUP($A34,$N:$Z,Q$1,0)</f>
        <v>3</v>
      </c>
      <c r="D34" s="51" t="str">
        <f aca="false">VLOOKUP($A34,$N:$Z,R$1,0)&amp;"-"&amp;VLOOKUP($A34,$N:$Z,S$1,0)</f>
        <v>0-3</v>
      </c>
      <c r="E34" s="49" t="n">
        <f aca="false">VLOOKUP($A34,$N:$Z,X$1,0)</f>
        <v>20</v>
      </c>
      <c r="F34" s="49" t="n">
        <f aca="false">VLOOKUP($A34,$N:$Z,V$1,0)</f>
        <v>0</v>
      </c>
      <c r="G34" s="49" t="n">
        <f aca="false">VLOOKUP($A34,$N:$Z,W$1,0)</f>
        <v>0</v>
      </c>
      <c r="H34" s="49" t="n">
        <f aca="false">VLOOKUP($A34,$N:$Z,Y$1,0)</f>
        <v>0</v>
      </c>
      <c r="I34" s="52" t="n">
        <f aca="false">VLOOKUP($A34,$N:$Z,13,0)</f>
        <v>20.0003334183333</v>
      </c>
      <c r="J34" s="53"/>
      <c r="K34" s="35" t="n">
        <f aca="false">VLOOKUP($A34,$N:$Z,R$1,0)</f>
        <v>0</v>
      </c>
      <c r="L34" s="35" t="n">
        <f aca="false">VLOOKUP($A34,$N:$Z,S$1,0)</f>
        <v>3</v>
      </c>
      <c r="M34" s="36"/>
      <c r="N34" s="36" t="n">
        <f aca="false">RANK(Z34,Z:Z)</f>
        <v>23</v>
      </c>
      <c r="O34" s="35" t="n">
        <v>32</v>
      </c>
      <c r="P34" s="36" t="s">
        <v>33</v>
      </c>
      <c r="Q34" s="36" t="n">
        <f aca="false">COUNTIF(CORRIDA!G:G,CLASSIF!P34)+COUNTIF(CORRIDA!I:I,CLASSIF!P34)</f>
        <v>11</v>
      </c>
      <c r="R34" s="36" t="n">
        <f aca="false">COUNTIF(CORRIDA!G:G,CLASSIF!$P34)</f>
        <v>8</v>
      </c>
      <c r="S34" s="36" t="n">
        <f aca="false">COUNTIF(CORRIDA!I:I,CLASSIF!P34)</f>
        <v>3</v>
      </c>
      <c r="T34" s="37" t="n">
        <f aca="false">IF(Q34=0,0,U34/(Q34*20))</f>
        <v>0.836363636363636</v>
      </c>
      <c r="U34" s="36" t="n">
        <f aca="false">SUMIF(CORRIDA!G:G,CLASSIF!P34,CORRIDA!H:H)+SUMIF(CORRIDA!I:I,CLASSIF!P34,CORRIDA!J:J)</f>
        <v>184</v>
      </c>
      <c r="V34" s="36" t="n">
        <f aca="false">SUMIF(WOs!G:G,CLASSIF!P34,WOs!H:H)+SUMIF(WOs!I:I,CLASSIF!P34,WOs!J:J)</f>
        <v>0</v>
      </c>
      <c r="W34" s="36" t="n">
        <f aca="false">SUMIF(TORNEIO!G:G,CLASSIF!P34,TORNEIO!H:H)+SUMIF(TORNEIO!I:I,CLASSIF!P34,TORNEIO!J:J)+SUMIF(TORNEIO!S:S,CLASSIF!P34,TORNEIO!T:T)</f>
        <v>0</v>
      </c>
      <c r="X34" s="36" t="n">
        <f aca="false">SUM(U34:V34)</f>
        <v>184</v>
      </c>
      <c r="Y34" s="36" t="n">
        <f aca="false">VLOOKUP(P34,STATS!$B$2:$DF$52,109,0)</f>
        <v>0</v>
      </c>
      <c r="Z34" s="38" t="n">
        <f aca="false">SUM(W34:Y34)+T34/1000+(100-O34)/1000000000</f>
        <v>184.000836431636</v>
      </c>
      <c r="AA34" s="36"/>
    </row>
    <row r="35" customFormat="false" ht="12.75" hidden="false" customHeight="false" outlineLevel="0" collapsed="false">
      <c r="A35" s="49" t="n">
        <v>33</v>
      </c>
      <c r="B35" s="50" t="str">
        <f aca="false">VLOOKUP($A35,$N:$Z,P$1,0)</f>
        <v>Fontalvo</v>
      </c>
      <c r="C35" s="49" t="n">
        <f aca="false">VLOOKUP($A35,$N:$Z,Q$1,0)</f>
        <v>1</v>
      </c>
      <c r="D35" s="51" t="str">
        <f aca="false">VLOOKUP($A35,$N:$Z,R$1,0)&amp;"-"&amp;VLOOKUP($A35,$N:$Z,S$1,0)</f>
        <v>0-1</v>
      </c>
      <c r="E35" s="49" t="n">
        <f aca="false">VLOOKUP($A35,$N:$Z,X$1,0)</f>
        <v>7</v>
      </c>
      <c r="F35" s="49" t="n">
        <f aca="false">VLOOKUP($A35,$N:$Z,V$1,0)</f>
        <v>0</v>
      </c>
      <c r="G35" s="49" t="n">
        <f aca="false">VLOOKUP($A35,$N:$Z,W$1,0)</f>
        <v>0</v>
      </c>
      <c r="H35" s="49" t="n">
        <f aca="false">VLOOKUP($A35,$N:$Z,Y$1,0)</f>
        <v>0</v>
      </c>
      <c r="I35" s="52" t="n">
        <f aca="false">VLOOKUP($A35,$N:$Z,13,0)</f>
        <v>7.000350082</v>
      </c>
      <c r="J35" s="53"/>
      <c r="K35" s="35" t="n">
        <f aca="false">VLOOKUP($A35,$N:$Z,R$1,0)</f>
        <v>0</v>
      </c>
      <c r="L35" s="35" t="n">
        <f aca="false">VLOOKUP($A35,$N:$Z,S$1,0)</f>
        <v>1</v>
      </c>
      <c r="M35" s="36"/>
      <c r="N35" s="36" t="n">
        <f aca="false">RANK(Z35,Z:Z)</f>
        <v>45</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Grilovic</v>
      </c>
      <c r="C36" s="49" t="n">
        <f aca="false">VLOOKUP($A36,$N:$Z,Q$1,0)</f>
        <v>1</v>
      </c>
      <c r="D36" s="51" t="str">
        <f aca="false">VLOOKUP($A36,$N:$Z,R$1,0)&amp;"-"&amp;VLOOKUP($A36,$N:$Z,S$1,0)</f>
        <v>0-1</v>
      </c>
      <c r="E36" s="49" t="n">
        <f aca="false">VLOOKUP($A36,$N:$Z,X$1,0)</f>
        <v>4</v>
      </c>
      <c r="F36" s="49" t="n">
        <f aca="false">VLOOKUP($A36,$N:$Z,V$1,0)</f>
        <v>0</v>
      </c>
      <c r="G36" s="49" t="n">
        <f aca="false">VLOOKUP($A36,$N:$Z,W$1,0)</f>
        <v>0</v>
      </c>
      <c r="H36" s="49" t="n">
        <f aca="false">VLOOKUP($A36,$N:$Z,Y$1,0)</f>
        <v>0</v>
      </c>
      <c r="I36" s="52" t="n">
        <f aca="false">VLOOKUP($A36,$N:$Z,13,0)</f>
        <v>4.000200081</v>
      </c>
      <c r="J36" s="53"/>
      <c r="K36" s="35" t="n">
        <f aca="false">VLOOKUP($A36,$N:$Z,R$1,0)</f>
        <v>0</v>
      </c>
      <c r="L36" s="35" t="n">
        <f aca="false">VLOOKUP($A36,$N:$Z,S$1,0)</f>
        <v>1</v>
      </c>
      <c r="M36" s="36"/>
      <c r="N36" s="36" t="n">
        <f aca="false">RANK(Z36,Z:Z)</f>
        <v>5</v>
      </c>
      <c r="O36" s="35" t="n">
        <v>34</v>
      </c>
      <c r="P36" s="36" t="s">
        <v>35</v>
      </c>
      <c r="Q36" s="36" t="n">
        <f aca="false">COUNTIF(CORRIDA!G:G,CLASSIF!P36)+COUNTIF(CORRIDA!I:I,CLASSIF!P36)</f>
        <v>22</v>
      </c>
      <c r="R36" s="36" t="n">
        <f aca="false">COUNTIF(CORRIDA!G:G,CLASSIF!$P36)</f>
        <v>18</v>
      </c>
      <c r="S36" s="36" t="n">
        <f aca="false">COUNTIF(CORRIDA!I:I,CLASSIF!P36)</f>
        <v>4</v>
      </c>
      <c r="T36" s="37" t="n">
        <f aca="false">IF(Q36=0,0,U36/(Q36*20))</f>
        <v>0.906818181818182</v>
      </c>
      <c r="U36" s="36" t="n">
        <f aca="false">SUMIF(CORRIDA!G:G,CLASSIF!P36,CORRIDA!H:H)+SUMIF(CORRIDA!I:I,CLASSIF!P36,CORRIDA!J:J)</f>
        <v>399</v>
      </c>
      <c r="V36" s="36" t="n">
        <f aca="false">SUMIF(WOs!G:G,CLASSIF!P36,WOs!H:H)+SUMIF(WOs!I:I,CLASSIF!P36,WOs!J:J)</f>
        <v>0</v>
      </c>
      <c r="W36" s="36" t="n">
        <f aca="false">SUMIF(TORNEIO!G:G,CLASSIF!P36,TORNEIO!H:H)+SUMIF(TORNEIO!I:I,CLASSIF!P36,TORNEIO!J:J)+SUMIF(TORNEIO!S:S,CLASSIF!P36,TORNEIO!T:T)</f>
        <v>0</v>
      </c>
      <c r="X36" s="36" t="n">
        <f aca="false">SUM(U36:V36)</f>
        <v>399</v>
      </c>
      <c r="Y36" s="36" t="n">
        <f aca="false">VLOOKUP(P36,STATS!$B$2:$DF$52,109,0)</f>
        <v>100</v>
      </c>
      <c r="Z36" s="38" t="n">
        <f aca="false">SUM(W36:Y36)+T36/1000+(100-O36)/1000000000</f>
        <v>499.000906884182</v>
      </c>
      <c r="AA36" s="36"/>
    </row>
    <row r="37" customFormat="false" ht="12.75" hidden="false" customHeight="false" outlineLevel="0" collapsed="false">
      <c r="A37" s="49" t="n">
        <v>35</v>
      </c>
      <c r="B37" s="50" t="str">
        <f aca="false">VLOOKUP($A37,$N:$Z,P$1,0)</f>
        <v>Reinaldo</v>
      </c>
      <c r="C37" s="49" t="n">
        <f aca="false">VLOOKUP($A37,$N:$Z,Q$1,0)</f>
        <v>1</v>
      </c>
      <c r="D37" s="51" t="str">
        <f aca="false">VLOOKUP($A37,$N:$Z,R$1,0)&amp;"-"&amp;VLOOKUP($A37,$N:$Z,S$1,0)</f>
        <v>0-1</v>
      </c>
      <c r="E37" s="49" t="n">
        <f aca="false">VLOOKUP($A37,$N:$Z,X$1,0)</f>
        <v>4</v>
      </c>
      <c r="F37" s="49" t="n">
        <f aca="false">VLOOKUP($A37,$N:$Z,V$1,0)</f>
        <v>0</v>
      </c>
      <c r="G37" s="49" t="n">
        <f aca="false">VLOOKUP($A37,$N:$Z,W$1,0)</f>
        <v>0</v>
      </c>
      <c r="H37" s="49" t="n">
        <f aca="false">VLOOKUP($A37,$N:$Z,Y$1,0)</f>
        <v>0</v>
      </c>
      <c r="I37" s="52" t="n">
        <f aca="false">VLOOKUP($A37,$N:$Z,13,0)</f>
        <v>4.000200063</v>
      </c>
      <c r="J37" s="53"/>
      <c r="K37" s="35" t="n">
        <f aca="false">VLOOKUP($A37,$N:$Z,R$1,0)</f>
        <v>0</v>
      </c>
      <c r="L37" s="35" t="n">
        <f aca="false">VLOOKUP($A37,$N:$Z,S$1,0)</f>
        <v>1</v>
      </c>
      <c r="M37" s="36"/>
      <c r="N37" s="36" t="n">
        <f aca="false">RANK(Z37,Z:Z)</f>
        <v>14</v>
      </c>
      <c r="O37" s="35" t="n">
        <v>35</v>
      </c>
      <c r="P37" s="36" t="s">
        <v>36</v>
      </c>
      <c r="Q37" s="36" t="n">
        <f aca="false">COUNTIF(CORRIDA!G:G,CLASSIF!P37)+COUNTIF(CORRIDA!I:I,CLASSIF!P37)</f>
        <v>21</v>
      </c>
      <c r="R37" s="36" t="n">
        <f aca="false">COUNTIF(CORRIDA!G:G,CLASSIF!$P37)</f>
        <v>5</v>
      </c>
      <c r="S37" s="36" t="n">
        <f aca="false">COUNTIF(CORRIDA!I:I,CLASSIF!P37)</f>
        <v>16</v>
      </c>
      <c r="T37" s="37" t="n">
        <f aca="false">IF(Q37=0,0,U37/(Q37*20))</f>
        <v>0.461904761904762</v>
      </c>
      <c r="U37" s="36" t="n">
        <f aca="false">SUMIF(CORRIDA!G:G,CLASSIF!P37,CORRIDA!H:H)+SUMIF(CORRIDA!I:I,CLASSIF!P37,CORRIDA!J:J)</f>
        <v>194</v>
      </c>
      <c r="V37" s="36" t="n">
        <f aca="false">SUMIF(WOs!G:G,CLASSIF!P37,WOs!H:H)+SUMIF(WOs!I:I,CLASSIF!P37,WOs!J:J)</f>
        <v>0</v>
      </c>
      <c r="W37" s="36" t="n">
        <f aca="false">SUMIF(TORNEIO!G:G,CLASSIF!P37,TORNEIO!H:H)+SUMIF(TORNEIO!I:I,CLASSIF!P37,TORNEIO!J:J)+SUMIF(TORNEIO!S:S,CLASSIF!P37,TORNEIO!T:T)</f>
        <v>0</v>
      </c>
      <c r="X37" s="36" t="n">
        <f aca="false">SUM(U37:V37)</f>
        <v>194</v>
      </c>
      <c r="Y37" s="36" t="n">
        <f aca="false">VLOOKUP(P37,STATS!$B$2:$DF$52,109,0)</f>
        <v>100</v>
      </c>
      <c r="Z37" s="38" t="n">
        <f aca="false">SUM(W37:Y37)+T37/1000+(100-O37)/1000000000</f>
        <v>294.000461969762</v>
      </c>
      <c r="AA37" s="36"/>
    </row>
    <row r="38" customFormat="false" ht="12.75" hidden="true" customHeight="false" outlineLevel="0" collapsed="false">
      <c r="A38" s="49" t="n">
        <v>36</v>
      </c>
      <c r="B38" s="50" t="str">
        <f aca="false">VLOOKUP($A38,$N:$Z,P$1,0)</f>
        <v>Arthur Fontalvinho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9.9E-008</v>
      </c>
      <c r="J38" s="53"/>
      <c r="K38" s="35" t="n">
        <f aca="false">VLOOKUP($A38,$N:$Z,R$1,0)</f>
        <v>0</v>
      </c>
      <c r="L38" s="35" t="n">
        <f aca="false">VLOOKUP($A38,$N:$Z,S$1,0)</f>
        <v>0</v>
      </c>
      <c r="M38" s="36"/>
      <c r="N38" s="36" t="n">
        <f aca="false">RANK(Z38,Z:Z)</f>
        <v>2</v>
      </c>
      <c r="O38" s="35" t="n">
        <v>36</v>
      </c>
      <c r="P38" s="36" t="s">
        <v>37</v>
      </c>
      <c r="Q38" s="36" t="n">
        <f aca="false">COUNTIF(CORRIDA!G:G,CLASSIF!P38)+COUNTIF(CORRIDA!I:I,CLASSIF!P38)</f>
        <v>34</v>
      </c>
      <c r="R38" s="36" t="n">
        <f aca="false">COUNTIF(CORRIDA!G:G,CLASSIF!$P38)</f>
        <v>28</v>
      </c>
      <c r="S38" s="36" t="n">
        <f aca="false">COUNTIF(CORRIDA!I:I,CLASSIF!P38)</f>
        <v>6</v>
      </c>
      <c r="T38" s="37" t="n">
        <f aca="false">IF(Q38=0,0,U38/(Q38*20))</f>
        <v>0.916176470588235</v>
      </c>
      <c r="U38" s="36" t="n">
        <f aca="false">SUMIF(CORRIDA!G:G,CLASSIF!P38,CORRIDA!H:H)+SUMIF(CORRIDA!I:I,CLASSIF!P38,CORRIDA!J:J)</f>
        <v>623</v>
      </c>
      <c r="V38" s="36" t="n">
        <f aca="false">SUMIF(WOs!G:G,CLASSIF!P38,WOs!H:H)+SUMIF(WOs!I:I,CLASSIF!P38,WOs!J:J)</f>
        <v>0</v>
      </c>
      <c r="W38" s="36" t="n">
        <f aca="false">SUMIF(TORNEIO!G:G,CLASSIF!P38,TORNEIO!H:H)+SUMIF(TORNEIO!I:I,CLASSIF!P38,TORNEIO!J:J)+SUMIF(TORNEIO!S:S,CLASSIF!P38,TORNEIO!T:T)</f>
        <v>80</v>
      </c>
      <c r="X38" s="36" t="n">
        <f aca="false">SUM(U38:V38)</f>
        <v>623</v>
      </c>
      <c r="Y38" s="36" t="n">
        <f aca="false">VLOOKUP(P38,STATS!$B$2:$DF$52,109,0)</f>
        <v>250</v>
      </c>
      <c r="Z38" s="38" t="n">
        <f aca="false">SUM(W38:Y38)+T38/1000+(100-O38)/1000000000</f>
        <v>953.000916240471</v>
      </c>
      <c r="AA38" s="36"/>
    </row>
    <row r="39" customFormat="false" ht="12.75" hidden="true" customHeight="false" outlineLevel="0" collapsed="false">
      <c r="A39" s="49" t="n">
        <v>37</v>
      </c>
      <c r="B39" s="50" t="str">
        <f aca="false">VLOOKUP($A39,$N:$Z,P$1,0)</f>
        <v>Bérgamo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9.8E-008</v>
      </c>
      <c r="J39" s="53"/>
      <c r="K39" s="35" t="n">
        <f aca="false">VLOOKUP($A39,$N:$Z,R$1,0)</f>
        <v>0</v>
      </c>
      <c r="L39" s="35" t="n">
        <f aca="false">VLOOKUP($A39,$N:$Z,S$1,0)</f>
        <v>0</v>
      </c>
      <c r="M39" s="36"/>
      <c r="N39" s="36" t="n">
        <f aca="false">RANK(Z39,Z:Z)</f>
        <v>35</v>
      </c>
      <c r="O39" s="35" t="n">
        <v>37</v>
      </c>
      <c r="P39" s="36" t="s">
        <v>38</v>
      </c>
      <c r="Q39" s="36" t="n">
        <f aca="false">COUNTIF(CORRIDA!G:G,CLASSIF!P39)+COUNTIF(CORRIDA!I:I,CLASSIF!P39)</f>
        <v>1</v>
      </c>
      <c r="R39" s="36" t="n">
        <f aca="false">COUNTIF(CORRIDA!G:G,CLASSIF!$P39)</f>
        <v>0</v>
      </c>
      <c r="S39" s="36" t="n">
        <f aca="false">COUNTIF(CORRIDA!I:I,CLASSIF!P39)</f>
        <v>1</v>
      </c>
      <c r="T39" s="37" t="n">
        <f aca="false">IF(Q39=0,0,U39/(Q39*20))</f>
        <v>0.2</v>
      </c>
      <c r="U39" s="36" t="n">
        <f aca="false">SUMIF(CORRIDA!G:G,CLASSIF!P39,CORRIDA!H:H)+SUMIF(CORRIDA!I:I,CLASSIF!P39,CORRIDA!J:J)</f>
        <v>4</v>
      </c>
      <c r="V39" s="36" t="n">
        <f aca="false">SUMIF(WOs!G:G,CLASSIF!P39,WOs!H:H)+SUMIF(WOs!I:I,CLASSIF!P39,WOs!J:J)</f>
        <v>0</v>
      </c>
      <c r="W39" s="36" t="n">
        <f aca="false">SUMIF(TORNEIO!G:G,CLASSIF!P39,TORNEIO!H:H)+SUMIF(TORNEIO!I:I,CLASSIF!P39,TORNEIO!J:J)+SUMIF(TORNEIO!S:S,CLASSIF!P39,TORNEIO!T:T)</f>
        <v>0</v>
      </c>
      <c r="X39" s="36" t="n">
        <f aca="false">SUM(U39:V39)</f>
        <v>4</v>
      </c>
      <c r="Y39" s="36" t="n">
        <f aca="false">VLOOKUP(P39,STATS!$B$2:$DF$52,109,0)</f>
        <v>0</v>
      </c>
      <c r="Z39" s="38" t="n">
        <f aca="false">SUM(W39:Y39)+T39/1000+(100-O39)/1000000000</f>
        <v>4.000200063</v>
      </c>
      <c r="AA39" s="36"/>
    </row>
    <row r="40" customFormat="false" ht="12.75" hidden="true" customHeight="false" outlineLevel="0" collapsed="false">
      <c r="A40" s="49" t="n">
        <v>38</v>
      </c>
      <c r="B40" s="50" t="str">
        <f aca="false">VLOOKUP($A40,$N:$Z,P$1,0)</f>
        <v>Bernardo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9.7E-008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true" customHeight="false" outlineLevel="0" collapsed="false">
      <c r="A41" s="49" t="n">
        <v>39</v>
      </c>
      <c r="B41" s="50" t="str">
        <f aca="false">VLOOKUP($A41,$N:$Z,P$1,0)</f>
        <v>Daniel Borges</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9.2E-008</v>
      </c>
      <c r="J41" s="53"/>
      <c r="K41" s="35" t="n">
        <f aca="false">VLOOKUP($A41,$N:$Z,R$1,0)</f>
        <v>0</v>
      </c>
      <c r="L41" s="35" t="n">
        <f aca="false">VLOOKUP($A41,$N:$Z,S$1,0)</f>
        <v>0</v>
      </c>
      <c r="M41" s="36"/>
      <c r="N41" s="36" t="n">
        <f aca="false">RANK(Z41,Z:Z)</f>
        <v>3</v>
      </c>
      <c r="O41" s="35" t="n">
        <v>39</v>
      </c>
      <c r="P41" s="36" t="s">
        <v>40</v>
      </c>
      <c r="Q41" s="36" t="n">
        <f aca="false">COUNTIF(CORRIDA!G:G,CLASSIF!P41)+COUNTIF(CORRIDA!I:I,CLASSIF!P41)</f>
        <v>28</v>
      </c>
      <c r="R41" s="36" t="n">
        <f aca="false">COUNTIF(CORRIDA!G:G,CLASSIF!$P41)</f>
        <v>19</v>
      </c>
      <c r="S41" s="36" t="n">
        <f aca="false">COUNTIF(CORRIDA!I:I,CLASSIF!P41)</f>
        <v>9</v>
      </c>
      <c r="T41" s="37" t="n">
        <f aca="false">IF(Q41=0,0,U41/(Q41*20))</f>
        <v>0.789285714285714</v>
      </c>
      <c r="U41" s="36" t="n">
        <f aca="false">SUMIF(CORRIDA!G:G,CLASSIF!P41,CORRIDA!H:H)+SUMIF(CORRIDA!I:I,CLASSIF!P41,CORRIDA!J:J)</f>
        <v>442</v>
      </c>
      <c r="V41" s="36" t="n">
        <f aca="false">SUMIF(WOs!G:G,CLASSIF!P41,WOs!H:H)+SUMIF(WOs!I:I,CLASSIF!P41,WOs!J:J)</f>
        <v>25</v>
      </c>
      <c r="W41" s="36" t="n">
        <f aca="false">SUMIF(TORNEIO!G:G,CLASSIF!P41,TORNEIO!H:H)+SUMIF(TORNEIO!I:I,CLASSIF!P41,TORNEIO!J:J)+SUMIF(TORNEIO!S:S,CLASSIF!P41,TORNEIO!T:T)</f>
        <v>0</v>
      </c>
      <c r="X41" s="36" t="n">
        <f aca="false">SUM(U41:V41)</f>
        <v>467</v>
      </c>
      <c r="Y41" s="36" t="n">
        <f aca="false">VLOOKUP(P41,STATS!$B$2:$DF$52,109,0)</f>
        <v>150</v>
      </c>
      <c r="Z41" s="38" t="n">
        <f aca="false">SUM(W41:Y41)+T41/1000+(100-O41)/1000000000</f>
        <v>617.000789346714</v>
      </c>
      <c r="AA41" s="36"/>
    </row>
    <row r="42" customFormat="false" ht="12.75" hidden="true" customHeight="false" outlineLevel="0" collapsed="false">
      <c r="A42" s="49" t="n">
        <v>40</v>
      </c>
      <c r="B42" s="50" t="str">
        <f aca="false">VLOOKUP($A42,$N:$Z,P$1,0)</f>
        <v>Fiorito</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8.4E-008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true" customHeight="false" outlineLevel="0" collapsed="false">
      <c r="A43" s="35" t="n">
        <v>41</v>
      </c>
      <c r="B43" s="50" t="str">
        <f aca="false">VLOOKUP($A43,$N:$Z,P$1,0)</f>
        <v>Guedes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8E-008</v>
      </c>
      <c r="J43" s="53"/>
      <c r="K43" s="35" t="n">
        <f aca="false">VLOOKUP($A43,$N:$Z,R$1,0)</f>
        <v>0</v>
      </c>
      <c r="L43" s="35" t="n">
        <f aca="false">VLOOKUP($A43,$N:$Z,S$1,0)</f>
        <v>0</v>
      </c>
      <c r="M43" s="36"/>
      <c r="N43" s="36" t="n">
        <f aca="false">RANK(Z43,Z:Z)</f>
        <v>22</v>
      </c>
      <c r="O43" s="35" t="n">
        <v>41</v>
      </c>
      <c r="P43" s="36" t="s">
        <v>42</v>
      </c>
      <c r="Q43" s="36" t="n">
        <f aca="false">COUNTIF(CORRIDA!G:G,CLASSIF!P43)+COUNTIF(CORRIDA!I:I,CLASSIF!P43)</f>
        <v>10</v>
      </c>
      <c r="R43" s="36" t="n">
        <f aca="false">COUNTIF(CORRIDA!G:G,CLASSIF!$P43)</f>
        <v>6</v>
      </c>
      <c r="S43" s="36" t="n">
        <f aca="false">COUNTIF(CORRIDA!I:I,CLASSIF!P43)</f>
        <v>4</v>
      </c>
      <c r="T43" s="37" t="n">
        <f aca="false">IF(Q43=0,0,U43/(Q43*20))</f>
        <v>0.72</v>
      </c>
      <c r="U43" s="36" t="n">
        <f aca="false">SUMIF(CORRIDA!G:G,CLASSIF!P43,CORRIDA!H:H)+SUMIF(CORRIDA!I:I,CLASSIF!P43,CORRIDA!J:J)</f>
        <v>144</v>
      </c>
      <c r="V43" s="36" t="n">
        <f aca="false">SUMIF(WOs!G:G,CLASSIF!P43,WOs!H:H)+SUMIF(WOs!I:I,CLASSIF!P43,WOs!J:J)</f>
        <v>25</v>
      </c>
      <c r="W43" s="36" t="n">
        <f aca="false">SUMIF(TORNEIO!G:G,CLASSIF!P43,TORNEIO!H:H)+SUMIF(TORNEIO!I:I,CLASSIF!P43,TORNEIO!J:J)+SUMIF(TORNEIO!S:S,CLASSIF!P43,TORNEIO!T:T)</f>
        <v>24</v>
      </c>
      <c r="X43" s="36" t="n">
        <f aca="false">SUM(U43:V43)</f>
        <v>169</v>
      </c>
      <c r="Y43" s="36" t="n">
        <f aca="false">VLOOKUP(P43,STATS!$B$2:$DF$52,109,0)</f>
        <v>0</v>
      </c>
      <c r="Z43" s="38" t="n">
        <f aca="false">SUM(W43:Y43)+T43/1000+(100-O43)/1000000000</f>
        <v>193.000720059</v>
      </c>
      <c r="AA43" s="36"/>
    </row>
    <row r="44" customFormat="false" ht="12.75" hidden="true" customHeight="false" outlineLevel="0" collapsed="false">
      <c r="A44" s="49" t="n">
        <v>42</v>
      </c>
      <c r="B44" s="50" t="str">
        <f aca="false">VLOOKUP($A44,$N:$Z,P$1,0)</f>
        <v>Gus</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7.9E-008</v>
      </c>
      <c r="J44" s="53"/>
      <c r="K44" s="35" t="n">
        <f aca="false">VLOOKUP($A44,$N:$Z,R$1,0)</f>
        <v>0</v>
      </c>
      <c r="L44" s="35" t="n">
        <f aca="false">VLOOKUP($A44,$N:$Z,S$1,0)</f>
        <v>0</v>
      </c>
      <c r="M44" s="36"/>
      <c r="N44" s="36" t="n">
        <f aca="false">RANK(Z44,Z:Z)</f>
        <v>25</v>
      </c>
      <c r="O44" s="35" t="n">
        <v>42</v>
      </c>
      <c r="P44" s="36" t="s">
        <v>43</v>
      </c>
      <c r="Q44" s="36" t="n">
        <f aca="false">COUNTIF(CORRIDA!G:G,CLASSIF!P44)+COUNTIF(CORRIDA!I:I,CLASSIF!P44)</f>
        <v>12</v>
      </c>
      <c r="R44" s="36" t="n">
        <f aca="false">COUNTIF(CORRIDA!G:G,CLASSIF!$P44)</f>
        <v>5</v>
      </c>
      <c r="S44" s="36" t="n">
        <f aca="false">COUNTIF(CORRIDA!I:I,CLASSIF!P44)</f>
        <v>7</v>
      </c>
      <c r="T44" s="37" t="n">
        <f aca="false">IF(Q44=0,0,U44/(Q44*20))</f>
        <v>0.616666666666667</v>
      </c>
      <c r="U44" s="36" t="n">
        <f aca="false">SUMIF(CORRIDA!G:G,CLASSIF!P44,CORRIDA!H:H)+SUMIF(CORRIDA!I:I,CLASSIF!P44,CORRIDA!J:J)</f>
        <v>148</v>
      </c>
      <c r="V44" s="36" t="n">
        <f aca="false">SUMIF(WOs!G:G,CLASSIF!P44,WOs!H:H)+SUMIF(WOs!I:I,CLASSIF!P44,WOs!J:J)</f>
        <v>4</v>
      </c>
      <c r="W44" s="36" t="n">
        <f aca="false">SUMIF(TORNEIO!G:G,CLASSIF!P44,TORNEIO!H:H)+SUMIF(TORNEIO!I:I,CLASSIF!P44,TORNEIO!J:J)+SUMIF(TORNEIO!S:S,CLASSIF!P44,TORNEIO!T:T)</f>
        <v>24</v>
      </c>
      <c r="X44" s="36" t="n">
        <f aca="false">SUM(U44:V44)</f>
        <v>152</v>
      </c>
      <c r="Y44" s="36" t="n">
        <f aca="false">VLOOKUP(P44,STATS!$B$2:$DF$52,109,0)</f>
        <v>0</v>
      </c>
      <c r="Z44" s="38" t="n">
        <f aca="false">SUM(W44:Y44)+T44/1000+(100-O44)/1000000000</f>
        <v>176.000616724667</v>
      </c>
      <c r="AA44" s="36"/>
    </row>
    <row r="45" customFormat="false" ht="12.75" hidden="true" customHeight="false" outlineLevel="0" collapsed="false">
      <c r="A45" s="49" t="n">
        <v>43</v>
      </c>
      <c r="B45" s="50" t="str">
        <f aca="false">VLOOKUP($A45,$N:$Z,P$1,0)</f>
        <v>Marcelo</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7.3E-008</v>
      </c>
      <c r="J45" s="53"/>
      <c r="K45" s="35" t="n">
        <f aca="false">VLOOKUP($A45,$N:$Z,R$1,0)</f>
        <v>0</v>
      </c>
      <c r="L45" s="35" t="n">
        <f aca="false">VLOOKUP($A45,$N:$Z,S$1,0)</f>
        <v>0</v>
      </c>
      <c r="M45" s="36"/>
      <c r="N45" s="36" t="n">
        <f aca="false">RANK(Z45,Z:Z)</f>
        <v>20</v>
      </c>
      <c r="O45" s="35" t="n">
        <v>43</v>
      </c>
      <c r="P45" s="36" t="s">
        <v>44</v>
      </c>
      <c r="Q45" s="36" t="n">
        <f aca="false">COUNTIF(CORRIDA!G:G,CLASSIF!P45)+COUNTIF(CORRIDA!I:I,CLASSIF!P45)</f>
        <v>15</v>
      </c>
      <c r="R45" s="36" t="n">
        <f aca="false">COUNTIF(CORRIDA!G:G,CLASSIF!$P45)</f>
        <v>9</v>
      </c>
      <c r="S45" s="36" t="n">
        <f aca="false">COUNTIF(CORRIDA!I:I,CLASSIF!P45)</f>
        <v>6</v>
      </c>
      <c r="T45" s="37" t="n">
        <f aca="false">IF(Q45=0,0,U45/(Q45*20))</f>
        <v>0.78</v>
      </c>
      <c r="U45" s="36" t="n">
        <f aca="false">SUMIF(CORRIDA!G:G,CLASSIF!P45,CORRIDA!H:H)+SUMIF(CORRIDA!I:I,CLASSIF!P45,CORRIDA!J:J)</f>
        <v>234</v>
      </c>
      <c r="V45" s="36" t="n">
        <f aca="false">SUMIF(WOs!G:G,CLASSIF!P45,WOs!H:H)+SUMIF(WOs!I:I,CLASSIF!P45,WOs!J:J)</f>
        <v>0</v>
      </c>
      <c r="W45" s="36" t="n">
        <f aca="false">SUMIF(TORNEIO!G:G,CLASSIF!P45,TORNEIO!H:H)+SUMIF(TORNEIO!I:I,CLASSIF!P45,TORNEIO!J:J)+SUMIF(TORNEIO!S:S,CLASSIF!P45,TORNEIO!T:T)</f>
        <v>0</v>
      </c>
      <c r="X45" s="36" t="n">
        <f aca="false">SUM(U45:V45)</f>
        <v>234</v>
      </c>
      <c r="Y45" s="36" t="n">
        <f aca="false">VLOOKUP(P45,STATS!$B$2:$DF$52,109,0)</f>
        <v>0</v>
      </c>
      <c r="Z45" s="38" t="n">
        <f aca="false">SUM(W45:Y45)+T45/1000+(100-O45)/1000000000</f>
        <v>234.000780057</v>
      </c>
      <c r="AA45" s="36"/>
    </row>
    <row r="46" customFormat="false" ht="12.75" hidden="true" customHeight="false" outlineLevel="0" collapsed="false">
      <c r="A46" s="49" t="n">
        <v>44</v>
      </c>
      <c r="B46" s="50" t="str">
        <f aca="false">VLOOKUP($A46,$N:$Z,P$1,0)</f>
        <v>Odair</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7.2E-008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true" customHeight="false" outlineLevel="0" collapsed="false">
      <c r="A47" s="49" t="n">
        <v>45</v>
      </c>
      <c r="B47" s="50" t="str">
        <f aca="false">VLOOKUP($A47,$N:$Z,P$1,0)</f>
        <v>Pedrinho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6.7E-008</v>
      </c>
      <c r="J47" s="53"/>
      <c r="K47" s="35" t="n">
        <f aca="false">VLOOKUP($A47,$N:$Z,R$1,0)</f>
        <v>0</v>
      </c>
      <c r="L47" s="35" t="n">
        <f aca="false">VLOOKUP($A47,$N:$Z,S$1,0)</f>
        <v>0</v>
      </c>
      <c r="M47" s="36"/>
      <c r="N47" s="36" t="n">
        <f aca="false">RANK(Z47,Z:Z)</f>
        <v>26</v>
      </c>
      <c r="O47" s="35" t="n">
        <v>45</v>
      </c>
      <c r="P47" s="36" t="s">
        <v>46</v>
      </c>
      <c r="Q47" s="36" t="n">
        <f aca="false">COUNTIF(CORRIDA!G:G,CLASSIF!P47)+COUNTIF(CORRIDA!I:I,CLASSIF!P47)</f>
        <v>9</v>
      </c>
      <c r="R47" s="36" t="n">
        <f aca="false">COUNTIF(CORRIDA!G:G,CLASSIF!$P47)</f>
        <v>4</v>
      </c>
      <c r="S47" s="36" t="n">
        <f aca="false">COUNTIF(CORRIDA!I:I,CLASSIF!P47)</f>
        <v>5</v>
      </c>
      <c r="T47" s="37" t="n">
        <f aca="false">IF(Q47=0,0,U47/(Q47*20))</f>
        <v>0.661111111111111</v>
      </c>
      <c r="U47" s="36" t="n">
        <f aca="false">SUMIF(CORRIDA!G:G,CLASSIF!P47,CORRIDA!H:H)+SUMIF(CORRIDA!I:I,CLASSIF!P47,CORRIDA!J:J)</f>
        <v>119</v>
      </c>
      <c r="V47" s="36" t="n">
        <f aca="false">SUMIF(WOs!G:G,CLASSIF!P47,WOs!H:H)+SUMIF(WOs!I:I,CLASSIF!P47,WOs!J:J)</f>
        <v>0</v>
      </c>
      <c r="W47" s="36" t="n">
        <f aca="false">SUMIF(TORNEIO!G:G,CLASSIF!P47,TORNEIO!H:H)+SUMIF(TORNEIO!I:I,CLASSIF!P47,TORNEIO!J:J)+SUMIF(TORNEIO!S:S,CLASSIF!P47,TORNEIO!T:T)</f>
        <v>0</v>
      </c>
      <c r="X47" s="36" t="n">
        <f aca="false">SUM(U47:V47)</f>
        <v>119</v>
      </c>
      <c r="Y47" s="36" t="n">
        <f aca="false">VLOOKUP(P47,STATS!$B$2:$DF$52,109,0)</f>
        <v>0</v>
      </c>
      <c r="Z47" s="38" t="n">
        <f aca="false">SUM(W47:Y47)+T47/1000+(100-O47)/1000000000</f>
        <v>119.000661166111</v>
      </c>
      <c r="AA47" s="36"/>
    </row>
    <row r="48" customFormat="false" ht="12.75" hidden="tru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tru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21</v>
      </c>
      <c r="O49" s="35" t="n">
        <v>47</v>
      </c>
      <c r="P49" s="36" t="s">
        <v>48</v>
      </c>
      <c r="Q49" s="36" t="n">
        <f aca="false">COUNTIF(CORRIDA!G:G,CLASSIF!P49)+COUNTIF(CORRIDA!I:I,CLASSIF!P49)</f>
        <v>10</v>
      </c>
      <c r="R49" s="36" t="n">
        <f aca="false">COUNTIF(CORRIDA!G:G,CLASSIF!$P49)</f>
        <v>4</v>
      </c>
      <c r="S49" s="36" t="n">
        <f aca="false">COUNTIF(CORRIDA!I:I,CLASSIF!P49)</f>
        <v>6</v>
      </c>
      <c r="T49" s="37" t="n">
        <f aca="false">IF(Q49=0,0,U49/(Q49*20))</f>
        <v>0.54</v>
      </c>
      <c r="U49" s="36" t="n">
        <f aca="false">SUMIF(CORRIDA!G:G,CLASSIF!P49,CORRIDA!H:H)+SUMIF(CORRIDA!I:I,CLASSIF!P49,CORRIDA!J:J)</f>
        <v>108</v>
      </c>
      <c r="V49" s="36" t="n">
        <f aca="false">SUMIF(WOs!G:G,CLASSIF!P49,WOs!H:H)+SUMIF(WOs!I:I,CLASSIF!P49,WOs!J:J)</f>
        <v>4</v>
      </c>
      <c r="W49" s="36" t="n">
        <f aca="false">SUMIF(TORNEIO!G:G,CLASSIF!P49,TORNEIO!H:H)+SUMIF(TORNEIO!I:I,CLASSIF!P49,TORNEIO!J:J)+SUMIF(TORNEIO!S:S,CLASSIF!P49,TORNEIO!T:T)</f>
        <v>0</v>
      </c>
      <c r="X49" s="36" t="n">
        <f aca="false">SUM(U49:V49)</f>
        <v>112</v>
      </c>
      <c r="Y49" s="36" t="n">
        <f aca="false">VLOOKUP(P49,STATS!$B$2:$DF$52,109,0)</f>
        <v>100</v>
      </c>
      <c r="Z49" s="38" t="n">
        <f aca="false">SUM(W49:Y49)+T49/1000+(100-O49)/1000000000</f>
        <v>212.000540053</v>
      </c>
      <c r="AA49" s="36"/>
    </row>
    <row r="50" customFormat="false" ht="12.75" hidden="tru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15</v>
      </c>
      <c r="O50" s="35" t="n">
        <v>48</v>
      </c>
      <c r="P50" s="36" t="s">
        <v>49</v>
      </c>
      <c r="Q50" s="36" t="n">
        <f aca="false">COUNTIF(CORRIDA!G:G,CLASSIF!P50)+COUNTIF(CORRIDA!I:I,CLASSIF!P50)</f>
        <v>25</v>
      </c>
      <c r="R50" s="36" t="n">
        <f aca="false">COUNTIF(CORRIDA!G:G,CLASSIF!$P50)</f>
        <v>1</v>
      </c>
      <c r="S50" s="36" t="n">
        <f aca="false">COUNTIF(CORRIDA!I:I,CLASSIF!P50)</f>
        <v>24</v>
      </c>
      <c r="T50" s="37" t="n">
        <f aca="false">IF(Q50=0,0,U50/(Q50*20))</f>
        <v>0.258</v>
      </c>
      <c r="U50" s="36" t="n">
        <f aca="false">SUMIF(CORRIDA!G:G,CLASSIF!P50,CORRIDA!H:H)+SUMIF(CORRIDA!I:I,CLASSIF!P50,CORRIDA!J:J)</f>
        <v>129</v>
      </c>
      <c r="V50" s="36" t="n">
        <f aca="false">SUMIF(WOs!G:G,CLASSIF!P50,WOs!H:H)+SUMIF(WOs!I:I,CLASSIF!P50,WOs!J:J)</f>
        <v>0</v>
      </c>
      <c r="W50" s="36" t="n">
        <f aca="false">SUMIF(TORNEIO!G:G,CLASSIF!P50,TORNEIO!H:H)+SUMIF(TORNEIO!I:I,CLASSIF!P50,TORNEIO!J:J)+SUMIF(TORNEIO!S:S,CLASSIF!P50,TORNEIO!T:T)</f>
        <v>0</v>
      </c>
      <c r="X50" s="36" t="n">
        <f aca="false">SUM(U50:V50)</f>
        <v>129</v>
      </c>
      <c r="Y50" s="36" t="n">
        <f aca="false">VLOOKUP(P50,STATS!$B$2:$DF$52,109,0)</f>
        <v>150</v>
      </c>
      <c r="Z50" s="38" t="n">
        <f aca="false">SUM(W50:Y50)+T50/1000+(100-O50)/1000000000</f>
        <v>279.000258052</v>
      </c>
      <c r="AA50" s="36"/>
    </row>
    <row r="51" customFormat="false" ht="12.75" hidden="tru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31</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4</v>
      </c>
      <c r="W51" s="36" t="n">
        <f aca="false">SUMIF(TORNEIO!G:G,CLASSIF!P51,TORNEIO!H:H)+SUMIF(TORNEIO!I:I,CLASSIF!P51,TORNEIO!J:J)+SUMIF(TORNEIO!S:S,CLASSIF!P51,TORNEIO!T:T)</f>
        <v>0</v>
      </c>
      <c r="X51" s="36" t="n">
        <f aca="false">SUM(U51:V51)</f>
        <v>24</v>
      </c>
      <c r="Y51" s="36" t="n">
        <f aca="false">VLOOKUP(P51,STATS!$B$2:$DF$52,109,0)</f>
        <v>0</v>
      </c>
      <c r="Z51" s="38" t="n">
        <f aca="false">SUM(W51:Y51)+T51/1000+(100-O51)/1000000000</f>
        <v>24.000200051</v>
      </c>
      <c r="AA51" s="36"/>
    </row>
    <row r="52" customFormat="false" ht="12.75" hidden="tru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tru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tru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tru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tru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tru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tru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tru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tru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tru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tru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tru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tru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tru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tru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tru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tru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tru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tru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tru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tru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tru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tru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tru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tru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tru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tru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tru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tru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tru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tru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tru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tru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tru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tru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tru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tru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tru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tru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tru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tru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tru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tru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tru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tru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tru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tru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tru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tru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tru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tru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10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24" activePane="bottomRight" state="frozen"/>
      <selection pane="topLeft" activeCell="A1" activeCellId="0" sqref="A1"/>
      <selection pane="topRight" activeCell="C1" activeCellId="0" sqref="C1"/>
      <selection pane="bottomLeft" activeCell="A24" activeCellId="0" sqref="A24"/>
      <selection pane="bottomRight" activeCell="DF41" activeCellId="0" sqref="DF41"/>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6" min="166" style="63" width="5.7"/>
    <col collapsed="false" customWidth="true" hidden="false" outlineLevel="0" max="167" min="167" style="63" width="8.49"/>
    <col collapsed="false" customWidth="true" hidden="false" outlineLevel="0" max="168" min="168"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n">
        <f aca="false">IF($B6=AE$2,"-",IF(COUNTIF(CORRIDA!$M:$M,$B6&amp;" d. "&amp;AE$2)=0,"",COUNTIF(CORRIDA!$M:$M,$B6&amp;" d. "&amp;AE$2)))</f>
        <v>1</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n">
        <f aca="false">IF($B6=AX$2,"-",IF(COUNTIF(CORRIDA!$M:$M,$B6&amp;" d. "&amp;AX$2)=0,"",COUNTIF(CORRIDA!$M:$M,$B6&amp;" d. "&amp;AX$2)))</f>
        <v>1</v>
      </c>
      <c r="AY6" s="82" t="str">
        <f aca="false">IF($B6=AY$2,"-",IF(COUNTIF(CORRIDA!$M:$M,$B6&amp;" d. "&amp;AY$2)=0,"",COUNTIF(CORRIDA!$M:$M,$B6&amp;" d. "&amp;AY$2)))</f>
        <v/>
      </c>
      <c r="AZ6" s="82" t="str">
        <f aca="false">IF($B6=AZ$2,"-",IF(COUNTIF(CORRIDA!$M:$M,$B6&amp;" d. "&amp;AZ$2)=0,"",COUNTIF(CORRIDA!$M:$M,$B6&amp;" d. "&amp;AZ$2)))</f>
        <v/>
      </c>
      <c r="BA6" s="75" t="n">
        <f aca="false">SUM(C6:AZ6)</f>
        <v>4</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n">
        <f aca="false">IF($B6=BJ$2,"-",IF(COUNTIF(CORRIDA!$M:$M,$B6&amp;" d. "&amp;BJ$2)+COUNTIF(CORRIDA!$M:$M,BJ$2&amp;" d. "&amp;$B6)=0,"",COUNTIF(CORRIDA!$M:$M,$B6&amp;" d. "&amp;BJ$2)+COUNTIF(CORRIDA!$M:$M,BJ$2&amp;" d. "&amp;$B6)))</f>
        <v>1</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n">
        <f aca="false">IF($B6=BS$2,"-",IF(COUNTIF(CORRIDA!$M:$M,$B6&amp;" d. "&amp;BS$2)+COUNTIF(CORRIDA!$M:$M,BS$2&amp;" d. "&amp;$B6)=0,"",COUNTIF(CORRIDA!$M:$M,$B6&amp;" d. "&amp;BS$2)+COUNTIF(CORRIDA!$M:$M,BS$2&amp;" d. "&amp;$B6)))</f>
        <v>1</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n">
        <f aca="false">IF($B6=CE$2,"-",IF(COUNTIF(CORRIDA!$M:$M,$B6&amp;" d. "&amp;CE$2)+COUNTIF(CORRIDA!$M:$M,CE$2&amp;" d. "&amp;$B6)=0,"",COUNTIF(CORRIDA!$M:$M,$B6&amp;" d. "&amp;CE$2)+COUNTIF(CORRIDA!$M:$M,CE$2&amp;" d. "&amp;$B6)))</f>
        <v>1</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n">
        <f aca="false">IF($B6=CH$2,"-",IF(COUNTIF(CORRIDA!$M:$M,$B6&amp;" d. "&amp;CH$2)+COUNTIF(CORRIDA!$M:$M,CH$2&amp;" d. "&amp;$B6)=0,"",COUNTIF(CORRIDA!$M:$M,$B6&amp;" d. "&amp;CH$2)+COUNTIF(CORRIDA!$M:$M,CH$2&amp;" d. "&amp;$B6)))</f>
        <v>1</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n">
        <f aca="false">IF($B6=CM$2,"-",IF(COUNTIF(CORRIDA!$M:$M,$B6&amp;" d. "&amp;CM$2)+COUNTIF(CORRIDA!$M:$M,CM$2&amp;" d. "&amp;$B6)=0,"",COUNTIF(CORRIDA!$M:$M,$B6&amp;" d. "&amp;CM$2)+COUNTIF(CORRIDA!$M:$M,CM$2&amp;" d. "&amp;$B6)))</f>
        <v>1</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2</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n">
        <f aca="false">IF($B6=CR$2,"-",IF(COUNTIF(CORRIDA!$M:$M,$B6&amp;" d. "&amp;CR$2)+COUNTIF(CORRIDA!$M:$M,CR$2&amp;" d. "&amp;$B6)=0,"",COUNTIF(CORRIDA!$M:$M,$B6&amp;" d. "&amp;CR$2)+COUNTIF(CORRIDA!$M:$M,CR$2&amp;" d. "&amp;$B6)))</f>
        <v>1</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n">
        <f aca="false">IF($B6=DA$2,"-",IF(COUNTIF(CORRIDA!$M:$M,$B6&amp;" d. "&amp;DA$2)+COUNTIF(CORRIDA!$M:$M,DA$2&amp;" d. "&amp;$B6)=0,"",COUNTIF(CORRIDA!$M:$M,$B6&amp;" d. "&amp;DA$2)+COUNTIF(CORRIDA!$M:$M,DA$2&amp;" d. "&amp;$B6)))</f>
        <v>1</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11</v>
      </c>
      <c r="DE6" s="77" t="n">
        <f aca="false">COUNTIF(BF6:DC6,"&gt;0")</f>
        <v>10</v>
      </c>
      <c r="DF6" s="78" t="n">
        <f aca="false">IF(COUNTIF(BF6:DC6,"&gt;0")&lt;10,0,QUOTIENT(COUNTIF(BF6:DC6,"&gt;0"),5)*50)</f>
        <v>100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1</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1</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1</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1</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1</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2</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1</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1</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10</v>
      </c>
      <c r="FH6" s="80"/>
      <c r="FI6" s="73" t="str">
        <f aca="false">BE6</f>
        <v>Bruno</v>
      </c>
      <c r="FJ6" s="81" t="n">
        <f aca="false">COUNTIF(BF6:DC6,"&gt;0")</f>
        <v>10</v>
      </c>
      <c r="FK6" s="81" t="n">
        <f aca="false">AVERAGE(BF6:DC6)</f>
        <v>1.1</v>
      </c>
      <c r="FL6" s="81" t="n">
        <f aca="false">_xlfn.STDEV.P(BF6:DC6)</f>
        <v>0.3</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n">
        <f aca="false">IF($B7=F$2,"-",IF(COUNTIF(CORRIDA!$M:$M,$B7&amp;" d. "&amp;F$2)=0,"",COUNTIF(CORRIDA!$M:$M,$B7&amp;" d. "&amp;F$2)))</f>
        <v>1</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2</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n">
        <f aca="false">IF($B7=S$2,"-",IF(COUNTIF(CORRIDA!$M:$M,$B7&amp;" d. "&amp;S$2)=0,"",COUNTIF(CORRIDA!$M:$M,$B7&amp;" d. "&amp;S$2)))</f>
        <v>2</v>
      </c>
      <c r="T7" s="74" t="str">
        <f aca="false">IF($B7=T$2,"-",IF(COUNTIF(CORRIDA!$M:$M,$B7&amp;" d. "&amp;T$2)=0,"",COUNTIF(CORRIDA!$M:$M,$B7&amp;" d. "&amp;T$2)))</f>
        <v/>
      </c>
      <c r="U7" s="74" t="n">
        <f aca="false">IF($B7=U$2,"-",IF(COUNTIF(CORRIDA!$M:$M,$B7&amp;" d. "&amp;U$2)=0,"",COUNTIF(CORRIDA!$M:$M,$B7&amp;" d. "&amp;U$2)))</f>
        <v>1</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n">
        <f aca="false">IF($B7=AJ$2,"-",IF(COUNTIF(CORRIDA!$M:$M,$B7&amp;" d. "&amp;AJ$2)=0,"",COUNTIF(CORRIDA!$M:$M,$B7&amp;" d. "&amp;AJ$2)))</f>
        <v>1</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n">
        <f aca="false">IF($B7=AS$2,"-",IF(COUNTIF(CORRIDA!$M:$M,$B7&amp;" d. "&amp;AS$2)=0,"",COUNTIF(CORRIDA!$M:$M,$B7&amp;" d. "&amp;AS$2)))</f>
        <v>1</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11</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n">
        <f aca="false">IF($B7=BI$2,"-",IF(COUNTIF(CORRIDA!$M:$M,$B7&amp;" d. "&amp;BI$2)+COUNTIF(CORRIDA!$M:$M,BI$2&amp;" d. "&amp;$B7)=0,"",COUNTIF(CORRIDA!$M:$M,$B7&amp;" d. "&amp;BI$2)+COUNTIF(CORRIDA!$M:$M,BI$2&amp;" d. "&amp;$B7)))</f>
        <v>1</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n">
        <f aca="false">IF($B7=BP$2,"-",IF(COUNTIF(CORRIDA!$M:$M,$B7&amp;" d. "&amp;BP$2)+COUNTIF(CORRIDA!$M:$M,BP$2&amp;" d. "&amp;$B7)=0,"",COUNTIF(CORRIDA!$M:$M,$B7&amp;" d. "&amp;BP$2)+COUNTIF(CORRIDA!$M:$M,BP$2&amp;" d. "&amp;$B7)))</f>
        <v>1</v>
      </c>
      <c r="BQ7" s="76" t="n">
        <f aca="false">IF($B7=BQ$2,"-",IF(COUNTIF(CORRIDA!$M:$M,$B7&amp;" d. "&amp;BQ$2)+COUNTIF(CORRIDA!$M:$M,BQ$2&amp;" d. "&amp;$B7)=0,"",COUNTIF(CORRIDA!$M:$M,$B7&amp;" d. "&amp;BQ$2)+COUNTIF(CORRIDA!$M:$M,BQ$2&amp;" d. "&amp;$B7)))</f>
        <v>2</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n">
        <f aca="false">IF($B7=BV$2,"-",IF(COUNTIF(CORRIDA!$M:$M,$B7&amp;" d. "&amp;BV$2)+COUNTIF(CORRIDA!$M:$M,BV$2&amp;" d. "&amp;$B7)=0,"",COUNTIF(CORRIDA!$M:$M,$B7&amp;" d. "&amp;BV$2)+COUNTIF(CORRIDA!$M:$M,BV$2&amp;" d. "&amp;$B7)))</f>
        <v>2</v>
      </c>
      <c r="BW7" s="76" t="str">
        <f aca="false">IF($B7=BW$2,"-",IF(COUNTIF(CORRIDA!$M:$M,$B7&amp;" d. "&amp;BW$2)+COUNTIF(CORRIDA!$M:$M,BW$2&amp;" d. "&amp;$B7)=0,"",COUNTIF(CORRIDA!$M:$M,$B7&amp;" d. "&amp;BW$2)+COUNTIF(CORRIDA!$M:$M,BW$2&amp;" d. "&amp;$B7)))</f>
        <v/>
      </c>
      <c r="BX7" s="76" t="n">
        <f aca="false">IF($B7=BX$2,"-",IF(COUNTIF(CORRIDA!$M:$M,$B7&amp;" d. "&amp;BX$2)+COUNTIF(CORRIDA!$M:$M,BX$2&amp;" d. "&amp;$B7)=0,"",COUNTIF(CORRIDA!$M:$M,$B7&amp;" d. "&amp;BX$2)+COUNTIF(CORRIDA!$M:$M,BX$2&amp;" d. "&amp;$B7)))</f>
        <v>1</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n">
        <f aca="false">IF($B7=CM$2,"-",IF(COUNTIF(CORRIDA!$M:$M,$B7&amp;" d. "&amp;CM$2)+COUNTIF(CORRIDA!$M:$M,CM$2&amp;" d. "&amp;$B7)=0,"",COUNTIF(CORRIDA!$M:$M,$B7&amp;" d. "&amp;CM$2)+COUNTIF(CORRIDA!$M:$M,CM$2&amp;" d. "&amp;$B7)))</f>
        <v>1</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2</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14</v>
      </c>
      <c r="DE7" s="77" t="n">
        <f aca="false">COUNTIF(BF7:DC7,"&gt;0")</f>
        <v>11</v>
      </c>
      <c r="DF7" s="78" t="n">
        <f aca="false">IF(COUNTIF(BF7:DC7,"&gt;0")&lt;10,0,QUOTIENT(COUNTIF(BF7:DC7,"&gt;0"),5)*50)</f>
        <v>100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1</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1</v>
      </c>
      <c r="DT7" s="76" t="n">
        <f aca="false">IF($B7=DT$2,0,IF(COUNTIF(CORRIDA!$M:$M,$B7&amp;" d. "&amp;DT$2)+COUNTIF(CORRIDA!$M:$M,DT$2&amp;" d. "&amp;$B7)=0,0,COUNTIF(CORRIDA!$M:$M,$B7&amp;" d. "&amp;DT$2)+COUNTIF(CORRIDA!$M:$M,DT$2&amp;" d. "&amp;$B7)))</f>
        <v>2</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2</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1</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1</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2</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11</v>
      </c>
      <c r="FH7" s="80"/>
      <c r="FI7" s="73" t="str">
        <f aca="false">BE7</f>
        <v>Caio</v>
      </c>
      <c r="FJ7" s="81" t="n">
        <f aca="false">COUNTIF(BF7:DC7,"&gt;0")</f>
        <v>11</v>
      </c>
      <c r="FK7" s="81" t="n">
        <f aca="false">AVERAGE(BF7:DC7)</f>
        <v>1.27272727272727</v>
      </c>
      <c r="FL7" s="81" t="n">
        <f aca="false">_xlfn.STDEV.P(BF7:DC7)</f>
        <v>0.445361771415123</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n">
        <f aca="false">IF($B8=M$2,"-",IF(COUNTIF(CORRIDA!$M:$M,$B8&amp;" d. "&amp;M$2)=0,"",COUNTIF(CORRIDA!$M:$M,$B8&amp;" d. "&amp;M$2)))</f>
        <v>1</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n">
        <f aca="false">IF($B8=Y$2,"-",IF(COUNTIF(CORRIDA!$M:$M,$B8&amp;" d. "&amp;Y$2)=0,"",COUNTIF(CORRIDA!$M:$M,$B8&amp;" d. "&amp;Y$2)))</f>
        <v>1</v>
      </c>
      <c r="Z8" s="82" t="str">
        <f aca="false">IF($B8=Z$2,"-",IF(COUNTIF(CORRIDA!$M:$M,$B8&amp;" d. "&amp;Z$2)=0,"",COUNTIF(CORRIDA!$M:$M,$B8&amp;" d. "&amp;Z$2)))</f>
        <v/>
      </c>
      <c r="AA8" s="82" t="str">
        <f aca="false">IF($B8=AA$2,"-",IF(COUNTIF(CORRIDA!$M:$M,$B8&amp;" d. "&amp;AA$2)=0,"",COUNTIF(CORRIDA!$M:$M,$B8&amp;" d. "&amp;AA$2)))</f>
        <v/>
      </c>
      <c r="AB8" s="82" t="n">
        <f aca="false">IF($B8=AB$2,"-",IF(COUNTIF(CORRIDA!$M:$M,$B8&amp;" d. "&amp;AB$2)=0,"",COUNTIF(CORRIDA!$M:$M,$B8&amp;" d. "&amp;AB$2)))</f>
        <v>1</v>
      </c>
      <c r="AC8" s="82" t="str">
        <f aca="false">IF($B8=AC$2,"-",IF(COUNTIF(CORRIDA!$M:$M,$B8&amp;" d. "&amp;AC$2)=0,"",COUNTIF(CORRIDA!$M:$M,$B8&amp;" d. "&amp;AC$2)))</f>
        <v/>
      </c>
      <c r="AD8" s="82" t="str">
        <f aca="false">IF($B8=AD$2,"-",IF(COUNTIF(CORRIDA!$M:$M,$B8&amp;" d. "&amp;AD$2)=0,"",COUNTIF(CORRIDA!$M:$M,$B8&amp;" d. "&amp;AD$2)))</f>
        <v/>
      </c>
      <c r="AE8" s="82" t="n">
        <f aca="false">IF($B8=AE$2,"-",IF(COUNTIF(CORRIDA!$M:$M,$B8&amp;" d. "&amp;AE$2)=0,"",COUNTIF(CORRIDA!$M:$M,$B8&amp;" d. "&amp;AE$2)))</f>
        <v>1</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n">
        <f aca="false">IF($B8=AJ$2,"-",IF(COUNTIF(CORRIDA!$M:$M,$B8&amp;" d. "&amp;AJ$2)=0,"",COUNTIF(CORRIDA!$M:$M,$B8&amp;" d. "&amp;AJ$2)))</f>
        <v>1</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7</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n">
        <f aca="false">IF($B8=BP$2,"-",IF(COUNTIF(CORRIDA!$M:$M,$B8&amp;" d. "&amp;BP$2)+COUNTIF(CORRIDA!$M:$M,BP$2&amp;" d. "&amp;$B8)=0,"",COUNTIF(CORRIDA!$M:$M,$B8&amp;" d. "&amp;BP$2)+COUNTIF(CORRIDA!$M:$M,BP$2&amp;" d. "&amp;$B8)))</f>
        <v>1</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n">
        <f aca="false">IF($B8=CB$2,"-",IF(COUNTIF(CORRIDA!$M:$M,$B8&amp;" d. "&amp;CB$2)+COUNTIF(CORRIDA!$M:$M,CB$2&amp;" d. "&amp;$B8)=0,"",COUNTIF(CORRIDA!$M:$M,$B8&amp;" d. "&amp;CB$2)+COUNTIF(CORRIDA!$M:$M,CB$2&amp;" d. "&amp;$B8)))</f>
        <v>1</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n">
        <f aca="false">IF($B8=CE$2,"-",IF(COUNTIF(CORRIDA!$M:$M,$B8&amp;" d. "&amp;CE$2)+COUNTIF(CORRIDA!$M:$M,CE$2&amp;" d. "&amp;$B8)=0,"",COUNTIF(CORRIDA!$M:$M,$B8&amp;" d. "&amp;CE$2)+COUNTIF(CORRIDA!$M:$M,CE$2&amp;" d. "&amp;$B8)))</f>
        <v>1</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n">
        <f aca="false">IF($B8=CH$2,"-",IF(COUNTIF(CORRIDA!$M:$M,$B8&amp;" d. "&amp;CH$2)+COUNTIF(CORRIDA!$M:$M,CH$2&amp;" d. "&amp;$B8)=0,"",COUNTIF(CORRIDA!$M:$M,$B8&amp;" d. "&amp;CH$2)+COUNTIF(CORRIDA!$M:$M,CH$2&amp;" d. "&amp;$B8)))</f>
        <v>1</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n">
        <f aca="false">IF($B8=CM$2,"-",IF(COUNTIF(CORRIDA!$M:$M,$B8&amp;" d. "&amp;CM$2)+COUNTIF(CORRIDA!$M:$M,CM$2&amp;" d. "&amp;$B8)=0,"",COUNTIF(CORRIDA!$M:$M,$B8&amp;" d. "&amp;CM$2)+COUNTIF(CORRIDA!$M:$M,CM$2&amp;" d. "&amp;$B8)))</f>
        <v>1</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n">
        <f aca="false">IF($B8=CR$2,"-",IF(COUNTIF(CORRIDA!$M:$M,$B8&amp;" d. "&amp;CR$2)+COUNTIF(CORRIDA!$M:$M,CR$2&amp;" d. "&amp;$B8)=0,"",COUNTIF(CORRIDA!$M:$M,$B8&amp;" d. "&amp;CR$2)+COUNTIF(CORRIDA!$M:$M,CR$2&amp;" d. "&amp;$B8)))</f>
        <v>1</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2</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10</v>
      </c>
      <c r="DE8" s="77" t="n">
        <f aca="false">COUNTIF(BF8:DC8,"&gt;0")</f>
        <v>9</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1</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1</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1</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1</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1</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1</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2</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8</v>
      </c>
      <c r="FH8" s="80"/>
      <c r="FI8" s="73" t="str">
        <f aca="false">BE8</f>
        <v>Carlos Coimbra</v>
      </c>
      <c r="FJ8" s="81" t="n">
        <f aca="false">COUNTIF(BF8:DC8,"&gt;0")</f>
        <v>9</v>
      </c>
      <c r="FK8" s="81" t="n">
        <f aca="false">AVERAGE(BF8:DC8)</f>
        <v>1.11111111111111</v>
      </c>
      <c r="FL8" s="81" t="n">
        <f aca="false">_xlfn.STDEV.P(BF8:DC8)</f>
        <v>0.314269680527354</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4</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n">
        <f aca="false">IF($B9=T$2,"-",IF(COUNTIF(CORRIDA!$M:$M,$B9&amp;" d. "&amp;T$2)=0,"",COUNTIF(CORRIDA!$M:$M,$B9&amp;" d. "&amp;T$2)))</f>
        <v>1</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n">
        <f aca="false">IF($B9=Z$2,"-",IF(COUNTIF(CORRIDA!$M:$M,$B9&amp;" d. "&amp;Z$2)=0,"",COUNTIF(CORRIDA!$M:$M,$B9&amp;" d. "&amp;Z$2)))</f>
        <v>1</v>
      </c>
      <c r="AA9" s="74" t="n">
        <f aca="false">IF($B9=AA$2,"-",IF(COUNTIF(CORRIDA!$M:$M,$B9&amp;" d. "&amp;AA$2)=0,"",COUNTIF(CORRIDA!$M:$M,$B9&amp;" d. "&amp;AA$2)))</f>
        <v>1</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10</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n">
        <f aca="false">IF($B9=BN$2,"-",IF(COUNTIF(CORRIDA!$M:$M,$B9&amp;" d. "&amp;BN$2)+COUNTIF(CORRIDA!$M:$M,BN$2&amp;" d. "&amp;$B9)=0,"",COUNTIF(CORRIDA!$M:$M,$B9&amp;" d. "&amp;BN$2)+COUNTIF(CORRIDA!$M:$M,BN$2&amp;" d. "&amp;$B9)))</f>
        <v>1</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4</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n">
        <f aca="false">IF($B9=BW$2,"-",IF(COUNTIF(CORRIDA!$M:$M,$B9&amp;" d. "&amp;BW$2)+COUNTIF(CORRIDA!$M:$M,BW$2&amp;" d. "&amp;$B9)=0,"",COUNTIF(CORRIDA!$M:$M,$B9&amp;" d. "&amp;BW$2)+COUNTIF(CORRIDA!$M:$M,BW$2&amp;" d. "&amp;$B9)))</f>
        <v>1</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n">
        <f aca="false">IF($B9=CB$2,"-",IF(COUNTIF(CORRIDA!$M:$M,$B9&amp;" d. "&amp;CB$2)+COUNTIF(CORRIDA!$M:$M,CB$2&amp;" d. "&amp;$B9)=0,"",COUNTIF(CORRIDA!$M:$M,$B9&amp;" d. "&amp;CB$2)+COUNTIF(CORRIDA!$M:$M,CB$2&amp;" d. "&amp;$B9)))</f>
        <v>1</v>
      </c>
      <c r="CC9" s="76" t="n">
        <f aca="false">IF($B9=CC$2,"-",IF(COUNTIF(CORRIDA!$M:$M,$B9&amp;" d. "&amp;CC$2)+COUNTIF(CORRIDA!$M:$M,CC$2&amp;" d. "&amp;$B9)=0,"",COUNTIF(CORRIDA!$M:$M,$B9&amp;" d. "&amp;CC$2)+COUNTIF(CORRIDA!$M:$M,CC$2&amp;" d. "&amp;$B9)))</f>
        <v>1</v>
      </c>
      <c r="CD9" s="76" t="n">
        <f aca="false">IF($B9=CD$2,"-",IF(COUNTIF(CORRIDA!$M:$M,$B9&amp;" d. "&amp;CD$2)+COUNTIF(CORRIDA!$M:$M,CD$2&amp;" d. "&amp;$B9)=0,"",COUNTIF(CORRIDA!$M:$M,$B9&amp;" d. "&amp;CD$2)+COUNTIF(CORRIDA!$M:$M,CD$2&amp;" d. "&amp;$B9)))</f>
        <v>1</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n">
        <f aca="false">IF($B9=CH$2,"-",IF(COUNTIF(CORRIDA!$M:$M,$B9&amp;" d. "&amp;CH$2)+COUNTIF(CORRIDA!$M:$M,CH$2&amp;" d. "&amp;$B9)=0,"",COUNTIF(CORRIDA!$M:$M,$B9&amp;" d. "&amp;CH$2)+COUNTIF(CORRIDA!$M:$M,CH$2&amp;" d. "&amp;$B9)))</f>
        <v>1</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2</v>
      </c>
      <c r="CO9" s="76" t="n">
        <f aca="false">IF($B9=CO$2,"-",IF(COUNTIF(CORRIDA!$M:$M,$B9&amp;" d. "&amp;CO$2)+COUNTIF(CORRIDA!$M:$M,CO$2&amp;" d. "&amp;$B9)=0,"",COUNTIF(CORRIDA!$M:$M,$B9&amp;" d. "&amp;CO$2)+COUNTIF(CORRIDA!$M:$M,CO$2&amp;" d. "&amp;$B9)))</f>
        <v>3</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n">
        <f aca="false">IF($B9=CT$2,"-",IF(COUNTIF(CORRIDA!$M:$M,$B9&amp;" d. "&amp;CT$2)+COUNTIF(CORRIDA!$M:$M,CT$2&amp;" d. "&amp;$B9)=0,"",COUNTIF(CORRIDA!$M:$M,$B9&amp;" d. "&amp;CT$2)+COUNTIF(CORRIDA!$M:$M,CT$2&amp;" d. "&amp;$B9)))</f>
        <v>2</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20</v>
      </c>
      <c r="DE9" s="77" t="n">
        <f aca="false">COUNTIF(BF9:DC9,"&gt;0")</f>
        <v>13</v>
      </c>
      <c r="DF9" s="78" t="n">
        <f aca="false">IF(COUNTIF(BF9:DC9,"&gt;0")&lt;10,0,QUOTIENT(COUNTIF(BF9:DC9,"&gt;0"),5)*50)</f>
        <v>100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1</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4</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1</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1</v>
      </c>
      <c r="EF9" s="76" t="n">
        <f aca="false">IF($B9=EF$2,0,IF(COUNTIF(CORRIDA!$M:$M,$B9&amp;" d. "&amp;EF$2)+COUNTIF(CORRIDA!$M:$M,EF$2&amp;" d. "&amp;$B9)=0,0,COUNTIF(CORRIDA!$M:$M,$B9&amp;" d. "&amp;EF$2)+COUNTIF(CORRIDA!$M:$M,EF$2&amp;" d. "&amp;$B9)))</f>
        <v>1</v>
      </c>
      <c r="EG9" s="76" t="n">
        <f aca="false">IF($B9=EG$2,0,IF(COUNTIF(CORRIDA!$M:$M,$B9&amp;" d. "&amp;EG$2)+COUNTIF(CORRIDA!$M:$M,EG$2&amp;" d. "&amp;$B9)=0,0,COUNTIF(CORRIDA!$M:$M,$B9&amp;" d. "&amp;EG$2)+COUNTIF(CORRIDA!$M:$M,EG$2&amp;" d. "&amp;$B9)))</f>
        <v>1</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1</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2</v>
      </c>
      <c r="ER9" s="76" t="n">
        <f aca="false">IF($B9=ER$2,0,IF(COUNTIF(CORRIDA!$M:$M,$B9&amp;" d. "&amp;ER$2)+COUNTIF(CORRIDA!$M:$M,ER$2&amp;" d. "&amp;$B9)=0,0,COUNTIF(CORRIDA!$M:$M,$B9&amp;" d. "&amp;ER$2)+COUNTIF(CORRIDA!$M:$M,ER$2&amp;" d. "&amp;$B9)))</f>
        <v>3</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2</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19</v>
      </c>
      <c r="FH9" s="80"/>
      <c r="FI9" s="73" t="str">
        <f aca="false">BE9</f>
        <v>Costinha</v>
      </c>
      <c r="FJ9" s="81" t="n">
        <f aca="false">COUNTIF(BF9:DC9,"&gt;0")</f>
        <v>13</v>
      </c>
      <c r="FK9" s="81" t="n">
        <f aca="false">AVERAGE(BF9:DC9)</f>
        <v>1.53846153846154</v>
      </c>
      <c r="FL9" s="81" t="n">
        <f aca="false">_xlfn.STDEV.P(BF9:DC9)</f>
        <v>0.92946507489189</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n">
        <f aca="false">IF($B11=I$2,"-",IF(COUNTIF(CORRIDA!$M:$M,$B11&amp;" d. "&amp;I$2)=0,"",COUNTIF(CORRIDA!$M:$M,$B11&amp;" d. "&amp;I$2)))</f>
        <v>1</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1</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n">
        <f aca="false">IF($B11=BL$2,"-",IF(COUNTIF(CORRIDA!$M:$M,$B11&amp;" d. "&amp;BL$2)+COUNTIF(CORRIDA!$M:$M,BL$2&amp;" d. "&amp;$B11)=0,"",COUNTIF(CORRIDA!$M:$M,$B11&amp;" d. "&amp;BL$2)+COUNTIF(CORRIDA!$M:$M,BL$2&amp;" d. "&amp;$B11)))</f>
        <v>1</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n">
        <f aca="false">IF($B11=CC$2,"-",IF(COUNTIF(CORRIDA!$M:$M,$B11&amp;" d. "&amp;CC$2)+COUNTIF(CORRIDA!$M:$M,CC$2&amp;" d. "&amp;$B11)=0,"",COUNTIF(CORRIDA!$M:$M,$B11&amp;" d. "&amp;CC$2)+COUNTIF(CORRIDA!$M:$M,CC$2&amp;" d. "&amp;$B11)))</f>
        <v>1</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3</v>
      </c>
      <c r="DE11" s="77" t="n">
        <f aca="false">COUNTIF(BF11:DC11,"&gt;0")</f>
        <v>3</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1</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1</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3</v>
      </c>
      <c r="FH11" s="80"/>
      <c r="FI11" s="73" t="str">
        <f aca="false">BE11</f>
        <v>Danilo</v>
      </c>
      <c r="FJ11" s="81" t="n">
        <f aca="false">COUNTIF(BF11:DC11,"&gt;0")</f>
        <v>3</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n">
        <f aca="false">IF($B12=N$2,"-",IF(COUNTIF(CORRIDA!$M:$M,$B12&amp;" d. "&amp;N$2)=0,"",COUNTIF(CORRIDA!$M:$M,$B12&amp;" d. "&amp;N$2)))</f>
        <v>1</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1</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n">
        <f aca="false">IF($B12=BQ$2,"-",IF(COUNTIF(CORRIDA!$M:$M,$B12&amp;" d. "&amp;BQ$2)+COUNTIF(CORRIDA!$M:$M,BQ$2&amp;" d. "&amp;$B12)=0,"",COUNTIF(CORRIDA!$M:$M,$B12&amp;" d. "&amp;BQ$2)+COUNTIF(CORRIDA!$M:$M,BQ$2&amp;" d. "&amp;$B12)))</f>
        <v>1</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2</v>
      </c>
      <c r="DE12" s="77" t="n">
        <f aca="false">COUNTIF(BF12:DC12,"&gt;0")</f>
        <v>2</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1</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2</v>
      </c>
      <c r="FH12" s="80"/>
      <c r="FI12" s="73" t="str">
        <f aca="false">BE12</f>
        <v>Walderi</v>
      </c>
      <c r="FJ12" s="81" t="n">
        <f aca="false">COUNTIF(BF12:DC12,"&gt;0")</f>
        <v>2</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n">
        <f aca="false">IF($B13=G$2,"-",IF(COUNTIF(CORRIDA!$M:$M,$B13&amp;" d. "&amp;G$2)=0,"",COUNTIF(CORRIDA!$M:$M,$B13&amp;" d. "&amp;G$2)))</f>
        <v>1</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2</v>
      </c>
      <c r="O13" s="74" t="str">
        <f aca="false">IF($B13=O$2,"-",IF(COUNTIF(CORRIDA!$M:$M,$B13&amp;" d. "&amp;O$2)=0,"",COUNTIF(CORRIDA!$M:$M,$B13&amp;" d. "&amp;O$2)))</f>
        <v/>
      </c>
      <c r="P13" s="74" t="str">
        <f aca="false">IF($B13=P$2,"-",IF(COUNTIF(CORRIDA!$M:$M,$B13&amp;" d. "&amp;P$2)=0,"",COUNTIF(CORRIDA!$M:$M,$B13&amp;" d. "&amp;P$2)))</f>
        <v/>
      </c>
      <c r="Q13" s="74" t="n">
        <f aca="false">IF($B13=Q$2,"-",IF(COUNTIF(CORRIDA!$M:$M,$B13&amp;" d. "&amp;Q$2)=0,"",COUNTIF(CORRIDA!$M:$M,$B13&amp;" d. "&amp;Q$2)))</f>
        <v>1</v>
      </c>
      <c r="R13" s="74" t="str">
        <f aca="false">IF($B13=R$2,"-",IF(COUNTIF(CORRIDA!$M:$M,$B13&amp;" d. "&amp;R$2)=0,"",COUNTIF(CORRIDA!$M:$M,$B13&amp;" d. "&amp;R$2)))</f>
        <v/>
      </c>
      <c r="S13" s="74" t="n">
        <f aca="false">IF($B13=S$2,"-",IF(COUNTIF(CORRIDA!$M:$M,$B13&amp;" d. "&amp;S$2)=0,"",COUNTIF(CORRIDA!$M:$M,$B13&amp;" d. "&amp;S$2)))</f>
        <v>2</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n">
        <f aca="false">IF($B13=AO$2,"-",IF(COUNTIF(CORRIDA!$M:$M,$B13&amp;" d. "&amp;AO$2)=0,"",COUNTIF(CORRIDA!$M:$M,$B13&amp;" d. "&amp;AO$2)))</f>
        <v>1</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n">
        <f aca="false">IF($B13=AS$2,"-",IF(COUNTIF(CORRIDA!$M:$M,$B13&amp;" d. "&amp;AS$2)=0,"",COUNTIF(CORRIDA!$M:$M,$B13&amp;" d. "&amp;AS$2)))</f>
        <v>1</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12</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n">
        <f aca="false">IF($B13=BJ$2,"-",IF(COUNTIF(CORRIDA!$M:$M,$B13&amp;" d. "&amp;BJ$2)+COUNTIF(CORRIDA!$M:$M,BJ$2&amp;" d. "&amp;$B13)=0,"",COUNTIF(CORRIDA!$M:$M,$B13&amp;" d. "&amp;BJ$2)+COUNTIF(CORRIDA!$M:$M,BJ$2&amp;" d. "&amp;$B13)))</f>
        <v>1</v>
      </c>
      <c r="BK13" s="76" t="n">
        <f aca="false">IF($B13=BK$2,"-",IF(COUNTIF(CORRIDA!$M:$M,$B13&amp;" d. "&amp;BK$2)+COUNTIF(CORRIDA!$M:$M,BK$2&amp;" d. "&amp;$B13)=0,"",COUNTIF(CORRIDA!$M:$M,$B13&amp;" d. "&amp;BK$2)+COUNTIF(CORRIDA!$M:$M,BK$2&amp;" d. "&amp;$B13)))</f>
        <v>1</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2</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n">
        <f aca="false">IF($B13=BT$2,"-",IF(COUNTIF(CORRIDA!$M:$M,$B13&amp;" d. "&amp;BT$2)+COUNTIF(CORRIDA!$M:$M,BT$2&amp;" d. "&amp;$B13)=0,"",COUNTIF(CORRIDA!$M:$M,$B13&amp;" d. "&amp;BT$2)+COUNTIF(CORRIDA!$M:$M,BT$2&amp;" d. "&amp;$B13)))</f>
        <v>1</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2</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n">
        <f aca="false">IF($B13=CE$2,"-",IF(COUNTIF(CORRIDA!$M:$M,$B13&amp;" d. "&amp;CE$2)+COUNTIF(CORRIDA!$M:$M,CE$2&amp;" d. "&amp;$B13)=0,"",COUNTIF(CORRIDA!$M:$M,$B13&amp;" d. "&amp;CE$2)+COUNTIF(CORRIDA!$M:$M,CE$2&amp;" d. "&amp;$B13)))</f>
        <v>2</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3</v>
      </c>
      <c r="CN13" s="76" t="n">
        <f aca="false">IF($B13=CN$2,"-",IF(COUNTIF(CORRIDA!$M:$M,$B13&amp;" d. "&amp;CN$2)+COUNTIF(CORRIDA!$M:$M,CN$2&amp;" d. "&amp;$B13)=0,"",COUNTIF(CORRIDA!$M:$M,$B13&amp;" d. "&amp;CN$2)+COUNTIF(CORRIDA!$M:$M,CN$2&amp;" d. "&amp;$B13)))</f>
        <v>1</v>
      </c>
      <c r="CO13" s="76" t="n">
        <f aca="false">IF($B13=CO$2,"-",IF(COUNTIF(CORRIDA!$M:$M,$B13&amp;" d. "&amp;CO$2)+COUNTIF(CORRIDA!$M:$M,CO$2&amp;" d. "&amp;$B13)=0,"",COUNTIF(CORRIDA!$M:$M,$B13&amp;" d. "&amp;CO$2)+COUNTIF(CORRIDA!$M:$M,CO$2&amp;" d. "&amp;$B13)))</f>
        <v>1</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4</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n">
        <f aca="false">IF($B13=CV$2,"-",IF(COUNTIF(CORRIDA!$M:$M,$B13&amp;" d. "&amp;CV$2)+COUNTIF(CORRIDA!$M:$M,CV$2&amp;" d. "&amp;$B13)=0,"",COUNTIF(CORRIDA!$M:$M,$B13&amp;" d. "&amp;CV$2)+COUNTIF(CORRIDA!$M:$M,CV$2&amp;" d. "&amp;$B13)))</f>
        <v>1</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23</v>
      </c>
      <c r="DE13" s="77" t="n">
        <f aca="false">COUNTIF(BF13:DC13,"&gt;0")</f>
        <v>14</v>
      </c>
      <c r="DF13" s="78" t="n">
        <f aca="false">IF(COUNTIF(BF13:DC13,"&gt;0")&lt;10,0,QUOTIENT(COUNTIF(BF13:DC13,"&gt;0"),5)*50)</f>
        <v>100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1</v>
      </c>
      <c r="DN13" s="76" t="n">
        <f aca="false">IF($B13=DN$2,0,IF(COUNTIF(CORRIDA!$M:$M,$B13&amp;" d. "&amp;DN$2)+COUNTIF(CORRIDA!$M:$M,DN$2&amp;" d. "&amp;$B13)=0,0,COUNTIF(CORRIDA!$M:$M,$B13&amp;" d. "&amp;DN$2)+COUNTIF(CORRIDA!$M:$M,DN$2&amp;" d. "&amp;$B13)))</f>
        <v>1</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2</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1</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2</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2</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3</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1</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4</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1</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21</v>
      </c>
      <c r="FH13" s="80"/>
      <c r="FI13" s="73" t="str">
        <f aca="false">BE13</f>
        <v>Duclerc</v>
      </c>
      <c r="FJ13" s="81" t="n">
        <f aca="false">COUNTIF(BF13:DC13,"&gt;0")</f>
        <v>14</v>
      </c>
      <c r="FK13" s="81" t="n">
        <f aca="false">AVERAGE(BF13:DC13)</f>
        <v>1.64285714285714</v>
      </c>
      <c r="FL13" s="81" t="n">
        <f aca="false">_xlfn.STDEV.P(BF13:DC13)</f>
        <v>0.894997434724405</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6</v>
      </c>
      <c r="Z14" s="82" t="n">
        <f aca="false">IF($B14=Z$2,"-",IF(COUNTIF(CORRIDA!$M:$M,$B14&amp;" d. "&amp;Z$2)=0,"",COUNTIF(CORRIDA!$M:$M,$B14&amp;" d. "&amp;Z$2)))</f>
        <v>1</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n">
        <f aca="false">IF($B14=AG$2,"-",IF(COUNTIF(CORRIDA!$M:$M,$B14&amp;" d. "&amp;AG$2)=0,"",COUNTIF(CORRIDA!$M:$M,$B14&amp;" d. "&amp;AG$2)))</f>
        <v>2</v>
      </c>
      <c r="AH14" s="82" t="n">
        <f aca="false">IF($B14=AH$2,"-",IF(COUNTIF(CORRIDA!$M:$M,$B14&amp;" d. "&amp;AH$2)=0,"",COUNTIF(CORRIDA!$M:$M,$B14&amp;" d. "&amp;AH$2)))</f>
        <v>1</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6</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n">
        <f aca="false">IF($B14=AO$2,"-",IF(COUNTIF(CORRIDA!$M:$M,$B14&amp;" d. "&amp;AO$2)=0,"",COUNTIF(CORRIDA!$M:$M,$B14&amp;" d. "&amp;AO$2)))</f>
        <v>1</v>
      </c>
      <c r="AP14" s="82" t="str">
        <f aca="false">IF($B14=AP$2,"-",IF(COUNTIF(CORRIDA!$M:$M,$B14&amp;" d. "&amp;AP$2)=0,"",COUNTIF(CORRIDA!$M:$M,$B14&amp;" d. "&amp;AP$2)))</f>
        <v/>
      </c>
      <c r="AQ14" s="82" t="str">
        <f aca="false">IF($B14=AQ$2,"-",IF(COUNTIF(CORRIDA!$M:$M,$B14&amp;" d. "&amp;AQ$2)=0,"",COUNTIF(CORRIDA!$M:$M,$B14&amp;" d. "&amp;AQ$2)))</f>
        <v/>
      </c>
      <c r="AR14" s="82" t="n">
        <f aca="false">IF($B14=AR$2,"-",IF(COUNTIF(CORRIDA!$M:$M,$B14&amp;" d. "&amp;AR$2)=0,"",COUNTIF(CORRIDA!$M:$M,$B14&amp;" d. "&amp;AR$2)))</f>
        <v>1</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4</v>
      </c>
      <c r="AY14" s="82" t="str">
        <f aca="false">IF($B14=AY$2,"-",IF(COUNTIF(CORRIDA!$M:$M,$B14&amp;" d. "&amp;AY$2)=0,"",COUNTIF(CORRIDA!$M:$M,$B14&amp;" d. "&amp;AY$2)))</f>
        <v/>
      </c>
      <c r="AZ14" s="82" t="str">
        <f aca="false">IF($B14=AZ$2,"-",IF(COUNTIF(CORRIDA!$M:$M,$B14&amp;" d. "&amp;AZ$2)=0,"",COUNTIF(CORRIDA!$M:$M,$B14&amp;" d. "&amp;AZ$2)))</f>
        <v/>
      </c>
      <c r="BA14" s="75" t="n">
        <f aca="false">SUM(C14:AZ14)</f>
        <v>27</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2</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4</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n">
        <f aca="false">IF($B14=BO$2,"-",IF(COUNTIF(CORRIDA!$M:$M,$B14&amp;" d. "&amp;BO$2)+COUNTIF(CORRIDA!$M:$M,BO$2&amp;" d. "&amp;$B14)=0,"",COUNTIF(CORRIDA!$M:$M,$B14&amp;" d. "&amp;BO$2)+COUNTIF(CORRIDA!$M:$M,BO$2&amp;" d. "&amp;$B14)))</f>
        <v>1</v>
      </c>
      <c r="BP14" s="83" t="n">
        <f aca="false">IF($B14=BP$2,"-",IF(COUNTIF(CORRIDA!$M:$M,$B14&amp;" d. "&amp;BP$2)+COUNTIF(CORRIDA!$M:$M,BP$2&amp;" d. "&amp;$B14)=0,"",COUNTIF(CORRIDA!$M:$M,$B14&amp;" d. "&amp;BP$2)+COUNTIF(CORRIDA!$M:$M,BP$2&amp;" d. "&amp;$B14)))</f>
        <v>2</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n">
        <f aca="false">IF($B14=CA$2,"-",IF(COUNTIF(CORRIDA!$M:$M,$B14&amp;" d. "&amp;CA$2)+COUNTIF(CORRIDA!$M:$M,CA$2&amp;" d. "&amp;$B14)=0,"",COUNTIF(CORRIDA!$M:$M,$B14&amp;" d. "&amp;CA$2)+COUNTIF(CORRIDA!$M:$M,CA$2&amp;" d. "&amp;$B14)))</f>
        <v>1</v>
      </c>
      <c r="CB14" s="83" t="n">
        <f aca="false">IF($B14=CB$2,"-",IF(COUNTIF(CORRIDA!$M:$M,$B14&amp;" d. "&amp;CB$2)+COUNTIF(CORRIDA!$M:$M,CB$2&amp;" d. "&amp;$B14)=0,"",COUNTIF(CORRIDA!$M:$M,$B14&amp;" d. "&amp;CB$2)+COUNTIF(CORRIDA!$M:$M,CB$2&amp;" d. "&amp;$B14)))</f>
        <v>6</v>
      </c>
      <c r="CC14" s="83" t="n">
        <f aca="false">IF($B14=CC$2,"-",IF(COUNTIF(CORRIDA!$M:$M,$B14&amp;" d. "&amp;CC$2)+COUNTIF(CORRIDA!$M:$M,CC$2&amp;" d. "&amp;$B14)=0,"",COUNTIF(CORRIDA!$M:$M,$B14&amp;" d. "&amp;CC$2)+COUNTIF(CORRIDA!$M:$M,CC$2&amp;" d. "&amp;$B14)))</f>
        <v>1</v>
      </c>
      <c r="CD14" s="83" t="n">
        <f aca="false">IF($B14=CD$2,"-",IF(COUNTIF(CORRIDA!$M:$M,$B14&amp;" d. "&amp;CD$2)+COUNTIF(CORRIDA!$M:$M,CD$2&amp;" d. "&amp;$B14)=0,"",COUNTIF(CORRIDA!$M:$M,$B14&amp;" d. "&amp;CD$2)+COUNTIF(CORRIDA!$M:$M,CD$2&amp;" d. "&amp;$B14)))</f>
        <v>1</v>
      </c>
      <c r="CE14" s="83" t="n">
        <f aca="false">IF($B14=CE$2,"-",IF(COUNTIF(CORRIDA!$M:$M,$B14&amp;" d. "&amp;CE$2)+COUNTIF(CORRIDA!$M:$M,CE$2&amp;" d. "&amp;$B14)=0,"",COUNTIF(CORRIDA!$M:$M,$B14&amp;" d. "&amp;CE$2)+COUNTIF(CORRIDA!$M:$M,CE$2&amp;" d. "&amp;$B14)))</f>
        <v>1</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2</v>
      </c>
      <c r="CI14" s="83" t="n">
        <f aca="false">IF($B14=CI$2,"-",IF(COUNTIF(CORRIDA!$M:$M,$B14&amp;" d. "&amp;CI$2)+COUNTIF(CORRIDA!$M:$M,CI$2&amp;" d. "&amp;$B14)=0,"",COUNTIF(CORRIDA!$M:$M,$B14&amp;" d. "&amp;CI$2)+COUNTIF(CORRIDA!$M:$M,CI$2&amp;" d. "&amp;$B14)))</f>
        <v>1</v>
      </c>
      <c r="CJ14" s="83" t="n">
        <f aca="false">IF($B14=CJ$2,"-",IF(COUNTIF(CORRIDA!$M:$M,$B14&amp;" d. "&amp;CJ$2)+COUNTIF(CORRIDA!$M:$M,CJ$2&amp;" d. "&amp;$B14)=0,"",COUNTIF(CORRIDA!$M:$M,$B14&amp;" d. "&amp;CJ$2)+COUNTIF(CORRIDA!$M:$M,CJ$2&amp;" d. "&amp;$B14)))</f>
        <v>2</v>
      </c>
      <c r="CK14" s="83" t="n">
        <f aca="false">IF($B14=CK$2,"-",IF(COUNTIF(CORRIDA!$M:$M,$B14&amp;" d. "&amp;CK$2)+COUNTIF(CORRIDA!$M:$M,CK$2&amp;" d. "&amp;$B14)=0,"",COUNTIF(CORRIDA!$M:$M,$B14&amp;" d. "&amp;CK$2)+COUNTIF(CORRIDA!$M:$M,CK$2&amp;" d. "&amp;$B14)))</f>
        <v>1</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3</v>
      </c>
      <c r="CN14" s="83" t="n">
        <f aca="false">IF($B14=CN$2,"-",IF(COUNTIF(CORRIDA!$M:$M,$B14&amp;" d. "&amp;CN$2)+COUNTIF(CORRIDA!$M:$M,CN$2&amp;" d. "&amp;$B14)=0,"",COUNTIF(CORRIDA!$M:$M,$B14&amp;" d. "&amp;CN$2)+COUNTIF(CORRIDA!$M:$M,CN$2&amp;" d. "&amp;$B14)))</f>
        <v>7</v>
      </c>
      <c r="CO14" s="83" t="n">
        <f aca="false">IF($B14=CO$2,"-",IF(COUNTIF(CORRIDA!$M:$M,$B14&amp;" d. "&amp;CO$2)+COUNTIF(CORRIDA!$M:$M,CO$2&amp;" d. "&amp;$B14)=0,"",COUNTIF(CORRIDA!$M:$M,$B14&amp;" d. "&amp;CO$2)+COUNTIF(CORRIDA!$M:$M,CO$2&amp;" d. "&amp;$B14)))</f>
        <v>1</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3</v>
      </c>
      <c r="CS14" s="83" t="str">
        <f aca="false">IF($B14=CS$2,"-",IF(COUNTIF(CORRIDA!$M:$M,$B14&amp;" d. "&amp;CS$2)+COUNTIF(CORRIDA!$M:$M,CS$2&amp;" d. "&amp;$B14)=0,"",COUNTIF(CORRIDA!$M:$M,$B14&amp;" d. "&amp;CS$2)+COUNTIF(CORRIDA!$M:$M,CS$2&amp;" d. "&amp;$B14)))</f>
        <v/>
      </c>
      <c r="CT14" s="83" t="n">
        <f aca="false">IF($B14=CT$2,"-",IF(COUNTIF(CORRIDA!$M:$M,$B14&amp;" d. "&amp;CT$2)+COUNTIF(CORRIDA!$M:$M,CT$2&amp;" d. "&amp;$B14)=0,"",COUNTIF(CORRIDA!$M:$M,$B14&amp;" d. "&amp;CT$2)+COUNTIF(CORRIDA!$M:$M,CT$2&amp;" d. "&amp;$B14)))</f>
        <v>1</v>
      </c>
      <c r="CU14" s="83" t="n">
        <f aca="false">IF($B14=CU$2,"-",IF(COUNTIF(CORRIDA!$M:$M,$B14&amp;" d. "&amp;CU$2)+COUNTIF(CORRIDA!$M:$M,CU$2&amp;" d. "&amp;$B14)=0,"",COUNTIF(CORRIDA!$M:$M,$B14&amp;" d. "&amp;CU$2)+COUNTIF(CORRIDA!$M:$M,CU$2&amp;" d. "&amp;$B14)))</f>
        <v>1</v>
      </c>
      <c r="CV14" s="83" t="n">
        <f aca="false">IF($B14=CV$2,"-",IF(COUNTIF(CORRIDA!$M:$M,$B14&amp;" d. "&amp;CV$2)+COUNTIF(CORRIDA!$M:$M,CV$2&amp;" d. "&amp;$B14)=0,"",COUNTIF(CORRIDA!$M:$M,$B14&amp;" d. "&amp;CV$2)+COUNTIF(CORRIDA!$M:$M,CV$2&amp;" d. "&amp;$B14)))</f>
        <v>1</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4</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51</v>
      </c>
      <c r="DE14" s="77" t="n">
        <f aca="false">COUNTIF(BF14:DC14,"&gt;0")</f>
        <v>26</v>
      </c>
      <c r="DF14" s="78" t="n">
        <f aca="false">IF(COUNTIF(BF14:DC14,"&gt;0")&lt;10,0,QUOTIENT(COUNTIF(BF14:DC14,"&gt;0"),5)*50)</f>
        <v>250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2</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4</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1</v>
      </c>
      <c r="DS14" s="83" t="n">
        <f aca="false">IF($B14=DS$2,0,IF(COUNTIF(CORRIDA!$M:$M,$B14&amp;" d. "&amp;DS$2)+COUNTIF(CORRIDA!$M:$M,DS$2&amp;" d. "&amp;$B14)=0,0,COUNTIF(CORRIDA!$M:$M,$B14&amp;" d. "&amp;DS$2)+COUNTIF(CORRIDA!$M:$M,DS$2&amp;" d. "&amp;$B14)))</f>
        <v>2</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1</v>
      </c>
      <c r="EE14" s="83" t="n">
        <f aca="false">IF($B14=EE$2,0,IF(COUNTIF(CORRIDA!$M:$M,$B14&amp;" d. "&amp;EE$2)+COUNTIF(CORRIDA!$M:$M,EE$2&amp;" d. "&amp;$B14)=0,0,COUNTIF(CORRIDA!$M:$M,$B14&amp;" d. "&amp;EE$2)+COUNTIF(CORRIDA!$M:$M,EE$2&amp;" d. "&amp;$B14)))</f>
        <v>6</v>
      </c>
      <c r="EF14" s="83" t="n">
        <f aca="false">IF($B14=EF$2,0,IF(COUNTIF(CORRIDA!$M:$M,$B14&amp;" d. "&amp;EF$2)+COUNTIF(CORRIDA!$M:$M,EF$2&amp;" d. "&amp;$B14)=0,0,COUNTIF(CORRIDA!$M:$M,$B14&amp;" d. "&amp;EF$2)+COUNTIF(CORRIDA!$M:$M,EF$2&amp;" d. "&amp;$B14)))</f>
        <v>1</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1</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2</v>
      </c>
      <c r="EL14" s="83" t="n">
        <f aca="false">IF($B14=EL$2,0,IF(COUNTIF(CORRIDA!$M:$M,$B14&amp;" d. "&amp;EL$2)+COUNTIF(CORRIDA!$M:$M,EL$2&amp;" d. "&amp;$B14)=0,0,COUNTIF(CORRIDA!$M:$M,$B14&amp;" d. "&amp;EL$2)+COUNTIF(CORRIDA!$M:$M,EL$2&amp;" d. "&amp;$B14)))</f>
        <v>1</v>
      </c>
      <c r="EM14" s="83" t="n">
        <f aca="false">IF($B14=EM$2,0,IF(COUNTIF(CORRIDA!$M:$M,$B14&amp;" d. "&amp;EM$2)+COUNTIF(CORRIDA!$M:$M,EM$2&amp;" d. "&amp;$B14)=0,0,COUNTIF(CORRIDA!$M:$M,$B14&amp;" d. "&amp;EM$2)+COUNTIF(CORRIDA!$M:$M,EM$2&amp;" d. "&amp;$B14)))</f>
        <v>2</v>
      </c>
      <c r="EN14" s="83" t="n">
        <f aca="false">IF($B14=EN$2,0,IF(COUNTIF(CORRIDA!$M:$M,$B14&amp;" d. "&amp;EN$2)+COUNTIF(CORRIDA!$M:$M,EN$2&amp;" d. "&amp;$B14)=0,0,COUNTIF(CORRIDA!$M:$M,$B14&amp;" d. "&amp;EN$2)+COUNTIF(CORRIDA!$M:$M,EN$2&amp;" d. "&amp;$B14)))</f>
        <v>1</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3</v>
      </c>
      <c r="EQ14" s="83" t="n">
        <f aca="false">IF($B14=EQ$2,0,IF(COUNTIF(CORRIDA!$M:$M,$B14&amp;" d. "&amp;EQ$2)+COUNTIF(CORRIDA!$M:$M,EQ$2&amp;" d. "&amp;$B14)=0,0,COUNTIF(CORRIDA!$M:$M,$B14&amp;" d. "&amp;EQ$2)+COUNTIF(CORRIDA!$M:$M,EQ$2&amp;" d. "&amp;$B14)))</f>
        <v>7</v>
      </c>
      <c r="ER14" s="83" t="n">
        <f aca="false">IF($B14=ER$2,0,IF(COUNTIF(CORRIDA!$M:$M,$B14&amp;" d. "&amp;ER$2)+COUNTIF(CORRIDA!$M:$M,ER$2&amp;" d. "&amp;$B14)=0,0,COUNTIF(CORRIDA!$M:$M,$B14&amp;" d. "&amp;ER$2)+COUNTIF(CORRIDA!$M:$M,ER$2&amp;" d. "&amp;$B14)))</f>
        <v>1</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3</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1</v>
      </c>
      <c r="EX14" s="83" t="n">
        <f aca="false">IF($B14=EX$2,0,IF(COUNTIF(CORRIDA!$M:$M,$B14&amp;" d. "&amp;EX$2)+COUNTIF(CORRIDA!$M:$M,EX$2&amp;" d. "&amp;$B14)=0,0,COUNTIF(CORRIDA!$M:$M,$B14&amp;" d. "&amp;EX$2)+COUNTIF(CORRIDA!$M:$M,EX$2&amp;" d. "&amp;$B14)))</f>
        <v>1</v>
      </c>
      <c r="EY14" s="83" t="n">
        <f aca="false">IF($B14=EY$2,0,IF(COUNTIF(CORRIDA!$M:$M,$B14&amp;" d. "&amp;EY$2)+COUNTIF(CORRIDA!$M:$M,EY$2&amp;" d. "&amp;$B14)=0,0,COUNTIF(CORRIDA!$M:$M,$B14&amp;" d. "&amp;EY$2)+COUNTIF(CORRIDA!$M:$M,EY$2&amp;" d. "&amp;$B14)))</f>
        <v>1</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4</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43</v>
      </c>
      <c r="FH14" s="80"/>
      <c r="FI14" s="73" t="str">
        <f aca="false">BE14</f>
        <v>Elias</v>
      </c>
      <c r="FJ14" s="81" t="n">
        <f aca="false">COUNTIF(BF14:DC14,"&gt;0")</f>
        <v>26</v>
      </c>
      <c r="FK14" s="81" t="n">
        <f aca="false">AVERAGE(BF14:DC14)</f>
        <v>1.96153846153846</v>
      </c>
      <c r="FL14" s="81" t="n">
        <f aca="false">_xlfn.STDEV.P(BF14:DC14)</f>
        <v>1.60481892654039</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4</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6</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4</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2</v>
      </c>
      <c r="FL15" s="81" t="n">
        <f aca="false">_xlfn.STDEV.P(BF15:DC15)</f>
        <v>1.4142135623731</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n">
        <f aca="false">IF($B16=F$2,"-",IF(COUNTIF(CORRIDA!$M:$M,$B16&amp;" d. "&amp;F$2)=0,"",COUNTIF(CORRIDA!$M:$M,$B16&amp;" d. "&amp;F$2)))</f>
        <v>1</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n">
        <f aca="false">IF($B16=S$2,"-",IF(COUNTIF(CORRIDA!$M:$M,$B16&amp;" d. "&amp;S$2)=0,"",COUNTIF(CORRIDA!$M:$M,$B16&amp;" d. "&amp;S$2)))</f>
        <v>1</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5</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n">
        <f aca="false">IF($B16=BI$2,"-",IF(COUNTIF(CORRIDA!$M:$M,$B16&amp;" d. "&amp;BI$2)+COUNTIF(CORRIDA!$M:$M,BI$2&amp;" d. "&amp;$B16)=0,"",COUNTIF(CORRIDA!$M:$M,$B16&amp;" d. "&amp;BI$2)+COUNTIF(CORRIDA!$M:$M,BI$2&amp;" d. "&amp;$B16)))</f>
        <v>1</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n">
        <f aca="false">IF($B16=BV$2,"-",IF(COUNTIF(CORRIDA!$M:$M,$B16&amp;" d. "&amp;BV$2)+COUNTIF(CORRIDA!$M:$M,BV$2&amp;" d. "&amp;$B16)=0,"",COUNTIF(CORRIDA!$M:$M,$B16&amp;" d. "&amp;BV$2)+COUNTIF(CORRIDA!$M:$M,BV$2&amp;" d. "&amp;$B16)))</f>
        <v>1</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n">
        <f aca="false">IF($B16=CJ$2,"-",IF(COUNTIF(CORRIDA!$M:$M,$B16&amp;" d. "&amp;CJ$2)+COUNTIF(CORRIDA!$M:$M,CJ$2&amp;" d. "&amp;$B16)=0,"",COUNTIF(CORRIDA!$M:$M,$B16&amp;" d. "&amp;CJ$2)+COUNTIF(CORRIDA!$M:$M,CJ$2&amp;" d. "&amp;$B16)))</f>
        <v>1</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n">
        <f aca="false">IF($B16=CO$2,"-",IF(COUNTIF(CORRIDA!$M:$M,$B16&amp;" d. "&amp;CO$2)+COUNTIF(CORRIDA!$M:$M,CO$2&amp;" d. "&amp;$B16)=0,"",COUNTIF(CORRIDA!$M:$M,$B16&amp;" d. "&amp;CO$2)+COUNTIF(CORRIDA!$M:$M,CO$2&amp;" d. "&amp;$B16)))</f>
        <v>1</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8</v>
      </c>
      <c r="DE16" s="77" t="n">
        <f aca="false">COUNTIF(BF16:DC16,"&gt;0")</f>
        <v>8</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1</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1</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1</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1</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7</v>
      </c>
      <c r="FH16" s="80"/>
      <c r="FI16" s="73" t="str">
        <f aca="false">BE16</f>
        <v>Felipe</v>
      </c>
      <c r="FJ16" s="81" t="n">
        <f aca="false">COUNTIF(BF16:DC16,"&gt;0")</f>
        <v>8</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n">
        <f aca="false">IF($B17=BP$2,"-",IF(COUNTIF(CORRIDA!$M:$M,$B17&amp;" d. "&amp;BP$2)+COUNTIF(CORRIDA!$M:$M,BP$2&amp;" d. "&amp;$B17)=0,"",COUNTIF(CORRIDA!$M:$M,$B17&amp;" d. "&amp;BP$2)+COUNTIF(CORRIDA!$M:$M,BP$2&amp;" d. "&amp;$B17)))</f>
        <v>1</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n">
        <f aca="false">IF($B17=CO$2,"-",IF(COUNTIF(CORRIDA!$M:$M,$B17&amp;" d. "&amp;CO$2)+COUNTIF(CORRIDA!$M:$M,CO$2&amp;" d. "&amp;$B17)=0,"",COUNTIF(CORRIDA!$M:$M,$B17&amp;" d. "&amp;CO$2)+COUNTIF(CORRIDA!$M:$M,CO$2&amp;" d. "&amp;$B17)))</f>
        <v>1</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n">
        <f aca="false">IF($B17=CR$2,"-",IF(COUNTIF(CORRIDA!$M:$M,$B17&amp;" d. "&amp;CR$2)+COUNTIF(CORRIDA!$M:$M,CR$2&amp;" d. "&amp;$B17)=0,"",COUNTIF(CORRIDA!$M:$M,$B17&amp;" d. "&amp;CR$2)+COUNTIF(CORRIDA!$M:$M,CR$2&amp;" d. "&amp;$B17)))</f>
        <v>1</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3</v>
      </c>
      <c r="DE17" s="77" t="n">
        <f aca="false">COUNTIF(BF17:DC17,"&gt;0")</f>
        <v>3</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1</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1</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1</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3</v>
      </c>
      <c r="FH17" s="80"/>
      <c r="FI17" s="73" t="str">
        <f aca="false">BE17</f>
        <v>Fernando Bio</v>
      </c>
      <c r="FJ17" s="81" t="n">
        <f aca="false">COUNTIF(BF17:DC17,"&gt;0")</f>
        <v>3</v>
      </c>
      <c r="FK17" s="81" t="n">
        <f aca="false">AVERAGE(BF17:DC17)</f>
        <v>1</v>
      </c>
      <c r="FL17" s="81" t="n">
        <f aca="false">_xlfn.STDEV.P(BF17:DC17)</f>
        <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3</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n">
        <f aca="false">IF($B19=AL$2,"-",IF(COUNTIF(CORRIDA!$M:$M,$B19&amp;" d. "&amp;AL$2)=0,"",COUNTIF(CORRIDA!$M:$M,$B19&amp;" d. "&amp;AL$2)))</f>
        <v>1</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n">
        <f aca="false">IF($B19=AX$2,"-",IF(COUNTIF(CORRIDA!$M:$M,$B19&amp;" d. "&amp;AX$2)=0,"",COUNTIF(CORRIDA!$M:$M,$B19&amp;" d. "&amp;AX$2)))</f>
        <v>1</v>
      </c>
      <c r="AY19" s="74" t="str">
        <f aca="false">IF($B19=AY$2,"-",IF(COUNTIF(CORRIDA!$M:$M,$B19&amp;" d. "&amp;AY$2)=0,"",COUNTIF(CORRIDA!$M:$M,$B19&amp;" d. "&amp;AY$2)))</f>
        <v/>
      </c>
      <c r="AZ19" s="74" t="str">
        <f aca="false">IF($B19=AZ$2,"-",IF(COUNTIF(CORRIDA!$M:$M,$B19&amp;" d. "&amp;AZ$2)=0,"",COUNTIF(CORRIDA!$M:$M,$B19&amp;" d. "&amp;AZ$2)))</f>
        <v/>
      </c>
      <c r="BA19" s="75" t="n">
        <f aca="false">SUM(C19:AZ19)</f>
        <v>9</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n">
        <f aca="false">IF($B19=BJ$2,"-",IF(COUNTIF(CORRIDA!$M:$M,$B19&amp;" d. "&amp;BJ$2)+COUNTIF(CORRIDA!$M:$M,BJ$2&amp;" d. "&amp;$B19)=0,"",COUNTIF(CORRIDA!$M:$M,$B19&amp;" d. "&amp;BJ$2)+COUNTIF(CORRIDA!$M:$M,BJ$2&amp;" d. "&amp;$B19)))</f>
        <v>2</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2</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n">
        <f aca="false">IF($B19=BS$2,"-",IF(COUNTIF(CORRIDA!$M:$M,$B19&amp;" d. "&amp;BS$2)+COUNTIF(CORRIDA!$M:$M,BS$2&amp;" d. "&amp;$B19)=0,"",COUNTIF(CORRIDA!$M:$M,$B19&amp;" d. "&amp;BS$2)+COUNTIF(CORRIDA!$M:$M,BS$2&amp;" d. "&amp;$B19)))</f>
        <v>1</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3</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2</v>
      </c>
      <c r="CE19" s="76" t="n">
        <f aca="false">IF($B19=CE$2,"-",IF(COUNTIF(CORRIDA!$M:$M,$B19&amp;" d. "&amp;CE$2)+COUNTIF(CORRIDA!$M:$M,CE$2&amp;" d. "&amp;$B19)=0,"",COUNTIF(CORRIDA!$M:$M,$B19&amp;" d. "&amp;CE$2)+COUNTIF(CORRIDA!$M:$M,CE$2&amp;" d. "&amp;$B19)))</f>
        <v>1</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3</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2</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n">
        <f aca="false">IF($B19=CO$2,"-",IF(COUNTIF(CORRIDA!$M:$M,$B19&amp;" d. "&amp;CO$2)+COUNTIF(CORRIDA!$M:$M,CO$2&amp;" d. "&amp;$B19)=0,"",COUNTIF(CORRIDA!$M:$M,$B19&amp;" d. "&amp;CO$2)+COUNTIF(CORRIDA!$M:$M,CO$2&amp;" d. "&amp;$B19)))</f>
        <v>2</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n">
        <f aca="false">IF($B19=DA$2,"-",IF(COUNTIF(CORRIDA!$M:$M,$B19&amp;" d. "&amp;DA$2)+COUNTIF(CORRIDA!$M:$M,DA$2&amp;" d. "&amp;$B19)=0,"",COUNTIF(CORRIDA!$M:$M,$B19&amp;" d. "&amp;DA$2)+COUNTIF(CORRIDA!$M:$M,DA$2&amp;" d. "&amp;$B19)))</f>
        <v>1</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23</v>
      </c>
      <c r="DE19" s="77" t="n">
        <f aca="false">COUNTIF(BF19:DC19,"&gt;0")</f>
        <v>13</v>
      </c>
      <c r="DF19" s="78" t="n">
        <f aca="false">IF(COUNTIF(BF19:DC19,"&gt;0")&lt;10,0,QUOTIENT(COUNTIF(BF19:DC19,"&gt;0"),5)*50)</f>
        <v>100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2</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2</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1</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3</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2</v>
      </c>
      <c r="EH19" s="76" t="n">
        <f aca="false">IF($B19=EH$2,0,IF(COUNTIF(CORRIDA!$M:$M,$B19&amp;" d. "&amp;EH$2)+COUNTIF(CORRIDA!$M:$M,EH$2&amp;" d. "&amp;$B19)=0,0,COUNTIF(CORRIDA!$M:$M,$B19&amp;" d. "&amp;EH$2)+COUNTIF(CORRIDA!$M:$M,EH$2&amp;" d. "&amp;$B19)))</f>
        <v>1</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3</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2</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2</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1</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21</v>
      </c>
      <c r="FH19" s="80"/>
      <c r="FI19" s="73" t="str">
        <f aca="false">BE19</f>
        <v>Flavio</v>
      </c>
      <c r="FJ19" s="81" t="n">
        <f aca="false">COUNTIF(BF19:DC19,"&gt;0")</f>
        <v>13</v>
      </c>
      <c r="FK19" s="81" t="n">
        <f aca="false">AVERAGE(BF19:DC19)</f>
        <v>1.76923076923077</v>
      </c>
      <c r="FL19" s="81" t="n">
        <f aca="false">_xlfn.STDEV.P(BF19:DC19)</f>
        <v>0.696568087549032</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n">
        <f aca="false">IF($B20=BL$2,"-",IF(COUNTIF(CORRIDA!$M:$M,$B20&amp;" d. "&amp;BL$2)+COUNTIF(CORRIDA!$M:$M,BL$2&amp;" d. "&amp;$B20)=0,"",COUNTIF(CORRIDA!$M:$M,$B20&amp;" d. "&amp;BL$2)+COUNTIF(CORRIDA!$M:$M,BL$2&amp;" d. "&amp;$B20)))</f>
        <v>1</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1</v>
      </c>
      <c r="DE20" s="77" t="n">
        <f aca="false">COUNTIF(BF20:DC20,"&gt;0")</f>
        <v>1</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1</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1</v>
      </c>
      <c r="FH20" s="80"/>
      <c r="FI20" s="73" t="str">
        <f aca="false">BE20</f>
        <v>Fontalvo</v>
      </c>
      <c r="FJ20" s="81" t="n">
        <f aca="false">COUNTIF(BF20:DC20,"&gt;0")</f>
        <v>1</v>
      </c>
      <c r="FK20" s="81" t="n">
        <f aca="false">AVERAGE(BF20:DC20)</f>
        <v>1</v>
      </c>
      <c r="FL20" s="81" t="n">
        <f aca="false">_xlfn.STDEV.P(BF20:DC20)</f>
        <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n">
        <f aca="false">IF($B21=BJ$2,"-",IF(COUNTIF(CORRIDA!$M:$M,$B21&amp;" d. "&amp;BJ$2)+COUNTIF(CORRIDA!$M:$M,BJ$2&amp;" d. "&amp;$B21)=0,"",COUNTIF(CORRIDA!$M:$M,$B21&amp;" d. "&amp;BJ$2)+COUNTIF(CORRIDA!$M:$M,BJ$2&amp;" d. "&amp;$B21)))</f>
        <v>1</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1</v>
      </c>
      <c r="DE21" s="77" t="n">
        <f aca="false">COUNTIF(BF21:DC21,"&gt;0")</f>
        <v>1</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1</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1</v>
      </c>
      <c r="FH21" s="80"/>
      <c r="FI21" s="73" t="str">
        <f aca="false">BE21</f>
        <v>Grilovic</v>
      </c>
      <c r="FJ21" s="81" t="n">
        <f aca="false">COUNTIF(BF21:DC21,"&gt;0")</f>
        <v>1</v>
      </c>
      <c r="FK21" s="81" t="n">
        <f aca="false">AVERAGE(BF21:DC21)</f>
        <v>1</v>
      </c>
      <c r="FL21" s="81" t="n">
        <f aca="false">_xlfn.STDEV.P(BF21:DC21)</f>
        <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n">
        <f aca="false">IF($B24=N$2,"-",IF(COUNTIF(CORRIDA!$M:$M,$B24&amp;" d. "&amp;N$2)=0,"",COUNTIF(CORRIDA!$M:$M,$B24&amp;" d. "&amp;N$2)))</f>
        <v>1</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n">
        <f aca="false">IF($B24=AL$2,"-",IF(COUNTIF(CORRIDA!$M:$M,$B24&amp;" d. "&amp;AL$2)=0,"",COUNTIF(CORRIDA!$M:$M,$B24&amp;" d. "&amp;AL$2)))</f>
        <v>1</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2</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7</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n">
        <f aca="false">IF($B24=BQ$2,"-",IF(COUNTIF(CORRIDA!$M:$M,$B24&amp;" d. "&amp;BQ$2)+COUNTIF(CORRIDA!$M:$M,BQ$2&amp;" d. "&amp;$B24)=0,"",COUNTIF(CORRIDA!$M:$M,$B24&amp;" d. "&amp;BQ$2)+COUNTIF(CORRIDA!$M:$M,BQ$2&amp;" d. "&amp;$B24)))</f>
        <v>1</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n">
        <f aca="false">IF($B24=CE$2,"-",IF(COUNTIF(CORRIDA!$M:$M,$B24&amp;" d. "&amp;CE$2)+COUNTIF(CORRIDA!$M:$M,CE$2&amp;" d. "&amp;$B24)=0,"",COUNTIF(CORRIDA!$M:$M,$B24&amp;" d. "&amp;CE$2)+COUNTIF(CORRIDA!$M:$M,CE$2&amp;" d. "&amp;$B24)))</f>
        <v>1</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n">
        <f aca="false">IF($B24=CH$2,"-",IF(COUNTIF(CORRIDA!$M:$M,$B24&amp;" d. "&amp;CH$2)+COUNTIF(CORRIDA!$M:$M,CH$2&amp;" d. "&amp;$B24)=0,"",COUNTIF(CORRIDA!$M:$M,$B24&amp;" d. "&amp;CH$2)+COUNTIF(CORRIDA!$M:$M,CH$2&amp;" d. "&amp;$B24)))</f>
        <v>1</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3</v>
      </c>
      <c r="CN24" s="83" t="str">
        <f aca="false">IF($B24=CN$2,"-",IF(COUNTIF(CORRIDA!$M:$M,$B24&amp;" d. "&amp;CN$2)+COUNTIF(CORRIDA!$M:$M,CN$2&amp;" d. "&amp;$B24)=0,"",COUNTIF(CORRIDA!$M:$M,$B24&amp;" d. "&amp;CN$2)+COUNTIF(CORRIDA!$M:$M,CN$2&amp;" d. "&amp;$B24)))</f>
        <v/>
      </c>
      <c r="CO24" s="83" t="n">
        <f aca="false">IF($B24=CO$2,"-",IF(COUNTIF(CORRIDA!$M:$M,$B24&amp;" d. "&amp;CO$2)+COUNTIF(CORRIDA!$M:$M,CO$2&amp;" d. "&amp;$B24)=0,"",COUNTIF(CORRIDA!$M:$M,$B24&amp;" d. "&amp;CO$2)+COUNTIF(CORRIDA!$M:$M,CO$2&amp;" d. "&amp;$B24)))</f>
        <v>1</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3</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15</v>
      </c>
      <c r="DE24" s="77" t="n">
        <f aca="false">COUNTIF(BF24:DC24,"&gt;0")</f>
        <v>11</v>
      </c>
      <c r="DF24" s="78" t="n">
        <f aca="false">IF(COUNTIF(BF24:DC24,"&gt;0")&lt;10,0,QUOTIENT(COUNTIF(BF24:DC24,"&gt;0"),5)*50)</f>
        <v>100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1</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1</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1</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3</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1</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3</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11</v>
      </c>
      <c r="FH24" s="80"/>
      <c r="FI24" s="73" t="str">
        <f aca="false">BE24</f>
        <v>Ivan</v>
      </c>
      <c r="FJ24" s="81" t="n">
        <f aca="false">COUNTIF(BF24:DC24,"&gt;0")</f>
        <v>11</v>
      </c>
      <c r="FK24" s="81" t="n">
        <f aca="false">AVERAGE(BF24:DC24)</f>
        <v>1.36363636363636</v>
      </c>
      <c r="FL24" s="81" t="n">
        <f aca="false">_xlfn.STDEV.P(BF24:DC24)</f>
        <v>0.77138921583987</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n">
        <f aca="false">IF($B25=I$2,"-",IF(COUNTIF(CORRIDA!$M:$M,$B25&amp;" d. "&amp;I$2)=0,"",COUNTIF(CORRIDA!$M:$M,$B25&amp;" d. "&amp;I$2)))</f>
        <v>1</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2</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n">
        <f aca="false">IF($B25=BK$2,"-",IF(COUNTIF(CORRIDA!$M:$M,$B25&amp;" d. "&amp;BK$2)+COUNTIF(CORRIDA!$M:$M,BK$2&amp;" d. "&amp;$B25)=0,"",COUNTIF(CORRIDA!$M:$M,$B25&amp;" d. "&amp;BK$2)+COUNTIF(CORRIDA!$M:$M,BK$2&amp;" d. "&amp;$B25)))</f>
        <v>1</v>
      </c>
      <c r="BL25" s="76" t="n">
        <f aca="false">IF($B25=BL$2,"-",IF(COUNTIF(CORRIDA!$M:$M,$B25&amp;" d. "&amp;BL$2)+COUNTIF(CORRIDA!$M:$M,BL$2&amp;" d. "&amp;$B25)=0,"",COUNTIF(CORRIDA!$M:$M,$B25&amp;" d. "&amp;BL$2)+COUNTIF(CORRIDA!$M:$M,BL$2&amp;" d. "&amp;$B25)))</f>
        <v>1</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6</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3</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n">
        <f aca="false">IF($B25=CE$2,"-",IF(COUNTIF(CORRIDA!$M:$M,$B25&amp;" d. "&amp;CE$2)+COUNTIF(CORRIDA!$M:$M,CE$2&amp;" d. "&amp;$B25)=0,"",COUNTIF(CORRIDA!$M:$M,$B25&amp;" d. "&amp;CE$2)+COUNTIF(CORRIDA!$M:$M,CE$2&amp;" d. "&amp;$B25)))</f>
        <v>1</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2</v>
      </c>
      <c r="CN25" s="76" t="n">
        <f aca="false">IF($B25=CN$2,"-",IF(COUNTIF(CORRIDA!$M:$M,$B25&amp;" d. "&amp;CN$2)+COUNTIF(CORRIDA!$M:$M,CN$2&amp;" d. "&amp;$B25)=0,"",COUNTIF(CORRIDA!$M:$M,$B25&amp;" d. "&amp;CN$2)+COUNTIF(CORRIDA!$M:$M,CN$2&amp;" d. "&amp;$B25)))</f>
        <v>1</v>
      </c>
      <c r="CO25" s="76" t="n">
        <f aca="false">IF($B25=CO$2,"-",IF(COUNTIF(CORRIDA!$M:$M,$B25&amp;" d. "&amp;CO$2)+COUNTIF(CORRIDA!$M:$M,CO$2&amp;" d. "&amp;$B25)=0,"",COUNTIF(CORRIDA!$M:$M,$B25&amp;" d. "&amp;CO$2)+COUNTIF(CORRIDA!$M:$M,CO$2&amp;" d. "&amp;$B25)))</f>
        <v>4</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2</v>
      </c>
      <c r="CS25" s="76" t="str">
        <f aca="false">IF($B25=CS$2,"-",IF(COUNTIF(CORRIDA!$M:$M,$B25&amp;" d. "&amp;CS$2)+COUNTIF(CORRIDA!$M:$M,CS$2&amp;" d. "&amp;$B25)=0,"",COUNTIF(CORRIDA!$M:$M,$B25&amp;" d. "&amp;CS$2)+COUNTIF(CORRIDA!$M:$M,CS$2&amp;" d. "&amp;$B25)))</f>
        <v/>
      </c>
      <c r="CT25" s="76" t="n">
        <f aca="false">IF($B25=CT$2,"-",IF(COUNTIF(CORRIDA!$M:$M,$B25&amp;" d. "&amp;CT$2)+COUNTIF(CORRIDA!$M:$M,CT$2&amp;" d. "&amp;$B25)=0,"",COUNTIF(CORRIDA!$M:$M,$B25&amp;" d. "&amp;CT$2)+COUNTIF(CORRIDA!$M:$M,CT$2&amp;" d. "&amp;$B25)))</f>
        <v>1</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30</v>
      </c>
      <c r="DE25" s="77" t="n">
        <f aca="false">COUNTIF(BF25:DC25,"&gt;0")</f>
        <v>17</v>
      </c>
      <c r="DF25" s="78" t="n">
        <f aca="false">IF(COUNTIF(BF25:DC25,"&gt;0")&lt;10,0,QUOTIENT(COUNTIF(BF25:DC25,"&gt;0"),5)*50)</f>
        <v>150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1</v>
      </c>
      <c r="DO25" s="76" t="n">
        <f aca="false">IF($B25=DO$2,0,IF(COUNTIF(CORRIDA!$M:$M,$B25&amp;" d. "&amp;DO$2)+COUNTIF(CORRIDA!$M:$M,DO$2&amp;" d. "&amp;$B25)=0,0,COUNTIF(CORRIDA!$M:$M,$B25&amp;" d. "&amp;DO$2)+COUNTIF(CORRIDA!$M:$M,DO$2&amp;" d. "&amp;$B25)))</f>
        <v>1</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6</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3</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1</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2</v>
      </c>
      <c r="EQ25" s="76" t="n">
        <f aca="false">IF($B25=EQ$2,0,IF(COUNTIF(CORRIDA!$M:$M,$B25&amp;" d. "&amp;EQ$2)+COUNTIF(CORRIDA!$M:$M,EQ$2&amp;" d. "&amp;$B25)=0,0,COUNTIF(CORRIDA!$M:$M,$B25&amp;" d. "&amp;EQ$2)+COUNTIF(CORRIDA!$M:$M,EQ$2&amp;" d. "&amp;$B25)))</f>
        <v>1</v>
      </c>
      <c r="ER25" s="76" t="n">
        <f aca="false">IF($B25=ER$2,0,IF(COUNTIF(CORRIDA!$M:$M,$B25&amp;" d. "&amp;ER$2)+COUNTIF(CORRIDA!$M:$M,ER$2&amp;" d. "&amp;$B25)=0,0,COUNTIF(CORRIDA!$M:$M,$B25&amp;" d. "&amp;ER$2)+COUNTIF(CORRIDA!$M:$M,ER$2&amp;" d. "&amp;$B25)))</f>
        <v>4</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2</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1</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25</v>
      </c>
      <c r="FH25" s="80"/>
      <c r="FI25" s="73" t="str">
        <f aca="false">BE25</f>
        <v>Juan</v>
      </c>
      <c r="FJ25" s="81" t="n">
        <f aca="false">COUNTIF(BF25:DC25,"&gt;0")</f>
        <v>17</v>
      </c>
      <c r="FK25" s="81" t="n">
        <f aca="false">AVERAGE(BF25:DC25)</f>
        <v>1.76470588235294</v>
      </c>
      <c r="FL25" s="81" t="n">
        <f aca="false">_xlfn.STDEV.P(BF25:DC25)</f>
        <v>1.35166179918542</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n">
        <f aca="false">IF($B26=K$2,"-",IF(COUNTIF(CORRIDA!$M:$M,$B26&amp;" d. "&amp;K$2)=0,"",COUNTIF(CORRIDA!$M:$M,$B26&amp;" d. "&amp;K$2)))</f>
        <v>1</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2</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4</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n">
        <f aca="false">IF($B26=BL$2,"-",IF(COUNTIF(CORRIDA!$M:$M,$B26&amp;" d. "&amp;BL$2)+COUNTIF(CORRIDA!$M:$M,BL$2&amp;" d. "&amp;$B26)=0,"",COUNTIF(CORRIDA!$M:$M,$B26&amp;" d. "&amp;BL$2)+COUNTIF(CORRIDA!$M:$M,BL$2&amp;" d. "&amp;$B26)))</f>
        <v>1</v>
      </c>
      <c r="BM26" s="83" t="str">
        <f aca="false">IF($B26=BM$2,"-",IF(COUNTIF(CORRIDA!$M:$M,$B26&amp;" d. "&amp;BM$2)+COUNTIF(CORRIDA!$M:$M,BM$2&amp;" d. "&amp;$B26)=0,"",COUNTIF(CORRIDA!$M:$M,$B26&amp;" d. "&amp;BM$2)+COUNTIF(CORRIDA!$M:$M,BM$2&amp;" d. "&amp;$B26)))</f>
        <v/>
      </c>
      <c r="BN26" s="83" t="n">
        <f aca="false">IF($B26=BN$2,"-",IF(COUNTIF(CORRIDA!$M:$M,$B26&amp;" d. "&amp;BN$2)+COUNTIF(CORRIDA!$M:$M,BN$2&amp;" d. "&amp;$B26)=0,"",COUNTIF(CORRIDA!$M:$M,$B26&amp;" d. "&amp;BN$2)+COUNTIF(CORRIDA!$M:$M,BN$2&amp;" d. "&amp;$B26)))</f>
        <v>1</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n">
        <f aca="false">IF($B26=BQ$2,"-",IF(COUNTIF(CORRIDA!$M:$M,$B26&amp;" d. "&amp;BQ$2)+COUNTIF(CORRIDA!$M:$M,BQ$2&amp;" d. "&amp;$B26)=0,"",COUNTIF(CORRIDA!$M:$M,$B26&amp;" d. "&amp;BQ$2)+COUNTIF(CORRIDA!$M:$M,BQ$2&amp;" d. "&amp;$B26)))</f>
        <v>1</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n">
        <f aca="false">IF($B26=CE$2,"-",IF(COUNTIF(CORRIDA!$M:$M,$B26&amp;" d. "&amp;CE$2)+COUNTIF(CORRIDA!$M:$M,CE$2&amp;" d. "&amp;$B26)=0,"",COUNTIF(CORRIDA!$M:$M,$B26&amp;" d. "&amp;CE$2)+COUNTIF(CORRIDA!$M:$M,CE$2&amp;" d. "&amp;$B26)))</f>
        <v>1</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n">
        <f aca="false">IF($B26=CK$2,"-",IF(COUNTIF(CORRIDA!$M:$M,$B26&amp;" d. "&amp;CK$2)+COUNTIF(CORRIDA!$M:$M,CK$2&amp;" d. "&amp;$B26)=0,"",COUNTIF(CORRIDA!$M:$M,$B26&amp;" d. "&amp;CK$2)+COUNTIF(CORRIDA!$M:$M,CK$2&amp;" d. "&amp;$B26)))</f>
        <v>1</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n">
        <f aca="false">IF($B26=CO$2,"-",IF(COUNTIF(CORRIDA!$M:$M,$B26&amp;" d. "&amp;CO$2)+COUNTIF(CORRIDA!$M:$M,CO$2&amp;" d. "&amp;$B26)=0,"",COUNTIF(CORRIDA!$M:$M,$B26&amp;" d. "&amp;CO$2)+COUNTIF(CORRIDA!$M:$M,CO$2&amp;" d. "&amp;$B26)))</f>
        <v>1</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n">
        <f aca="false">IF($B26=CT$2,"-",IF(COUNTIF(CORRIDA!$M:$M,$B26&amp;" d. "&amp;CT$2)+COUNTIF(CORRIDA!$M:$M,CT$2&amp;" d. "&amp;$B26)=0,"",COUNTIF(CORRIDA!$M:$M,$B26&amp;" d. "&amp;CT$2)+COUNTIF(CORRIDA!$M:$M,CT$2&amp;" d. "&amp;$B26)))</f>
        <v>1</v>
      </c>
      <c r="CU26" s="83" t="n">
        <f aca="false">IF($B26=CU$2,"-",IF(COUNTIF(CORRIDA!$M:$M,$B26&amp;" d. "&amp;CU$2)+COUNTIF(CORRIDA!$M:$M,CU$2&amp;" d. "&amp;$B26)=0,"",COUNTIF(CORRIDA!$M:$M,$B26&amp;" d. "&amp;CU$2)+COUNTIF(CORRIDA!$M:$M,CU$2&amp;" d. "&amp;$B26)))</f>
        <v>4</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19</v>
      </c>
      <c r="DE26" s="77" t="n">
        <f aca="false">COUNTIF(BF26:DC26,"&gt;0")</f>
        <v>14</v>
      </c>
      <c r="DF26" s="78" t="n">
        <f aca="false">IF(COUNTIF(BF26:DC26,"&gt;0")&lt;10,0,QUOTIENT(COUNTIF(BF26:DC26,"&gt;0"),5)*50)</f>
        <v>100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1</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1</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1</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1</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1</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1</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1</v>
      </c>
      <c r="EX26" s="83" t="n">
        <f aca="false">IF($B26=EX$2,0,IF(COUNTIF(CORRIDA!$M:$M,$B26&amp;" d. "&amp;EX$2)+COUNTIF(CORRIDA!$M:$M,EX$2&amp;" d. "&amp;$B26)=0,0,COUNTIF(CORRIDA!$M:$M,$B26&amp;" d. "&amp;EX$2)+COUNTIF(CORRIDA!$M:$M,EX$2&amp;" d. "&amp;$B26)))</f>
        <v>4</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13</v>
      </c>
      <c r="FH26" s="80"/>
      <c r="FI26" s="73" t="str">
        <f aca="false">BE26</f>
        <v>Luis Carlos</v>
      </c>
      <c r="FJ26" s="81" t="n">
        <f aca="false">COUNTIF(BF26:DC26,"&gt;0")</f>
        <v>14</v>
      </c>
      <c r="FK26" s="81" t="n">
        <f aca="false">AVERAGE(BF26:DC26)</f>
        <v>1.35714285714286</v>
      </c>
      <c r="FL26" s="81" t="n">
        <f aca="false">_xlfn.STDEV.P(BF26:DC26)</f>
        <v>0.81127262082861</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2</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n">
        <f aca="false">IF($B27=AK$2,"-",IF(COUNTIF(CORRIDA!$M:$M,$B27&amp;" d. "&amp;AK$2)=0,"",COUNTIF(CORRIDA!$M:$M,$B27&amp;" d. "&amp;AK$2)))</f>
        <v>1</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n">
        <f aca="false">IF($B27=AR$2,"-",IF(COUNTIF(CORRIDA!$M:$M,$B27&amp;" d. "&amp;AR$2)=0,"",COUNTIF(CORRIDA!$M:$M,$B27&amp;" d. "&amp;AR$2)))</f>
        <v>1</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2</v>
      </c>
      <c r="AY27" s="74" t="str">
        <f aca="false">IF($B27=AY$2,"-",IF(COUNTIF(CORRIDA!$M:$M,$B27&amp;" d. "&amp;AY$2)=0,"",COUNTIF(CORRIDA!$M:$M,$B27&amp;" d. "&amp;AY$2)))</f>
        <v/>
      </c>
      <c r="AZ27" s="74" t="str">
        <f aca="false">IF($B27=AZ$2,"-",IF(COUNTIF(CORRIDA!$M:$M,$B27&amp;" d. "&amp;AZ$2)=0,"",COUNTIF(CORRIDA!$M:$M,$B27&amp;" d. "&amp;AZ$2)))</f>
        <v/>
      </c>
      <c r="BA27" s="75" t="n">
        <f aca="false">SUM(C27:AZ27)</f>
        <v>11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n">
        <f aca="false">IF($B27=BL$2,"-",IF(COUNTIF(CORRIDA!$M:$M,$B27&amp;" d. "&amp;BL$2)+COUNTIF(CORRIDA!$M:$M,BL$2&amp;" d. "&amp;$B27)=0,"",COUNTIF(CORRIDA!$M:$M,$B27&amp;" d. "&amp;BL$2)+COUNTIF(CORRIDA!$M:$M,BL$2&amp;" d. "&amp;$B27)))</f>
        <v>1</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2</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n">
        <f aca="false">IF($B27=CE$2,"-",IF(COUNTIF(CORRIDA!$M:$M,$B27&amp;" d. "&amp;CE$2)+COUNTIF(CORRIDA!$M:$M,CE$2&amp;" d. "&amp;$B27)=0,"",COUNTIF(CORRIDA!$M:$M,$B27&amp;" d. "&amp;CE$2)+COUNTIF(CORRIDA!$M:$M,CE$2&amp;" d. "&amp;$B27)))</f>
        <v>1</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2</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n">
        <f aca="false">IF($B27=CK$2,"-",IF(COUNTIF(CORRIDA!$M:$M,$B27&amp;" d. "&amp;CK$2)+COUNTIF(CORRIDA!$M:$M,CK$2&amp;" d. "&amp;$B27)=0,"",COUNTIF(CORRIDA!$M:$M,$B27&amp;" d. "&amp;CK$2)+COUNTIF(CORRIDA!$M:$M,CK$2&amp;" d. "&amp;$B27)))</f>
        <v>2</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n">
        <f aca="false">IF($B27=CN$2,"-",IF(COUNTIF(CORRIDA!$M:$M,$B27&amp;" d. "&amp;CN$2)+COUNTIF(CORRIDA!$M:$M,CN$2&amp;" d. "&amp;$B27)=0,"",COUNTIF(CORRIDA!$M:$M,$B27&amp;" d. "&amp;CN$2)+COUNTIF(CORRIDA!$M:$M,CN$2&amp;" d. "&amp;$B27)))</f>
        <v>1</v>
      </c>
      <c r="CO27" s="76" t="n">
        <f aca="false">IF($B27=CO$2,"-",IF(COUNTIF(CORRIDA!$M:$M,$B27&amp;" d. "&amp;CO$2)+COUNTIF(CORRIDA!$M:$M,CO$2&amp;" d. "&amp;$B27)=0,"",COUNTIF(CORRIDA!$M:$M,$B27&amp;" d. "&amp;CO$2)+COUNTIF(CORRIDA!$M:$M,CO$2&amp;" d. "&amp;$B27)))</f>
        <v>1</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n">
        <f aca="false">IF($B27=CR$2,"-",IF(COUNTIF(CORRIDA!$M:$M,$B27&amp;" d. "&amp;CR$2)+COUNTIF(CORRIDA!$M:$M,CR$2&amp;" d. "&amp;$B27)=0,"",COUNTIF(CORRIDA!$M:$M,$B27&amp;" d. "&amp;CR$2)+COUNTIF(CORRIDA!$M:$M,CR$2&amp;" d. "&amp;$B27)))</f>
        <v>1</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n">
        <f aca="false">IF($B27=CU$2,"-",IF(COUNTIF(CORRIDA!$M:$M,$B27&amp;" d. "&amp;CU$2)+COUNTIF(CORRIDA!$M:$M,CU$2&amp;" d. "&amp;$B27)=0,"",COUNTIF(CORRIDA!$M:$M,$B27&amp;" d. "&amp;CU$2)+COUNTIF(CORRIDA!$M:$M,CU$2&amp;" d. "&amp;$B27)))</f>
        <v>1</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2</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19</v>
      </c>
      <c r="DE27" s="77" t="n">
        <f aca="false">COUNTIF(BF27:DC27,"&gt;0")</f>
        <v>15</v>
      </c>
      <c r="DF27" s="78" t="n">
        <f aca="false">IF(COUNTIF(BF27:DC27,"&gt;0")&lt;10,0,QUOTIENT(COUNTIF(BF27:DC27,"&gt;0"),5)*50)</f>
        <v>150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1</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2</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1</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2</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2</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1</v>
      </c>
      <c r="ER27" s="76" t="n">
        <f aca="false">IF($B27=ER$2,0,IF(COUNTIF(CORRIDA!$M:$M,$B27&amp;" d. "&amp;ER$2)+COUNTIF(CORRIDA!$M:$M,ER$2&amp;" d. "&amp;$B27)=0,0,COUNTIF(CORRIDA!$M:$M,$B27&amp;" d. "&amp;ER$2)+COUNTIF(CORRIDA!$M:$M,ER$2&amp;" d. "&amp;$B27)))</f>
        <v>1</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1</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1</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2</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16</v>
      </c>
      <c r="FH27" s="80"/>
      <c r="FI27" s="73" t="str">
        <f aca="false">BE27</f>
        <v>Luiz Henrique</v>
      </c>
      <c r="FJ27" s="81" t="n">
        <f aca="false">COUNTIF(BF27:DC27,"&gt;0")</f>
        <v>15</v>
      </c>
      <c r="FK27" s="81" t="n">
        <f aca="false">AVERAGE(BF27:DC27)</f>
        <v>1.26666666666667</v>
      </c>
      <c r="FL27" s="81" t="n">
        <f aca="false">_xlfn.STDEV.P(BF27:DC27)</f>
        <v>0.442216638714053</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n">
        <f aca="false">IF($B28=F$2,"-",IF(COUNTIF(CORRIDA!$M:$M,$B28&amp;" d. "&amp;F$2)=0,"",COUNTIF(CORRIDA!$M:$M,$B28&amp;" d. "&amp;F$2)))</f>
        <v>1</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n">
        <f aca="false">IF($B28=M$2,"-",IF(COUNTIF(CORRIDA!$M:$M,$B28&amp;" d. "&amp;M$2)=0,"",COUNTIF(CORRIDA!$M:$M,$B28&amp;" d. "&amp;M$2)))</f>
        <v>2</v>
      </c>
      <c r="N28" s="82" t="n">
        <f aca="false">IF($B28=N$2,"-",IF(COUNTIF(CORRIDA!$M:$M,$B28&amp;" d. "&amp;N$2)=0,"",COUNTIF(CORRIDA!$M:$M,$B28&amp;" d. "&amp;N$2)))</f>
        <v>1</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n">
        <f aca="false">IF($B28=S$2,"-",IF(COUNTIF(CORRIDA!$M:$M,$B28&amp;" d. "&amp;S$2)=0,"",COUNTIF(CORRIDA!$M:$M,$B28&amp;" d. "&amp;S$2)))</f>
        <v>1</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n">
        <f aca="false">IF($B28=X$2,"-",IF(COUNTIF(CORRIDA!$M:$M,$B28&amp;" d. "&amp;X$2)=0,"",COUNTIF(CORRIDA!$M:$M,$B28&amp;" d. "&amp;X$2)))</f>
        <v>1</v>
      </c>
      <c r="Y28" s="82" t="n">
        <f aca="false">IF($B28=Y$2,"-",IF(COUNTIF(CORRIDA!$M:$M,$B28&amp;" d. "&amp;Y$2)=0,"",COUNTIF(CORRIDA!$M:$M,$B28&amp;" d. "&amp;Y$2)))</f>
        <v>1</v>
      </c>
      <c r="Z28" s="82" t="n">
        <f aca="false">IF($B28=Z$2,"-",IF(COUNTIF(CORRIDA!$M:$M,$B28&amp;" d. "&amp;Z$2)=0,"",COUNTIF(CORRIDA!$M:$M,$B28&amp;" d. "&amp;Z$2)))</f>
        <v>1</v>
      </c>
      <c r="AA28" s="82" t="n">
        <f aca="false">IF($B28=AA$2,"-",IF(COUNTIF(CORRIDA!$M:$M,$B28&amp;" d. "&amp;AA$2)=0,"",COUNTIF(CORRIDA!$M:$M,$B28&amp;" d. "&amp;AA$2)))</f>
        <v>1</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n">
        <f aca="false">IF($B28=AH$2,"-",IF(COUNTIF(CORRIDA!$M:$M,$B28&amp;" d. "&amp;AH$2)=0,"",COUNTIF(CORRIDA!$M:$M,$B28&amp;" d. "&amp;AH$2)))</f>
        <v>1</v>
      </c>
      <c r="AI28" s="82" t="str">
        <f aca="false">IF($B28=AI$2,"-",IF(COUNTIF(CORRIDA!$M:$M,$B28&amp;" d. "&amp;AI$2)=0,"",COUNTIF(CORRIDA!$M:$M,$B28&amp;" d. "&amp;AI$2)))</f>
        <v/>
      </c>
      <c r="AJ28" s="82" t="n">
        <f aca="false">IF($B28=AJ$2,"-",IF(COUNTIF(CORRIDA!$M:$M,$B28&amp;" d. "&amp;AJ$2)=0,"",COUNTIF(CORRIDA!$M:$M,$B28&amp;" d. "&amp;AJ$2)))</f>
        <v>1</v>
      </c>
      <c r="AK28" s="82" t="n">
        <f aca="false">IF($B28=AK$2,"-",IF(COUNTIF(CORRIDA!$M:$M,$B28&amp;" d. "&amp;AK$2)=0,"",COUNTIF(CORRIDA!$M:$M,$B28&amp;" d. "&amp;AK$2)))</f>
        <v>1</v>
      </c>
      <c r="AL28" s="82" t="n">
        <f aca="false">IF($B28=AL$2,"-",IF(COUNTIF(CORRIDA!$M:$M,$B28&amp;" d. "&amp;AL$2)=0,"",COUNTIF(CORRIDA!$M:$M,$B28&amp;" d. "&amp;AL$2)))</f>
        <v>1</v>
      </c>
      <c r="AM28" s="82" t="str">
        <f aca="false">IF($B28=AM$2,"-",IF(COUNTIF(CORRIDA!$M:$M,$B28&amp;" d. "&amp;AM$2)=0,"",COUNTIF(CORRIDA!$M:$M,$B28&amp;" d. "&amp;AM$2)))</f>
        <v/>
      </c>
      <c r="AN28" s="82" t="str">
        <f aca="false">IF($B28=AN$2,"-",IF(COUNTIF(CORRIDA!$M:$M,$B28&amp;" d. "&amp;AN$2)=0,"",COUNTIF(CORRIDA!$M:$M,$B28&amp;" d. "&amp;AN$2)))</f>
        <v/>
      </c>
      <c r="AO28" s="82" t="n">
        <f aca="false">IF($B28=AO$2,"-",IF(COUNTIF(CORRIDA!$M:$M,$B28&amp;" d. "&amp;AO$2)=0,"",COUNTIF(CORRIDA!$M:$M,$B28&amp;" d. "&amp;AO$2)))</f>
        <v>1</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n">
        <f aca="false">IF($B28=AW$2,"-",IF(COUNTIF(CORRIDA!$M:$M,$B28&amp;" d. "&amp;AW$2)=0,"",COUNTIF(CORRIDA!$M:$M,$B28&amp;" d. "&amp;AW$2)))</f>
        <v>1</v>
      </c>
      <c r="AX28" s="82" t="n">
        <f aca="false">IF($B28=AX$2,"-",IF(COUNTIF(CORRIDA!$M:$M,$B28&amp;" d. "&amp;AX$2)=0,"",COUNTIF(CORRIDA!$M:$M,$B28&amp;" d. "&amp;AX$2)))</f>
        <v>1</v>
      </c>
      <c r="AY28" s="82" t="str">
        <f aca="false">IF($B28=AY$2,"-",IF(COUNTIF(CORRIDA!$M:$M,$B28&amp;" d. "&amp;AY$2)=0,"",COUNTIF(CORRIDA!$M:$M,$B28&amp;" d. "&amp;AY$2)))</f>
        <v/>
      </c>
      <c r="AZ28" s="82" t="str">
        <f aca="false">IF($B28=AZ$2,"-",IF(COUNTIF(CORRIDA!$M:$M,$B28&amp;" d. "&amp;AZ$2)=0,"",COUNTIF(CORRIDA!$M:$M,$B28&amp;" d. "&amp;AZ$2)))</f>
        <v/>
      </c>
      <c r="BA28" s="75" t="n">
        <f aca="false">SUM(C28:AZ28)</f>
        <v>17</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n">
        <f aca="false">IF($B28=BI$2,"-",IF(COUNTIF(CORRIDA!$M:$M,$B28&amp;" d. "&amp;BI$2)+COUNTIF(CORRIDA!$M:$M,BI$2&amp;" d. "&amp;$B28)=0,"",COUNTIF(CORRIDA!$M:$M,$B28&amp;" d. "&amp;BI$2)+COUNTIF(CORRIDA!$M:$M,BI$2&amp;" d. "&amp;$B28)))</f>
        <v>1</v>
      </c>
      <c r="BJ28" s="83" t="str">
        <f aca="false">IF($B28=BJ$2,"-",IF(COUNTIF(CORRIDA!$M:$M,$B28&amp;" d. "&amp;BJ$2)+COUNTIF(CORRIDA!$M:$M,BJ$2&amp;" d. "&amp;$B28)=0,"",COUNTIF(CORRIDA!$M:$M,$B28&amp;" d. "&amp;BJ$2)+COUNTIF(CORRIDA!$M:$M,BJ$2&amp;" d. "&amp;$B28)))</f>
        <v/>
      </c>
      <c r="BK28" s="83" t="n">
        <f aca="false">IF($B28=BK$2,"-",IF(COUNTIF(CORRIDA!$M:$M,$B28&amp;" d. "&amp;BK$2)+COUNTIF(CORRIDA!$M:$M,BK$2&amp;" d. "&amp;$B28)=0,"",COUNTIF(CORRIDA!$M:$M,$B28&amp;" d. "&amp;BK$2)+COUNTIF(CORRIDA!$M:$M,BK$2&amp;" d. "&amp;$B28)))</f>
        <v>1</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n">
        <f aca="false">IF($B28=BP$2,"-",IF(COUNTIF(CORRIDA!$M:$M,$B28&amp;" d. "&amp;BP$2)+COUNTIF(CORRIDA!$M:$M,BP$2&amp;" d. "&amp;$B28)=0,"",COUNTIF(CORRIDA!$M:$M,$B28&amp;" d. "&amp;BP$2)+COUNTIF(CORRIDA!$M:$M,BP$2&amp;" d. "&amp;$B28)))</f>
        <v>2</v>
      </c>
      <c r="BQ28" s="83" t="n">
        <f aca="false">IF($B28=BQ$2,"-",IF(COUNTIF(CORRIDA!$M:$M,$B28&amp;" d. "&amp;BQ$2)+COUNTIF(CORRIDA!$M:$M,BQ$2&amp;" d. "&amp;$B28)=0,"",COUNTIF(CORRIDA!$M:$M,$B28&amp;" d. "&amp;BQ$2)+COUNTIF(CORRIDA!$M:$M,BQ$2&amp;" d. "&amp;$B28)))</f>
        <v>1</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n">
        <f aca="false">IF($B28=BV$2,"-",IF(COUNTIF(CORRIDA!$M:$M,$B28&amp;" d. "&amp;BV$2)+COUNTIF(CORRIDA!$M:$M,BV$2&amp;" d. "&amp;$B28)=0,"",COUNTIF(CORRIDA!$M:$M,$B28&amp;" d. "&amp;BV$2)+COUNTIF(CORRIDA!$M:$M,BV$2&amp;" d. "&amp;$B28)))</f>
        <v>1</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n">
        <f aca="false">IF($B28=CA$2,"-",IF(COUNTIF(CORRIDA!$M:$M,$B28&amp;" d. "&amp;CA$2)+COUNTIF(CORRIDA!$M:$M,CA$2&amp;" d. "&amp;$B28)=0,"",COUNTIF(CORRIDA!$M:$M,$B28&amp;" d. "&amp;CA$2)+COUNTIF(CORRIDA!$M:$M,CA$2&amp;" d. "&amp;$B28)))</f>
        <v>1</v>
      </c>
      <c r="CB28" s="83" t="n">
        <f aca="false">IF($B28=CB$2,"-",IF(COUNTIF(CORRIDA!$M:$M,$B28&amp;" d. "&amp;CB$2)+COUNTIF(CORRIDA!$M:$M,CB$2&amp;" d. "&amp;$B28)=0,"",COUNTIF(CORRIDA!$M:$M,$B28&amp;" d. "&amp;CB$2)+COUNTIF(CORRIDA!$M:$M,CB$2&amp;" d. "&amp;$B28)))</f>
        <v>1</v>
      </c>
      <c r="CC28" s="83" t="n">
        <f aca="false">IF($B28=CC$2,"-",IF(COUNTIF(CORRIDA!$M:$M,$B28&amp;" d. "&amp;CC$2)+COUNTIF(CORRIDA!$M:$M,CC$2&amp;" d. "&amp;$B28)=0,"",COUNTIF(CORRIDA!$M:$M,$B28&amp;" d. "&amp;CC$2)+COUNTIF(CORRIDA!$M:$M,CC$2&amp;" d. "&amp;$B28)))</f>
        <v>1</v>
      </c>
      <c r="CD28" s="83" t="n">
        <f aca="false">IF($B28=CD$2,"-",IF(COUNTIF(CORRIDA!$M:$M,$B28&amp;" d. "&amp;CD$2)+COUNTIF(CORRIDA!$M:$M,CD$2&amp;" d. "&amp;$B28)=0,"",COUNTIF(CORRIDA!$M:$M,$B28&amp;" d. "&amp;CD$2)+COUNTIF(CORRIDA!$M:$M,CD$2&amp;" d. "&amp;$B28)))</f>
        <v>1</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n">
        <f aca="false">IF($B28=CI$2,"-",IF(COUNTIF(CORRIDA!$M:$M,$B28&amp;" d. "&amp;CI$2)+COUNTIF(CORRIDA!$M:$M,CI$2&amp;" d. "&amp;$B28)=0,"",COUNTIF(CORRIDA!$M:$M,$B28&amp;" d. "&amp;CI$2)+COUNTIF(CORRIDA!$M:$M,CI$2&amp;" d. "&amp;$B28)))</f>
        <v>1</v>
      </c>
      <c r="CJ28" s="83" t="n">
        <f aca="false">IF($B28=CJ$2,"-",IF(COUNTIF(CORRIDA!$M:$M,$B28&amp;" d. "&amp;CJ$2)+COUNTIF(CORRIDA!$M:$M,CJ$2&amp;" d. "&amp;$B28)=0,"",COUNTIF(CORRIDA!$M:$M,$B28&amp;" d. "&amp;CJ$2)+COUNTIF(CORRIDA!$M:$M,CJ$2&amp;" d. "&amp;$B28)))</f>
        <v>1</v>
      </c>
      <c r="CK28" s="83" t="n">
        <f aca="false">IF($B28=CK$2,"-",IF(COUNTIF(CORRIDA!$M:$M,$B28&amp;" d. "&amp;CK$2)+COUNTIF(CORRIDA!$M:$M,CK$2&amp;" d. "&amp;$B28)=0,"",COUNTIF(CORRIDA!$M:$M,$B28&amp;" d. "&amp;CK$2)+COUNTIF(CORRIDA!$M:$M,CK$2&amp;" d. "&amp;$B28)))</f>
        <v>1</v>
      </c>
      <c r="CL28" s="83" t="str">
        <f aca="false">IF($B28=CL$2,"-",IF(COUNTIF(CORRIDA!$M:$M,$B28&amp;" d. "&amp;CL$2)+COUNTIF(CORRIDA!$M:$M,CL$2&amp;" d. "&amp;$B28)=0,"",COUNTIF(CORRIDA!$M:$M,$B28&amp;" d. "&amp;CL$2)+COUNTIF(CORRIDA!$M:$M,CL$2&amp;" d. "&amp;$B28)))</f>
        <v/>
      </c>
      <c r="CM28" s="83" t="n">
        <f aca="false">IF($B28=CM$2,"-",IF(COUNTIF(CORRIDA!$M:$M,$B28&amp;" d. "&amp;CM$2)+COUNTIF(CORRIDA!$M:$M,CM$2&amp;" d. "&amp;$B28)=0,"",COUNTIF(CORRIDA!$M:$M,$B28&amp;" d. "&amp;CM$2)+COUNTIF(CORRIDA!$M:$M,CM$2&amp;" d. "&amp;$B28)))</f>
        <v>2</v>
      </c>
      <c r="CN28" s="83" t="n">
        <f aca="false">IF($B28=CN$2,"-",IF(COUNTIF(CORRIDA!$M:$M,$B28&amp;" d. "&amp;CN$2)+COUNTIF(CORRIDA!$M:$M,CN$2&amp;" d. "&amp;$B28)=0,"",COUNTIF(CORRIDA!$M:$M,$B28&amp;" d. "&amp;CN$2)+COUNTIF(CORRIDA!$M:$M,CN$2&amp;" d. "&amp;$B28)))</f>
        <v>1</v>
      </c>
      <c r="CO28" s="83" t="n">
        <f aca="false">IF($B28=CO$2,"-",IF(COUNTIF(CORRIDA!$M:$M,$B28&amp;" d. "&amp;CO$2)+COUNTIF(CORRIDA!$M:$M,CO$2&amp;" d. "&amp;$B28)=0,"",COUNTIF(CORRIDA!$M:$M,$B28&amp;" d. "&amp;CO$2)+COUNTIF(CORRIDA!$M:$M,CO$2&amp;" d. "&amp;$B28)))</f>
        <v>1</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n">
        <f aca="false">IF($B28=CR$2,"-",IF(COUNTIF(CORRIDA!$M:$M,$B28&amp;" d. "&amp;CR$2)+COUNTIF(CORRIDA!$M:$M,CR$2&amp;" d. "&amp;$B28)=0,"",COUNTIF(CORRIDA!$M:$M,$B28&amp;" d. "&amp;CR$2)+COUNTIF(CORRIDA!$M:$M,CR$2&amp;" d. "&amp;$B28)))</f>
        <v>1</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n">
        <f aca="false">IF($B28=CV$2,"-",IF(COUNTIF(CORRIDA!$M:$M,$B28&amp;" d. "&amp;CV$2)+COUNTIF(CORRIDA!$M:$M,CV$2&amp;" d. "&amp;$B28)=0,"",COUNTIF(CORRIDA!$M:$M,$B28&amp;" d. "&amp;CV$2)+COUNTIF(CORRIDA!$M:$M,CV$2&amp;" d. "&amp;$B28)))</f>
        <v>1</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n">
        <f aca="false">IF($B28=CZ$2,"-",IF(COUNTIF(CORRIDA!$M:$M,$B28&amp;" d. "&amp;CZ$2)+COUNTIF(CORRIDA!$M:$M,CZ$2&amp;" d. "&amp;$B28)=0,"",COUNTIF(CORRIDA!$M:$M,$B28&amp;" d. "&amp;CZ$2)+COUNTIF(CORRIDA!$M:$M,CZ$2&amp;" d. "&amp;$B28)))</f>
        <v>1</v>
      </c>
      <c r="DA28" s="83" t="n">
        <f aca="false">IF($B28=DA$2,"-",IF(COUNTIF(CORRIDA!$M:$M,$B28&amp;" d. "&amp;DA$2)+COUNTIF(CORRIDA!$M:$M,DA$2&amp;" d. "&amp;$B28)=0,"",COUNTIF(CORRIDA!$M:$M,$B28&amp;" d. "&amp;DA$2)+COUNTIF(CORRIDA!$M:$M,DA$2&amp;" d. "&amp;$B28)))</f>
        <v>1</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21</v>
      </c>
      <c r="DE28" s="77" t="n">
        <f aca="false">COUNTIF(BF28:DC28,"&gt;0")</f>
        <v>19</v>
      </c>
      <c r="DF28" s="78" t="n">
        <f aca="false">IF(COUNTIF(BF28:DC28,"&gt;0")&lt;10,0,QUOTIENT(COUNTIF(BF28:DC28,"&gt;0"),5)*50)</f>
        <v>150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1</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1</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2</v>
      </c>
      <c r="DT28" s="83" t="n">
        <f aca="false">IF($B28=DT$2,0,IF(COUNTIF(CORRIDA!$M:$M,$B28&amp;" d. "&amp;DT$2)+COUNTIF(CORRIDA!$M:$M,DT$2&amp;" d. "&amp;$B28)=0,0,COUNTIF(CORRIDA!$M:$M,$B28&amp;" d. "&amp;DT$2)+COUNTIF(CORRIDA!$M:$M,DT$2&amp;" d. "&amp;$B28)))</f>
        <v>1</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1</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1</v>
      </c>
      <c r="EE28" s="83" t="n">
        <f aca="false">IF($B28=EE$2,0,IF(COUNTIF(CORRIDA!$M:$M,$B28&amp;" d. "&amp;EE$2)+COUNTIF(CORRIDA!$M:$M,EE$2&amp;" d. "&amp;$B28)=0,0,COUNTIF(CORRIDA!$M:$M,$B28&amp;" d. "&amp;EE$2)+COUNTIF(CORRIDA!$M:$M,EE$2&amp;" d. "&amp;$B28)))</f>
        <v>1</v>
      </c>
      <c r="EF28" s="83" t="n">
        <f aca="false">IF($B28=EF$2,0,IF(COUNTIF(CORRIDA!$M:$M,$B28&amp;" d. "&amp;EF$2)+COUNTIF(CORRIDA!$M:$M,EF$2&amp;" d. "&amp;$B28)=0,0,COUNTIF(CORRIDA!$M:$M,$B28&amp;" d. "&amp;EF$2)+COUNTIF(CORRIDA!$M:$M,EF$2&amp;" d. "&amp;$B28)))</f>
        <v>1</v>
      </c>
      <c r="EG28" s="83" t="n">
        <f aca="false">IF($B28=EG$2,0,IF(COUNTIF(CORRIDA!$M:$M,$B28&amp;" d. "&amp;EG$2)+COUNTIF(CORRIDA!$M:$M,EG$2&amp;" d. "&amp;$B28)=0,0,COUNTIF(CORRIDA!$M:$M,$B28&amp;" d. "&amp;EG$2)+COUNTIF(CORRIDA!$M:$M,EG$2&amp;" d. "&amp;$B28)))</f>
        <v>1</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1</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1</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2</v>
      </c>
      <c r="EQ28" s="83" t="n">
        <f aca="false">IF($B28=EQ$2,0,IF(COUNTIF(CORRIDA!$M:$M,$B28&amp;" d. "&amp;EQ$2)+COUNTIF(CORRIDA!$M:$M,EQ$2&amp;" d. "&amp;$B28)=0,0,COUNTIF(CORRIDA!$M:$M,$B28&amp;" d. "&amp;EQ$2)+COUNTIF(CORRIDA!$M:$M,EQ$2&amp;" d. "&amp;$B28)))</f>
        <v>1</v>
      </c>
      <c r="ER28" s="83" t="n">
        <f aca="false">IF($B28=ER$2,0,IF(COUNTIF(CORRIDA!$M:$M,$B28&amp;" d. "&amp;ER$2)+COUNTIF(CORRIDA!$M:$M,ER$2&amp;" d. "&amp;$B28)=0,0,COUNTIF(CORRIDA!$M:$M,$B28&amp;" d. "&amp;ER$2)+COUNTIF(CORRIDA!$M:$M,ER$2&amp;" d. "&amp;$B28)))</f>
        <v>1</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1</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1</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1</v>
      </c>
      <c r="FD28" s="83" t="n">
        <f aca="false">IF($B28=FD$2,0,IF(COUNTIF(CORRIDA!$M:$M,$B28&amp;" d. "&amp;FD$2)+COUNTIF(CORRIDA!$M:$M,FD$2&amp;" d. "&amp;$B28)=0,0,COUNTIF(CORRIDA!$M:$M,$B28&amp;" d. "&amp;FD$2)+COUNTIF(CORRIDA!$M:$M,FD$2&amp;" d. "&amp;$B28)))</f>
        <v>1</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18</v>
      </c>
      <c r="FH28" s="80"/>
      <c r="FI28" s="73" t="str">
        <f aca="false">BE28</f>
        <v>Magritto</v>
      </c>
      <c r="FJ28" s="81" t="n">
        <f aca="false">COUNTIF(BF28:DC28,"&gt;0")</f>
        <v>19</v>
      </c>
      <c r="FK28" s="81" t="n">
        <f aca="false">AVERAGE(BF28:DC28)</f>
        <v>1.10526315789474</v>
      </c>
      <c r="FL28" s="81" t="n">
        <f aca="false">_xlfn.STDEV.P(BF28:DC28)</f>
        <v>0.306892204991858</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n">
        <f aca="false">IF($B31=I$2,"-",IF(COUNTIF(CORRIDA!$M:$M,$B31&amp;" d. "&amp;I$2)=0,"",COUNTIF(CORRIDA!$M:$M,$B31&amp;" d. "&amp;I$2)))</f>
        <v>1</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n">
        <f aca="false">IF($B31=N$2,"-",IF(COUNTIF(CORRIDA!$M:$M,$B31&amp;" d. "&amp;N$2)=0,"",COUNTIF(CORRIDA!$M:$M,$B31&amp;" d. "&amp;N$2)))</f>
        <v>1</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2</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n">
        <f aca="false">IF($B31=X$2,"-",IF(COUNTIF(CORRIDA!$M:$M,$B31&amp;" d. "&amp;X$2)=0,"",COUNTIF(CORRIDA!$M:$M,$B31&amp;" d. "&amp;X$2)))</f>
        <v>1</v>
      </c>
      <c r="Y31" s="74" t="n">
        <f aca="false">IF($B31=Y$2,"-",IF(COUNTIF(CORRIDA!$M:$M,$B31&amp;" d. "&amp;Y$2)=0,"",COUNTIF(CORRIDA!$M:$M,$B31&amp;" d. "&amp;Y$2)))</f>
        <v>1</v>
      </c>
      <c r="Z31" s="74" t="str">
        <f aca="false">IF($B31=Z$2,"-",IF(COUNTIF(CORRIDA!$M:$M,$B31&amp;" d. "&amp;Z$2)=0,"",COUNTIF(CORRIDA!$M:$M,$B31&amp;" d. "&amp;Z$2)))</f>
        <v/>
      </c>
      <c r="AA31" s="74" t="n">
        <f aca="false">IF($B31=AA$2,"-",IF(COUNTIF(CORRIDA!$M:$M,$B31&amp;" d. "&amp;AA$2)=0,"",COUNTIF(CORRIDA!$M:$M,$B31&amp;" d. "&amp;AA$2)))</f>
        <v>1</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n">
        <f aca="false">IF($B31=AG$2,"-",IF(COUNTIF(CORRIDA!$M:$M,$B31&amp;" d. "&amp;AG$2)=0,"",COUNTIF(CORRIDA!$M:$M,$B31&amp;" d. "&amp;AG$2)))</f>
        <v>1</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n">
        <f aca="false">IF($B31=AX$2,"-",IF(COUNTIF(CORRIDA!$M:$M,$B31&amp;" d. "&amp;AX$2)=0,"",COUNTIF(CORRIDA!$M:$M,$B31&amp;" d. "&amp;AX$2)))</f>
        <v>1</v>
      </c>
      <c r="AY31" s="74" t="str">
        <f aca="false">IF($B31=AY$2,"-",IF(COUNTIF(CORRIDA!$M:$M,$B31&amp;" d. "&amp;AY$2)=0,"",COUNTIF(CORRIDA!$M:$M,$B31&amp;" d. "&amp;AY$2)))</f>
        <v/>
      </c>
      <c r="AZ31" s="74" t="str">
        <f aca="false">IF($B31=AZ$2,"-",IF(COUNTIF(CORRIDA!$M:$M,$B31&amp;" d. "&amp;AZ$2)=0,"",COUNTIF(CORRIDA!$M:$M,$B31&amp;" d. "&amp;AZ$2)))</f>
        <v/>
      </c>
      <c r="BA31" s="75" t="n">
        <f aca="false">SUM(C31:AZ31)</f>
        <v>13</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n">
        <f aca="false">IF($B31=BI$2,"-",IF(COUNTIF(CORRIDA!$M:$M,$B31&amp;" d. "&amp;BI$2)+COUNTIF(CORRIDA!$M:$M,BI$2&amp;" d. "&amp;$B31)=0,"",COUNTIF(CORRIDA!$M:$M,$B31&amp;" d. "&amp;BI$2)+COUNTIF(CORRIDA!$M:$M,BI$2&amp;" d. "&amp;$B31)))</f>
        <v>1</v>
      </c>
      <c r="BJ31" s="76" t="n">
        <f aca="false">IF($B31=BJ$2,"-",IF(COUNTIF(CORRIDA!$M:$M,$B31&amp;" d. "&amp;BJ$2)+COUNTIF(CORRIDA!$M:$M,BJ$2&amp;" d. "&amp;$B31)=0,"",COUNTIF(CORRIDA!$M:$M,$B31&amp;" d. "&amp;BJ$2)+COUNTIF(CORRIDA!$M:$M,BJ$2&amp;" d. "&amp;$B31)))</f>
        <v>1</v>
      </c>
      <c r="BK31" s="76" t="n">
        <f aca="false">IF($B31=BK$2,"-",IF(COUNTIF(CORRIDA!$M:$M,$B31&amp;" d. "&amp;BK$2)+COUNTIF(CORRIDA!$M:$M,BK$2&amp;" d. "&amp;$B31)=0,"",COUNTIF(CORRIDA!$M:$M,$B31&amp;" d. "&amp;BK$2)+COUNTIF(CORRIDA!$M:$M,BK$2&amp;" d. "&amp;$B31)))</f>
        <v>1</v>
      </c>
      <c r="BL31" s="76" t="n">
        <f aca="false">IF($B31=BL$2,"-",IF(COUNTIF(CORRIDA!$M:$M,$B31&amp;" d. "&amp;BL$2)+COUNTIF(CORRIDA!$M:$M,BL$2&amp;" d. "&amp;$B31)=0,"",COUNTIF(CORRIDA!$M:$M,$B31&amp;" d. "&amp;BL$2)+COUNTIF(CORRIDA!$M:$M,BL$2&amp;" d. "&amp;$B31)))</f>
        <v>1</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2</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3</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n">
        <f aca="false">IF($B31=CA$2,"-",IF(COUNTIF(CORRIDA!$M:$M,$B31&amp;" d. "&amp;CA$2)+COUNTIF(CORRIDA!$M:$M,CA$2&amp;" d. "&amp;$B31)=0,"",COUNTIF(CORRIDA!$M:$M,$B31&amp;" d. "&amp;CA$2)+COUNTIF(CORRIDA!$M:$M,CA$2&amp;" d. "&amp;$B31)))</f>
        <v>1</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2</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n">
        <f aca="false">IF($B31=CJ$2,"-",IF(COUNTIF(CORRIDA!$M:$M,$B31&amp;" d. "&amp;CJ$2)+COUNTIF(CORRIDA!$M:$M,CJ$2&amp;" d. "&amp;$B31)=0,"",COUNTIF(CORRIDA!$M:$M,$B31&amp;" d. "&amp;CJ$2)+COUNTIF(CORRIDA!$M:$M,CJ$2&amp;" d. "&amp;$B31)))</f>
        <v>1</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n">
        <f aca="false">IF($B31=CM$2,"-",IF(COUNTIF(CORRIDA!$M:$M,$B31&amp;" d. "&amp;CM$2)+COUNTIF(CORRIDA!$M:$M,CM$2&amp;" d. "&amp;$B31)=0,"",COUNTIF(CORRIDA!$M:$M,$B31&amp;" d. "&amp;CM$2)+COUNTIF(CORRIDA!$M:$M,CM$2&amp;" d. "&amp;$B31)))</f>
        <v>1</v>
      </c>
      <c r="CN31" s="76" t="n">
        <f aca="false">IF($B31=CN$2,"-",IF(COUNTIF(CORRIDA!$M:$M,$B31&amp;" d. "&amp;CN$2)+COUNTIF(CORRIDA!$M:$M,CN$2&amp;" d. "&amp;$B31)=0,"",COUNTIF(CORRIDA!$M:$M,$B31&amp;" d. "&amp;CN$2)+COUNTIF(CORRIDA!$M:$M,CN$2&amp;" d. "&amp;$B31)))</f>
        <v>2</v>
      </c>
      <c r="CO31" s="76" t="n">
        <f aca="false">IF($B31=CO$2,"-",IF(COUNTIF(CORRIDA!$M:$M,$B31&amp;" d. "&amp;CO$2)+COUNTIF(CORRIDA!$M:$M,CO$2&amp;" d. "&amp;$B31)=0,"",COUNTIF(CORRIDA!$M:$M,$B31&amp;" d. "&amp;CO$2)+COUNTIF(CORRIDA!$M:$M,CO$2&amp;" d. "&amp;$B31)))</f>
        <v>1</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n">
        <f aca="false">IF($B31=DA$2,"-",IF(COUNTIF(CORRIDA!$M:$M,$B31&amp;" d. "&amp;DA$2)+COUNTIF(CORRIDA!$M:$M,DA$2&amp;" d. "&amp;$B31)=0,"",COUNTIF(CORRIDA!$M:$M,$B31&amp;" d. "&amp;DA$2)+COUNTIF(CORRIDA!$M:$M,DA$2&amp;" d. "&amp;$B31)))</f>
        <v>1</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21</v>
      </c>
      <c r="DE31" s="77" t="n">
        <f aca="false">COUNTIF(BF31:DC31,"&gt;0")</f>
        <v>16</v>
      </c>
      <c r="DF31" s="78" t="n">
        <f aca="false">IF(COUNTIF(BF31:DC31,"&gt;0")&lt;10,0,QUOTIENT(COUNTIF(BF31:DC31,"&gt;0"),5)*50)</f>
        <v>150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1</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1</v>
      </c>
      <c r="DO31" s="76" t="n">
        <f aca="false">IF($B31=DO$2,0,IF(COUNTIF(CORRIDA!$M:$M,$B31&amp;" d. "&amp;DO$2)+COUNTIF(CORRIDA!$M:$M,DO$2&amp;" d. "&amp;$B31)=0,0,COUNTIF(CORRIDA!$M:$M,$B31&amp;" d. "&amp;DO$2)+COUNTIF(CORRIDA!$M:$M,DO$2&amp;" d. "&amp;$B31)))</f>
        <v>1</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2</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3</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1</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2</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1</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1</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1</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1</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19</v>
      </c>
      <c r="FH31" s="80"/>
      <c r="FI31" s="73" t="str">
        <f aca="false">BE31</f>
        <v>Oswald</v>
      </c>
      <c r="FJ31" s="81" t="n">
        <f aca="false">COUNTIF(BF31:DC31,"&gt;0")</f>
        <v>16</v>
      </c>
      <c r="FK31" s="81" t="n">
        <f aca="false">AVERAGE(BF31:DC31)</f>
        <v>1.3125</v>
      </c>
      <c r="FL31" s="81" t="n">
        <f aca="false">_xlfn.STDEV.P(BF31:DC31)</f>
        <v>0.582961190818051</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n">
        <f aca="false">IF($B32=N$2,"-",IF(COUNTIF(CORRIDA!$M:$M,$B32&amp;" d. "&amp;N$2)=0,"",COUNTIF(CORRIDA!$M:$M,$B32&amp;" d. "&amp;N$2)))</f>
        <v>1</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n">
        <f aca="false">IF($B32=AB$2,"-",IF(COUNTIF(CORRIDA!$M:$M,$B32&amp;" d. "&amp;AB$2)=0,"",COUNTIF(CORRIDA!$M:$M,$B32&amp;" d. "&amp;AB$2)))</f>
        <v>1</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n">
        <f aca="false">IF($B32=AO$2,"-",IF(COUNTIF(CORRIDA!$M:$M,$B32&amp;" d. "&amp;AO$2)=0,"",COUNTIF(CORRIDA!$M:$M,$B32&amp;" d. "&amp;AO$2)))</f>
        <v>2</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5</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n">
        <f aca="false">IF($B32=BQ$2,"-",IF(COUNTIF(CORRIDA!$M:$M,$B32&amp;" d. "&amp;BQ$2)+COUNTIF(CORRIDA!$M:$M,BQ$2&amp;" d. "&amp;$B32)=0,"",COUNTIF(CORRIDA!$M:$M,$B32&amp;" d. "&amp;BQ$2)+COUNTIF(CORRIDA!$M:$M,BQ$2&amp;" d. "&amp;$B32)))</f>
        <v>1</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n">
        <f aca="false">IF($B32=CE$2,"-",IF(COUNTIF(CORRIDA!$M:$M,$B32&amp;" d. "&amp;CE$2)+COUNTIF(CORRIDA!$M:$M,CE$2&amp;" d. "&amp;$B32)=0,"",COUNTIF(CORRIDA!$M:$M,$B32&amp;" d. "&amp;CE$2)+COUNTIF(CORRIDA!$M:$M,CE$2&amp;" d. "&amp;$B32)))</f>
        <v>1</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n">
        <f aca="false">IF($B32=CR$2,"-",IF(COUNTIF(CORRIDA!$M:$M,$B32&amp;" d. "&amp;CR$2)+COUNTIF(CORRIDA!$M:$M,CR$2&amp;" d. "&amp;$B32)=0,"",COUNTIF(CORRIDA!$M:$M,$B32&amp;" d. "&amp;CR$2)+COUNTIF(CORRIDA!$M:$M,CR$2&amp;" d. "&amp;$B32)))</f>
        <v>2</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5</v>
      </c>
      <c r="DE32" s="77" t="n">
        <f aca="false">COUNTIF(BF32:DC32,"&gt;0")</f>
        <v>4</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1</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1</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2</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5</v>
      </c>
      <c r="FH32" s="80"/>
      <c r="FI32" s="73" t="str">
        <f aca="false">BE32</f>
        <v>Palazzo</v>
      </c>
      <c r="FJ32" s="81" t="n">
        <f aca="false">COUNTIF(BF32:DC32,"&gt;0")</f>
        <v>4</v>
      </c>
      <c r="FK32" s="81" t="n">
        <f aca="false">AVERAGE(BF32:DC32)</f>
        <v>1.25</v>
      </c>
      <c r="FL32" s="81" t="n">
        <f aca="false">_xlfn.STDEV.P(BF32:DC32)</f>
        <v>0.433012701892219</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n">
        <f aca="false">IF($B33=P$2,"-",IF(COUNTIF(CORRIDA!$M:$M,$B33&amp;" d. "&amp;P$2)=0,"",COUNTIF(CORRIDA!$M:$M,$B33&amp;" d. "&amp;P$2)))</f>
        <v>1</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5</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n">
        <f aca="false">IF($B33=BQ$2,"-",IF(COUNTIF(CORRIDA!$M:$M,$B33&amp;" d. "&amp;BQ$2)+COUNTIF(CORRIDA!$M:$M,BQ$2&amp;" d. "&amp;$B33)=0,"",COUNTIF(CORRIDA!$M:$M,$B33&amp;" d. "&amp;BQ$2)+COUNTIF(CORRIDA!$M:$M,BQ$2&amp;" d. "&amp;$B33)))</f>
        <v>2</v>
      </c>
      <c r="BR33" s="76" t="str">
        <f aca="false">IF($B33=BR$2,"-",IF(COUNTIF(CORRIDA!$M:$M,$B33&amp;" d. "&amp;BR$2)+COUNTIF(CORRIDA!$M:$M,BR$2&amp;" d. "&amp;$B33)=0,"",COUNTIF(CORRIDA!$M:$M,$B33&amp;" d. "&amp;BR$2)+COUNTIF(CORRIDA!$M:$M,BR$2&amp;" d. "&amp;$B33)))</f>
        <v/>
      </c>
      <c r="BS33" s="76" t="n">
        <f aca="false">IF($B33=BS$2,"-",IF(COUNTIF(CORRIDA!$M:$M,$B33&amp;" d. "&amp;BS$2)+COUNTIF(CORRIDA!$M:$M,BS$2&amp;" d. "&amp;$B33)=0,"",COUNTIF(CORRIDA!$M:$M,$B33&amp;" d. "&amp;BS$2)+COUNTIF(CORRIDA!$M:$M,BS$2&amp;" d. "&amp;$B33)))</f>
        <v>1</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n">
        <f aca="false">IF($B33=CH$2,"-",IF(COUNTIF(CORRIDA!$M:$M,$B33&amp;" d. "&amp;CH$2)+COUNTIF(CORRIDA!$M:$M,CH$2&amp;" d. "&amp;$B33)=0,"",COUNTIF(CORRIDA!$M:$M,$B33&amp;" d. "&amp;CH$2)+COUNTIF(CORRIDA!$M:$M,CH$2&amp;" d. "&amp;$B33)))</f>
        <v>1</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n">
        <f aca="false">IF($B33=CM$2,"-",IF(COUNTIF(CORRIDA!$M:$M,$B33&amp;" d. "&amp;CM$2)+COUNTIF(CORRIDA!$M:$M,CM$2&amp;" d. "&amp;$B33)=0,"",COUNTIF(CORRIDA!$M:$M,$B33&amp;" d. "&amp;CM$2)+COUNTIF(CORRIDA!$M:$M,CM$2&amp;" d. "&amp;$B33)))</f>
        <v>1</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2</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13</v>
      </c>
      <c r="DE33" s="77" t="n">
        <f aca="false">COUNTIF(BF33:DC33,"&gt;0")</f>
        <v>11</v>
      </c>
      <c r="DF33" s="78" t="n">
        <f aca="false">IF(COUNTIF(BF33:DC33,"&gt;0")&lt;10,0,QUOTIENT(COUNTIF(BF33:DC33,"&gt;0"),5)*50)</f>
        <v>100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2</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1</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1</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1</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2</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11</v>
      </c>
      <c r="FH33" s="80"/>
      <c r="FI33" s="73" t="str">
        <f aca="false">BE33</f>
        <v>Paulo</v>
      </c>
      <c r="FJ33" s="81" t="n">
        <f aca="false">COUNTIF(BF33:DC33,"&gt;0")</f>
        <v>11</v>
      </c>
      <c r="FK33" s="81" t="n">
        <f aca="false">AVERAGE(BF33:DC33)</f>
        <v>1.18181818181818</v>
      </c>
      <c r="FL33" s="81" t="n">
        <f aca="false">_xlfn.STDEV.P(BF33:DC33)</f>
        <v>0.385694607919935</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2</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n">
        <f aca="false">IF($B34=Z$2,"-",IF(COUNTIF(CORRIDA!$M:$M,$B34&amp;" d. "&amp;Z$2)=0,"",COUNTIF(CORRIDA!$M:$M,$B34&amp;" d. "&amp;Z$2)))</f>
        <v>1</v>
      </c>
      <c r="AA34" s="82" t="n">
        <f aca="false">IF($B34=AA$2,"-",IF(COUNTIF(CORRIDA!$M:$M,$B34&amp;" d. "&amp;AA$2)=0,"",COUNTIF(CORRIDA!$M:$M,$B34&amp;" d. "&amp;AA$2)))</f>
        <v>2</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n">
        <f aca="false">IF($B34=AQ$2,"-",IF(COUNTIF(CORRIDA!$M:$M,$B34&amp;" d. "&amp;AQ$2)=0,"",COUNTIF(CORRIDA!$M:$M,$B34&amp;" d. "&amp;AQ$2)))</f>
        <v>1</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8</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n">
        <f aca="false">IF($B34=BQ$2,"-",IF(COUNTIF(CORRIDA!$M:$M,$B34&amp;" d. "&amp;BQ$2)+COUNTIF(CORRIDA!$M:$M,BQ$2&amp;" d. "&amp;$B34)=0,"",COUNTIF(CORRIDA!$M:$M,$B34&amp;" d. "&amp;BQ$2)+COUNTIF(CORRIDA!$M:$M,BQ$2&amp;" d. "&amp;$B34)))</f>
        <v>1</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2</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n">
        <f aca="false">IF($B34=CC$2,"-",IF(COUNTIF(CORRIDA!$M:$M,$B34&amp;" d. "&amp;CC$2)+COUNTIF(CORRIDA!$M:$M,CC$2&amp;" d. "&amp;$B34)=0,"",COUNTIF(CORRIDA!$M:$M,$B34&amp;" d. "&amp;CC$2)+COUNTIF(CORRIDA!$M:$M,CC$2&amp;" d. "&amp;$B34)))</f>
        <v>1</v>
      </c>
      <c r="CD34" s="83" t="n">
        <f aca="false">IF($B34=CD$2,"-",IF(COUNTIF(CORRIDA!$M:$M,$B34&amp;" d. "&amp;CD$2)+COUNTIF(CORRIDA!$M:$M,CD$2&amp;" d. "&amp;$B34)=0,"",COUNTIF(CORRIDA!$M:$M,$B34&amp;" d. "&amp;CD$2)+COUNTIF(CORRIDA!$M:$M,CD$2&amp;" d. "&amp;$B34)))</f>
        <v>2</v>
      </c>
      <c r="CE34" s="83" t="n">
        <f aca="false">IF($B34=CE$2,"-",IF(COUNTIF(CORRIDA!$M:$M,$B34&amp;" d. "&amp;CE$2)+COUNTIF(CORRIDA!$M:$M,CE$2&amp;" d. "&amp;$B34)=0,"",COUNTIF(CORRIDA!$M:$M,$B34&amp;" d. "&amp;CE$2)+COUNTIF(CORRIDA!$M:$M,CE$2&amp;" d. "&amp;$B34)))</f>
        <v>1</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n">
        <f aca="false">IF($B34=CO$2,"-",IF(COUNTIF(CORRIDA!$M:$M,$B34&amp;" d. "&amp;CO$2)+COUNTIF(CORRIDA!$M:$M,CO$2&amp;" d. "&amp;$B34)=0,"",COUNTIF(CORRIDA!$M:$M,$B34&amp;" d. "&amp;CO$2)+COUNTIF(CORRIDA!$M:$M,CO$2&amp;" d. "&amp;$B34)))</f>
        <v>1</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n">
        <f aca="false">IF($B34=CT$2,"-",IF(COUNTIF(CORRIDA!$M:$M,$B34&amp;" d. "&amp;CT$2)+COUNTIF(CORRIDA!$M:$M,CT$2&amp;" d. "&amp;$B34)=0,"",COUNTIF(CORRIDA!$M:$M,$B34&amp;" d. "&amp;CT$2)+COUNTIF(CORRIDA!$M:$M,CT$2&amp;" d. "&amp;$B34)))</f>
        <v>1</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11</v>
      </c>
      <c r="DE34" s="77" t="n">
        <f aca="false">COUNTIF(BF34:DC34,"&gt;0")</f>
        <v>9</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1</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2</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1</v>
      </c>
      <c r="EG34" s="83" t="n">
        <f aca="false">IF($B34=EG$2,0,IF(COUNTIF(CORRIDA!$M:$M,$B34&amp;" d. "&amp;EG$2)+COUNTIF(CORRIDA!$M:$M,EG$2&amp;" d. "&amp;$B34)=0,0,COUNTIF(CORRIDA!$M:$M,$B34&amp;" d. "&amp;EG$2)+COUNTIF(CORRIDA!$M:$M,EG$2&amp;" d. "&amp;$B34)))</f>
        <v>2</v>
      </c>
      <c r="EH34" s="83" t="n">
        <f aca="false">IF($B34=EH$2,0,IF(COUNTIF(CORRIDA!$M:$M,$B34&amp;" d. "&amp;EH$2)+COUNTIF(CORRIDA!$M:$M,EH$2&amp;" d. "&amp;$B34)=0,0,COUNTIF(CORRIDA!$M:$M,$B34&amp;" d. "&amp;EH$2)+COUNTIF(CORRIDA!$M:$M,EH$2&amp;" d. "&amp;$B34)))</f>
        <v>1</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1</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1</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11</v>
      </c>
      <c r="FH34" s="80"/>
      <c r="FI34" s="73" t="str">
        <f aca="false">BE34</f>
        <v>Pedrão</v>
      </c>
      <c r="FJ34" s="81" t="n">
        <f aca="false">COUNTIF(BF34:DC34,"&gt;0")</f>
        <v>9</v>
      </c>
      <c r="FK34" s="81" t="n">
        <f aca="false">AVERAGE(BF34:DC34)</f>
        <v>1.22222222222222</v>
      </c>
      <c r="FL34" s="81" t="n">
        <f aca="false">_xlfn.STDEV.P(BF34:DC34)</f>
        <v>0.415739709641549</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n">
        <f aca="false">IF($B36=F$2,"-",IF(COUNTIF(CORRIDA!$M:$M,$B36&amp;" d. "&amp;F$2)=0,"",COUNTIF(CORRIDA!$M:$M,$B36&amp;" d. "&amp;F$2)))</f>
        <v>1</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3</v>
      </c>
      <c r="N36" s="82" t="n">
        <f aca="false">IF($B36=N$2,"-",IF(COUNTIF(CORRIDA!$M:$M,$B36&amp;" d. "&amp;N$2)=0,"",COUNTIF(CORRIDA!$M:$M,$B36&amp;" d. "&amp;N$2)))</f>
        <v>3</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3</v>
      </c>
      <c r="Y36" s="82" t="n">
        <f aca="false">IF($B36=Y$2,"-",IF(COUNTIF(CORRIDA!$M:$M,$B36&amp;" d. "&amp;Y$2)=0,"",COUNTIF(CORRIDA!$M:$M,$B36&amp;" d. "&amp;Y$2)))</f>
        <v>2</v>
      </c>
      <c r="Z36" s="82" t="str">
        <f aca="false">IF($B36=Z$2,"-",IF(COUNTIF(CORRIDA!$M:$M,$B36&amp;" d. "&amp;Z$2)=0,"",COUNTIF(CORRIDA!$M:$M,$B36&amp;" d. "&amp;Z$2)))</f>
        <v/>
      </c>
      <c r="AA36" s="82" t="str">
        <f aca="false">IF($B36=AA$2,"-",IF(COUNTIF(CORRIDA!$M:$M,$B36&amp;" d. "&amp;AA$2)=0,"",COUNTIF(CORRIDA!$M:$M,$B36&amp;" d. "&amp;AA$2)))</f>
        <v/>
      </c>
      <c r="AB36" s="82" t="n">
        <f aca="false">IF($B36=AB$2,"-",IF(COUNTIF(CORRIDA!$M:$M,$B36&amp;" d. "&amp;AB$2)=0,"",COUNTIF(CORRIDA!$M:$M,$B36&amp;" d. "&amp;AB$2)))</f>
        <v>1</v>
      </c>
      <c r="AC36" s="82" t="str">
        <f aca="false">IF($B36=AC$2,"-",IF(COUNTIF(CORRIDA!$M:$M,$B36&amp;" d. "&amp;AC$2)=0,"",COUNTIF(CORRIDA!$M:$M,$B36&amp;" d. "&amp;AC$2)))</f>
        <v/>
      </c>
      <c r="AD36" s="82" t="str">
        <f aca="false">IF($B36=AD$2,"-",IF(COUNTIF(CORRIDA!$M:$M,$B36&amp;" d. "&amp;AD$2)=0,"",COUNTIF(CORRIDA!$M:$M,$B36&amp;" d. "&amp;AD$2)))</f>
        <v/>
      </c>
      <c r="AE36" s="82" t="n">
        <f aca="false">IF($B36=AE$2,"-",IF(COUNTIF(CORRIDA!$M:$M,$B36&amp;" d. "&amp;AE$2)=0,"",COUNTIF(CORRIDA!$M:$M,$B36&amp;" d. "&amp;AE$2)))</f>
        <v>1</v>
      </c>
      <c r="AF36" s="82" t="str">
        <f aca="false">IF($B36=AF$2,"-",IF(COUNTIF(CORRIDA!$M:$M,$B36&amp;" d. "&amp;AF$2)=0,"",COUNTIF(CORRIDA!$M:$M,$B36&amp;" d. "&amp;AF$2)))</f>
        <v/>
      </c>
      <c r="AG36" s="82" t="n">
        <f aca="false">IF($B36=AG$2,"-",IF(COUNTIF(CORRIDA!$M:$M,$B36&amp;" d. "&amp;AG$2)=0,"",COUNTIF(CORRIDA!$M:$M,$B36&amp;" d. "&amp;AG$2)))</f>
        <v>1</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n">
        <f aca="false">IF($B36=AQ$2,"-",IF(COUNTIF(CORRIDA!$M:$M,$B36&amp;" d. "&amp;AQ$2)=0,"",COUNTIF(CORRIDA!$M:$M,$B36&amp;" d. "&amp;AQ$2)))</f>
        <v>1</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n">
        <f aca="false">IF($B36=AX$2,"-",IF(COUNTIF(CORRIDA!$M:$M,$B36&amp;" d. "&amp;AX$2)=0,"",COUNTIF(CORRIDA!$M:$M,$B36&amp;" d. "&amp;AX$2)))</f>
        <v>2</v>
      </c>
      <c r="AY36" s="82" t="str">
        <f aca="false">IF($B36=AY$2,"-",IF(COUNTIF(CORRIDA!$M:$M,$B36&amp;" d. "&amp;AY$2)=0,"",COUNTIF(CORRIDA!$M:$M,$B36&amp;" d. "&amp;AY$2)))</f>
        <v/>
      </c>
      <c r="AZ36" s="82" t="str">
        <f aca="false">IF($B36=AZ$2,"-",IF(COUNTIF(CORRIDA!$M:$M,$B36&amp;" d. "&amp;AZ$2)=0,"",COUNTIF(CORRIDA!$M:$M,$B36&amp;" d. "&amp;AZ$2)))</f>
        <v/>
      </c>
      <c r="BA36" s="75" t="n">
        <f aca="false">SUM(C36:AZ36)</f>
        <v>18</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n">
        <f aca="false">IF($B36=BI$2,"-",IF(COUNTIF(CORRIDA!$M:$M,$B36&amp;" d. "&amp;BI$2)+COUNTIF(CORRIDA!$M:$M,BI$2&amp;" d. "&amp;$B36)=0,"",COUNTIF(CORRIDA!$M:$M,$B36&amp;" d. "&amp;BI$2)+COUNTIF(CORRIDA!$M:$M,BI$2&amp;" d. "&amp;$B36)))</f>
        <v>1</v>
      </c>
      <c r="BJ36" s="83" t="n">
        <f aca="false">IF($B36=BJ$2,"-",IF(COUNTIF(CORRIDA!$M:$M,$B36&amp;" d. "&amp;BJ$2)+COUNTIF(CORRIDA!$M:$M,BJ$2&amp;" d. "&amp;$B36)=0,"",COUNTIF(CORRIDA!$M:$M,$B36&amp;" d. "&amp;BJ$2)+COUNTIF(CORRIDA!$M:$M,BJ$2&amp;" d. "&amp;$B36)))</f>
        <v>1</v>
      </c>
      <c r="BK36" s="83" t="n">
        <f aca="false">IF($B36=BK$2,"-",IF(COUNTIF(CORRIDA!$M:$M,$B36&amp;" d. "&amp;BK$2)+COUNTIF(CORRIDA!$M:$M,BK$2&amp;" d. "&amp;$B36)=0,"",COUNTIF(CORRIDA!$M:$M,$B36&amp;" d. "&amp;BK$2)+COUNTIF(CORRIDA!$M:$M,BK$2&amp;" d. "&amp;$B36)))</f>
        <v>1</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3</v>
      </c>
      <c r="BQ36" s="83" t="n">
        <f aca="false">IF($B36=BQ$2,"-",IF(COUNTIF(CORRIDA!$M:$M,$B36&amp;" d. "&amp;BQ$2)+COUNTIF(CORRIDA!$M:$M,BQ$2&amp;" d. "&amp;$B36)=0,"",COUNTIF(CORRIDA!$M:$M,$B36&amp;" d. "&amp;BQ$2)+COUNTIF(CORRIDA!$M:$M,BQ$2&amp;" d. "&amp;$B36)))</f>
        <v>3</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3</v>
      </c>
      <c r="CB36" s="83" t="n">
        <f aca="false">IF($B36=CB$2,"-",IF(COUNTIF(CORRIDA!$M:$M,$B36&amp;" d. "&amp;CB$2)+COUNTIF(CORRIDA!$M:$M,CB$2&amp;" d. "&amp;$B36)=0,"",COUNTIF(CORRIDA!$M:$M,$B36&amp;" d. "&amp;CB$2)+COUNTIF(CORRIDA!$M:$M,CB$2&amp;" d. "&amp;$B36)))</f>
        <v>2</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n">
        <f aca="false">IF($B36=CE$2,"-",IF(COUNTIF(CORRIDA!$M:$M,$B36&amp;" d. "&amp;CE$2)+COUNTIF(CORRIDA!$M:$M,CE$2&amp;" d. "&amp;$B36)=0,"",COUNTIF(CORRIDA!$M:$M,$B36&amp;" d. "&amp;CE$2)+COUNTIF(CORRIDA!$M:$M,CE$2&amp;" d. "&amp;$B36)))</f>
        <v>2</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n">
        <f aca="false">IF($B36=CH$2,"-",IF(COUNTIF(CORRIDA!$M:$M,$B36&amp;" d. "&amp;CH$2)+COUNTIF(CORRIDA!$M:$M,CH$2&amp;" d. "&amp;$B36)=0,"",COUNTIF(CORRIDA!$M:$M,$B36&amp;" d. "&amp;CH$2)+COUNTIF(CORRIDA!$M:$M,CH$2&amp;" d. "&amp;$B36)))</f>
        <v>1</v>
      </c>
      <c r="CI36" s="83" t="str">
        <f aca="false">IF($B36=CI$2,"-",IF(COUNTIF(CORRIDA!$M:$M,$B36&amp;" d. "&amp;CI$2)+COUNTIF(CORRIDA!$M:$M,CI$2&amp;" d. "&amp;$B36)=0,"",COUNTIF(CORRIDA!$M:$M,$B36&amp;" d. "&amp;CI$2)+COUNTIF(CORRIDA!$M:$M,CI$2&amp;" d. "&amp;$B36)))</f>
        <v/>
      </c>
      <c r="CJ36" s="83" t="n">
        <f aca="false">IF($B36=CJ$2,"-",IF(COUNTIF(CORRIDA!$M:$M,$B36&amp;" d. "&amp;CJ$2)+COUNTIF(CORRIDA!$M:$M,CJ$2&amp;" d. "&amp;$B36)=0,"",COUNTIF(CORRIDA!$M:$M,$B36&amp;" d. "&amp;CJ$2)+COUNTIF(CORRIDA!$M:$M,CJ$2&amp;" d. "&amp;$B36)))</f>
        <v>1</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n">
        <f aca="false">IF($B36=CR$2,"-",IF(COUNTIF(CORRIDA!$M:$M,$B36&amp;" d. "&amp;CR$2)+COUNTIF(CORRIDA!$M:$M,CR$2&amp;" d. "&amp;$B36)=0,"",COUNTIF(CORRIDA!$M:$M,$B36&amp;" d. "&amp;CR$2)+COUNTIF(CORRIDA!$M:$M,CR$2&amp;" d. "&amp;$B36)))</f>
        <v>1</v>
      </c>
      <c r="CS36" s="83" t="str">
        <f aca="false">IF($B36=CS$2,"-",IF(COUNTIF(CORRIDA!$M:$M,$B36&amp;" d. "&amp;CS$2)+COUNTIF(CORRIDA!$M:$M,CS$2&amp;" d. "&amp;$B36)=0,"",COUNTIF(CORRIDA!$M:$M,$B36&amp;" d. "&amp;CS$2)+COUNTIF(CORRIDA!$M:$M,CS$2&amp;" d. "&amp;$B36)))</f>
        <v/>
      </c>
      <c r="CT36" s="83" t="n">
        <f aca="false">IF($B36=CT$2,"-",IF(COUNTIF(CORRIDA!$M:$M,$B36&amp;" d. "&amp;CT$2)+COUNTIF(CORRIDA!$M:$M,CT$2&amp;" d. "&amp;$B36)=0,"",COUNTIF(CORRIDA!$M:$M,$B36&amp;" d. "&amp;CT$2)+COUNTIF(CORRIDA!$M:$M,CT$2&amp;" d. "&amp;$B36)))</f>
        <v>1</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n">
        <f aca="false">IF($B36=DA$2,"-",IF(COUNTIF(CORRIDA!$M:$M,$B36&amp;" d. "&amp;DA$2)+COUNTIF(CORRIDA!$M:$M,DA$2&amp;" d. "&amp;$B36)=0,"",COUNTIF(CORRIDA!$M:$M,$B36&amp;" d. "&amp;DA$2)+COUNTIF(CORRIDA!$M:$M,DA$2&amp;" d. "&amp;$B36)))</f>
        <v>2</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22</v>
      </c>
      <c r="DE36" s="77" t="n">
        <f aca="false">COUNTIF(BF36:DC36,"&gt;0")</f>
        <v>13</v>
      </c>
      <c r="DF36" s="78" t="n">
        <f aca="false">IF(COUNTIF(BF36:DC36,"&gt;0")&lt;10,0,QUOTIENT(COUNTIF(BF36:DC36,"&gt;0"),5)*50)</f>
        <v>100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1</v>
      </c>
      <c r="DM36" s="83" t="n">
        <f aca="false">IF($B36=DM$2,0,IF(COUNTIF(CORRIDA!$M:$M,$B36&amp;" d. "&amp;DM$2)+COUNTIF(CORRIDA!$M:$M,DM$2&amp;" d. "&amp;$B36)=0,0,COUNTIF(CORRIDA!$M:$M,$B36&amp;" d. "&amp;DM$2)+COUNTIF(CORRIDA!$M:$M,DM$2&amp;" d. "&amp;$B36)))</f>
        <v>1</v>
      </c>
      <c r="DN36" s="83" t="n">
        <f aca="false">IF($B36=DN$2,0,IF(COUNTIF(CORRIDA!$M:$M,$B36&amp;" d. "&amp;DN$2)+COUNTIF(CORRIDA!$M:$M,DN$2&amp;" d. "&amp;$B36)=0,0,COUNTIF(CORRIDA!$M:$M,$B36&amp;" d. "&amp;DN$2)+COUNTIF(CORRIDA!$M:$M,DN$2&amp;" d. "&amp;$B36)))</f>
        <v>1</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3</v>
      </c>
      <c r="DT36" s="83" t="n">
        <f aca="false">IF($B36=DT$2,0,IF(COUNTIF(CORRIDA!$M:$M,$B36&amp;" d. "&amp;DT$2)+COUNTIF(CORRIDA!$M:$M,DT$2&amp;" d. "&amp;$B36)=0,0,COUNTIF(CORRIDA!$M:$M,$B36&amp;" d. "&amp;DT$2)+COUNTIF(CORRIDA!$M:$M,DT$2&amp;" d. "&amp;$B36)))</f>
        <v>3</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3</v>
      </c>
      <c r="EE36" s="83" t="n">
        <f aca="false">IF($B36=EE$2,0,IF(COUNTIF(CORRIDA!$M:$M,$B36&amp;" d. "&amp;EE$2)+COUNTIF(CORRIDA!$M:$M,EE$2&amp;" d. "&amp;$B36)=0,0,COUNTIF(CORRIDA!$M:$M,$B36&amp;" d. "&amp;EE$2)+COUNTIF(CORRIDA!$M:$M,EE$2&amp;" d. "&amp;$B36)))</f>
        <v>2</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2</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1</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1</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1</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1</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2</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20</v>
      </c>
      <c r="FH36" s="80"/>
      <c r="FI36" s="73" t="str">
        <f aca="false">BE36</f>
        <v>Persio</v>
      </c>
      <c r="FJ36" s="81" t="n">
        <f aca="false">COUNTIF(BF36:DC36,"&gt;0")</f>
        <v>13</v>
      </c>
      <c r="FK36" s="81" t="n">
        <f aca="false">AVERAGE(BF36:DC36)</f>
        <v>1.69230769230769</v>
      </c>
      <c r="FL36" s="81" t="n">
        <f aca="false">_xlfn.STDEV.P(BF36:DC36)</f>
        <v>0.821313711694716</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n">
        <f aca="false">IF($B37=I$2,"-",IF(COUNTIF(CORRIDA!$M:$M,$B37&amp;" d. "&amp;I$2)=0,"",COUNTIF(CORRIDA!$M:$M,$B37&amp;" d. "&amp;I$2)))</f>
        <v>1</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n">
        <f aca="false">IF($B37=Y$2,"-",IF(COUNTIF(CORRIDA!$M:$M,$B37&amp;" d. "&amp;Y$2)=0,"",COUNTIF(CORRIDA!$M:$M,$B37&amp;" d. "&amp;Y$2)))</f>
        <v>1</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5</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2</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7</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n">
        <f aca="false">IF($B37=CB$2,"-",IF(COUNTIF(CORRIDA!$M:$M,$B37&amp;" d. "&amp;CB$2)+COUNTIF(CORRIDA!$M:$M,CB$2&amp;" d. "&amp;$B37)=0,"",COUNTIF(CORRIDA!$M:$M,$B37&amp;" d. "&amp;CB$2)+COUNTIF(CORRIDA!$M:$M,CB$2&amp;" d. "&amp;$B37)))</f>
        <v>1</v>
      </c>
      <c r="CC37" s="76" t="n">
        <f aca="false">IF($B37=CC$2,"-",IF(COUNTIF(CORRIDA!$M:$M,$B37&amp;" d. "&amp;CC$2)+COUNTIF(CORRIDA!$M:$M,CC$2&amp;" d. "&amp;$B37)=0,"",COUNTIF(CORRIDA!$M:$M,$B37&amp;" d. "&amp;CC$2)+COUNTIF(CORRIDA!$M:$M,CC$2&amp;" d. "&amp;$B37)))</f>
        <v>1</v>
      </c>
      <c r="CD37" s="76" t="n">
        <f aca="false">IF($B37=CD$2,"-",IF(COUNTIF(CORRIDA!$M:$M,$B37&amp;" d. "&amp;CD$2)+COUNTIF(CORRIDA!$M:$M,CD$2&amp;" d. "&amp;$B37)=0,"",COUNTIF(CORRIDA!$M:$M,$B37&amp;" d. "&amp;CD$2)+COUNTIF(CORRIDA!$M:$M,CD$2&amp;" d. "&amp;$B37)))</f>
        <v>1</v>
      </c>
      <c r="CE37" s="76" t="n">
        <f aca="false">IF($B37=CE$2,"-",IF(COUNTIF(CORRIDA!$M:$M,$B37&amp;" d. "&amp;CE$2)+COUNTIF(CORRIDA!$M:$M,CE$2&amp;" d. "&amp;$B37)=0,"",COUNTIF(CORRIDA!$M:$M,$B37&amp;" d. "&amp;CE$2)+COUNTIF(CORRIDA!$M:$M,CE$2&amp;" d. "&amp;$B37)))</f>
        <v>1</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n">
        <f aca="false">IF($B37=CO$2,"-",IF(COUNTIF(CORRIDA!$M:$M,$B37&amp;" d. "&amp;CO$2)+COUNTIF(CORRIDA!$M:$M,CO$2&amp;" d. "&amp;$B37)=0,"",COUNTIF(CORRIDA!$M:$M,$B37&amp;" d. "&amp;CO$2)+COUNTIF(CORRIDA!$M:$M,CO$2&amp;" d. "&amp;$B37)))</f>
        <v>1</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21</v>
      </c>
      <c r="DE37" s="77" t="n">
        <f aca="false">COUNTIF(BF37:DC37,"&gt;0")</f>
        <v>13</v>
      </c>
      <c r="DF37" s="78" t="n">
        <f aca="false">IF(COUNTIF(BF37:DC37,"&gt;0")&lt;10,0,QUOTIENT(COUNTIF(BF37:DC37,"&gt;0"),5)*50)</f>
        <v>100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2</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7</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1</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1</v>
      </c>
      <c r="EH37" s="76" t="n">
        <f aca="false">IF($B37=EH$2,0,IF(COUNTIF(CORRIDA!$M:$M,$B37&amp;" d. "&amp;EH$2)+COUNTIF(CORRIDA!$M:$M,EH$2&amp;" d. "&amp;$B37)=0,0,COUNTIF(CORRIDA!$M:$M,$B37&amp;" d. "&amp;EH$2)+COUNTIF(CORRIDA!$M:$M,EH$2&amp;" d. "&amp;$B37)))</f>
        <v>1</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1</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19</v>
      </c>
      <c r="FH37" s="80"/>
      <c r="FI37" s="73" t="str">
        <f aca="false">BE37</f>
        <v>Pinga</v>
      </c>
      <c r="FJ37" s="81" t="n">
        <f aca="false">COUNTIF(BF37:DC37,"&gt;0")</f>
        <v>13</v>
      </c>
      <c r="FK37" s="81" t="n">
        <f aca="false">AVERAGE(BF37:DC37)</f>
        <v>1.61538461538462</v>
      </c>
      <c r="FL37" s="81" t="n">
        <f aca="false">_xlfn.STDEV.P(BF37:DC37)</f>
        <v>1.5951108733329</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2</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3</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n">
        <f aca="false">IF($B38=M$2,"-",IF(COUNTIF(CORRIDA!$M:$M,$B38&amp;" d. "&amp;M$2)=0,"",COUNTIF(CORRIDA!$M:$M,$B38&amp;" d. "&amp;M$2)))</f>
        <v>1</v>
      </c>
      <c r="N38" s="82" t="n">
        <f aca="false">IF($B38=N$2,"-",IF(COUNTIF(CORRIDA!$M:$M,$B38&amp;" d. "&amp;N$2)=0,"",COUNTIF(CORRIDA!$M:$M,$B38&amp;" d. "&amp;N$2)))</f>
        <v>1</v>
      </c>
      <c r="O38" s="82" t="str">
        <f aca="false">IF($B38=O$2,"-",IF(COUNTIF(CORRIDA!$M:$M,$B38&amp;" d. "&amp;O$2)=0,"",COUNTIF(CORRIDA!$M:$M,$B38&amp;" d. "&amp;O$2)))</f>
        <v/>
      </c>
      <c r="P38" s="82" t="n">
        <f aca="false">IF($B38=P$2,"-",IF(COUNTIF(CORRIDA!$M:$M,$B38&amp;" d. "&amp;P$2)=0,"",COUNTIF(CORRIDA!$M:$M,$B38&amp;" d. "&amp;P$2)))</f>
        <v>1</v>
      </c>
      <c r="Q38" s="82" t="n">
        <f aca="false">IF($B38=Q$2,"-",IF(COUNTIF(CORRIDA!$M:$M,$B38&amp;" d. "&amp;Q$2)=0,"",COUNTIF(CORRIDA!$M:$M,$B38&amp;" d. "&amp;Q$2)))</f>
        <v>1</v>
      </c>
      <c r="R38" s="82" t="str">
        <f aca="false">IF($B38=R$2,"-",IF(COUNTIF(CORRIDA!$M:$M,$B38&amp;" d. "&amp;R$2)=0,"",COUNTIF(CORRIDA!$M:$M,$B38&amp;" d. "&amp;R$2)))</f>
        <v/>
      </c>
      <c r="S38" s="82" t="n">
        <f aca="false">IF($B38=S$2,"-",IF(COUNTIF(CORRIDA!$M:$M,$B38&amp;" d. "&amp;S$2)=0,"",COUNTIF(CORRIDA!$M:$M,$B38&amp;" d. "&amp;S$2)))</f>
        <v>1</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4</v>
      </c>
      <c r="Z38" s="82" t="n">
        <f aca="false">IF($B38=Z$2,"-",IF(COUNTIF(CORRIDA!$M:$M,$B38&amp;" d. "&amp;Z$2)=0,"",COUNTIF(CORRIDA!$M:$M,$B38&amp;" d. "&amp;Z$2)))</f>
        <v>1</v>
      </c>
      <c r="AA38" s="82" t="n">
        <f aca="false">IF($B38=AA$2,"-",IF(COUNTIF(CORRIDA!$M:$M,$B38&amp;" d. "&amp;AA$2)=0,"",COUNTIF(CORRIDA!$M:$M,$B38&amp;" d. "&amp;AA$2)))</f>
        <v>1</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n">
        <f aca="false">IF($B38=AE$2,"-",IF(COUNTIF(CORRIDA!$M:$M,$B38&amp;" d. "&amp;AE$2)=0,"",COUNTIF(CORRIDA!$M:$M,$B38&amp;" d. "&amp;AE$2)))</f>
        <v>1</v>
      </c>
      <c r="AF38" s="82" t="str">
        <f aca="false">IF($B38=AF$2,"-",IF(COUNTIF(CORRIDA!$M:$M,$B38&amp;" d. "&amp;AF$2)=0,"",COUNTIF(CORRIDA!$M:$M,$B38&amp;" d. "&amp;AF$2)))</f>
        <v/>
      </c>
      <c r="AG38" s="82" t="str">
        <f aca="false">IF($B38=AG$2,"-",IF(COUNTIF(CORRIDA!$M:$M,$B38&amp;" d. "&amp;AG$2)=0,"",COUNTIF(CORRIDA!$M:$M,$B38&amp;" d. "&amp;AG$2)))</f>
        <v/>
      </c>
      <c r="AH38" s="82" t="n">
        <f aca="false">IF($B38=AH$2,"-",IF(COUNTIF(CORRIDA!$M:$M,$B38&amp;" d. "&amp;AH$2)=0,"",COUNTIF(CORRIDA!$M:$M,$B38&amp;" d. "&amp;AH$2)))</f>
        <v>1</v>
      </c>
      <c r="AI38" s="82" t="str">
        <f aca="false">IF($B38=AI$2,"-",IF(COUNTIF(CORRIDA!$M:$M,$B38&amp;" d. "&amp;AI$2)=0,"",COUNTIF(CORRIDA!$M:$M,$B38&amp;" d. "&amp;AI$2)))</f>
        <v/>
      </c>
      <c r="AJ38" s="82" t="str">
        <f aca="false">IF($B38=AJ$2,"-",IF(COUNTIF(CORRIDA!$M:$M,$B38&amp;" d. "&amp;AJ$2)=0,"",COUNTIF(CORRIDA!$M:$M,$B38&amp;" d. "&amp;AJ$2)))</f>
        <v/>
      </c>
      <c r="AK38" s="82" t="n">
        <f aca="false">IF($B38=AK$2,"-",IF(COUNTIF(CORRIDA!$M:$M,$B38&amp;" d. "&amp;AK$2)=0,"",COUNTIF(CORRIDA!$M:$M,$B38&amp;" d. "&amp;AK$2)))</f>
        <v>1</v>
      </c>
      <c r="AL38" s="82" t="str">
        <f aca="false">IF($B38=AL$2,"-",IF(COUNTIF(CORRIDA!$M:$M,$B38&amp;" d. "&amp;AL$2)=0,"",COUNTIF(CORRIDA!$M:$M,$B38&amp;" d. "&amp;AL$2)))</f>
        <v>-</v>
      </c>
      <c r="AM38" s="82" t="n">
        <f aca="false">IF($B38=AM$2,"-",IF(COUNTIF(CORRIDA!$M:$M,$B38&amp;" d. "&amp;AM$2)=0,"",COUNTIF(CORRIDA!$M:$M,$B38&amp;" d. "&amp;AM$2)))</f>
        <v>1</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n">
        <f aca="false">IF($B38=AQ$2,"-",IF(COUNTIF(CORRIDA!$M:$M,$B38&amp;" d. "&amp;AQ$2)=0,"",COUNTIF(CORRIDA!$M:$M,$B38&amp;" d. "&amp;AQ$2)))</f>
        <v>1</v>
      </c>
      <c r="AR38" s="82" t="n">
        <f aca="false">IF($B38=AR$2,"-",IF(COUNTIF(CORRIDA!$M:$M,$B38&amp;" d. "&amp;AR$2)=0,"",COUNTIF(CORRIDA!$M:$M,$B38&amp;" d. "&amp;AR$2)))</f>
        <v>1</v>
      </c>
      <c r="AS38" s="82" t="str">
        <f aca="false">IF($B38=AS$2,"-",IF(COUNTIF(CORRIDA!$M:$M,$B38&amp;" d. "&amp;AS$2)=0,"",COUNTIF(CORRIDA!$M:$M,$B38&amp;" d. "&amp;AS$2)))</f>
        <v/>
      </c>
      <c r="AT38" s="82" t="str">
        <f aca="false">IF($B38=AT$2,"-",IF(COUNTIF(CORRIDA!$M:$M,$B38&amp;" d. "&amp;AT$2)=0,"",COUNTIF(CORRIDA!$M:$M,$B38&amp;" d. "&amp;AT$2)))</f>
        <v/>
      </c>
      <c r="AU38" s="82" t="n">
        <f aca="false">IF($B38=AU$2,"-",IF(COUNTIF(CORRIDA!$M:$M,$B38&amp;" d. "&amp;AU$2)=0,"",COUNTIF(CORRIDA!$M:$M,$B38&amp;" d. "&amp;AU$2)))</f>
        <v>1</v>
      </c>
      <c r="AV38" s="82" t="str">
        <f aca="false">IF($B38=AV$2,"-",IF(COUNTIF(CORRIDA!$M:$M,$B38&amp;" d. "&amp;AV$2)=0,"",COUNTIF(CORRIDA!$M:$M,$B38&amp;" d. "&amp;AV$2)))</f>
        <v/>
      </c>
      <c r="AW38" s="82" t="n">
        <f aca="false">IF($B38=AW$2,"-",IF(COUNTIF(CORRIDA!$M:$M,$B38&amp;" d. "&amp;AW$2)=0,"",COUNTIF(CORRIDA!$M:$M,$B38&amp;" d. "&amp;AW$2)))</f>
        <v>1</v>
      </c>
      <c r="AX38" s="82" t="n">
        <f aca="false">IF($B38=AX$2,"-",IF(COUNTIF(CORRIDA!$M:$M,$B38&amp;" d. "&amp;AX$2)=0,"",COUNTIF(CORRIDA!$M:$M,$B38&amp;" d. "&amp;AX$2)))</f>
        <v>2</v>
      </c>
      <c r="AY38" s="82" t="n">
        <f aca="false">IF($B38=AY$2,"-",IF(COUNTIF(CORRIDA!$M:$M,$B38&amp;" d. "&amp;AY$2)=0,"",COUNTIF(CORRIDA!$M:$M,$B38&amp;" d. "&amp;AY$2)))</f>
        <v>2</v>
      </c>
      <c r="AZ38" s="82" t="str">
        <f aca="false">IF($B38=AZ$2,"-",IF(COUNTIF(CORRIDA!$M:$M,$B38&amp;" d. "&amp;AZ$2)=0,"",COUNTIF(CORRIDA!$M:$M,$B38&amp;" d. "&amp;AZ$2)))</f>
        <v/>
      </c>
      <c r="BA38" s="75" t="n">
        <f aca="false">SUM(C38:AZ38)</f>
        <v>28</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2</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3</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n">
        <f aca="false">IF($B38=BP$2,"-",IF(COUNTIF(CORRIDA!$M:$M,$B38&amp;" d. "&amp;BP$2)+COUNTIF(CORRIDA!$M:$M,BP$2&amp;" d. "&amp;$B38)=0,"",COUNTIF(CORRIDA!$M:$M,$B38&amp;" d. "&amp;BP$2)+COUNTIF(CORRIDA!$M:$M,BP$2&amp;" d. "&amp;$B38)))</f>
        <v>1</v>
      </c>
      <c r="BQ38" s="83" t="n">
        <f aca="false">IF($B38=BQ$2,"-",IF(COUNTIF(CORRIDA!$M:$M,$B38&amp;" d. "&amp;BQ$2)+COUNTIF(CORRIDA!$M:$M,BQ$2&amp;" d. "&amp;$B38)=0,"",COUNTIF(CORRIDA!$M:$M,$B38&amp;" d. "&amp;BQ$2)+COUNTIF(CORRIDA!$M:$M,BQ$2&amp;" d. "&amp;$B38)))</f>
        <v>1</v>
      </c>
      <c r="BR38" s="83" t="str">
        <f aca="false">IF($B38=BR$2,"-",IF(COUNTIF(CORRIDA!$M:$M,$B38&amp;" d. "&amp;BR$2)+COUNTIF(CORRIDA!$M:$M,BR$2&amp;" d. "&amp;$B38)=0,"",COUNTIF(CORRIDA!$M:$M,$B38&amp;" d. "&amp;BR$2)+COUNTIF(CORRIDA!$M:$M,BR$2&amp;" d. "&amp;$B38)))</f>
        <v/>
      </c>
      <c r="BS38" s="83" t="n">
        <f aca="false">IF($B38=BS$2,"-",IF(COUNTIF(CORRIDA!$M:$M,$B38&amp;" d. "&amp;BS$2)+COUNTIF(CORRIDA!$M:$M,BS$2&amp;" d. "&amp;$B38)=0,"",COUNTIF(CORRIDA!$M:$M,$B38&amp;" d. "&amp;BS$2)+COUNTIF(CORRIDA!$M:$M,BS$2&amp;" d. "&amp;$B38)))</f>
        <v>1</v>
      </c>
      <c r="BT38" s="83" t="n">
        <f aca="false">IF($B38=BT$2,"-",IF(COUNTIF(CORRIDA!$M:$M,$B38&amp;" d. "&amp;BT$2)+COUNTIF(CORRIDA!$M:$M,BT$2&amp;" d. "&amp;$B38)=0,"",COUNTIF(CORRIDA!$M:$M,$B38&amp;" d. "&amp;BT$2)+COUNTIF(CORRIDA!$M:$M,BT$2&amp;" d. "&amp;$B38)))</f>
        <v>1</v>
      </c>
      <c r="BU38" s="83" t="str">
        <f aca="false">IF($B38=BU$2,"-",IF(COUNTIF(CORRIDA!$M:$M,$B38&amp;" d. "&amp;BU$2)+COUNTIF(CORRIDA!$M:$M,BU$2&amp;" d. "&amp;$B38)=0,"",COUNTIF(CORRIDA!$M:$M,$B38&amp;" d. "&amp;BU$2)+COUNTIF(CORRIDA!$M:$M,BU$2&amp;" d. "&amp;$B38)))</f>
        <v/>
      </c>
      <c r="BV38" s="83" t="n">
        <f aca="false">IF($B38=BV$2,"-",IF(COUNTIF(CORRIDA!$M:$M,$B38&amp;" d. "&amp;BV$2)+COUNTIF(CORRIDA!$M:$M,BV$2&amp;" d. "&amp;$B38)=0,"",COUNTIF(CORRIDA!$M:$M,$B38&amp;" d. "&amp;BV$2)+COUNTIF(CORRIDA!$M:$M,BV$2&amp;" d. "&amp;$B38)))</f>
        <v>2</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n">
        <f aca="false">IF($B38=CA$2,"-",IF(COUNTIF(CORRIDA!$M:$M,$B38&amp;" d. "&amp;CA$2)+COUNTIF(CORRIDA!$M:$M,CA$2&amp;" d. "&amp;$B38)=0,"",COUNTIF(CORRIDA!$M:$M,$B38&amp;" d. "&amp;CA$2)+COUNTIF(CORRIDA!$M:$M,CA$2&amp;" d. "&amp;$B38)))</f>
        <v>1</v>
      </c>
      <c r="CB38" s="83" t="n">
        <f aca="false">IF($B38=CB$2,"-",IF(COUNTIF(CORRIDA!$M:$M,$B38&amp;" d. "&amp;CB$2)+COUNTIF(CORRIDA!$M:$M,CB$2&amp;" d. "&amp;$B38)=0,"",COUNTIF(CORRIDA!$M:$M,$B38&amp;" d. "&amp;CB$2)+COUNTIF(CORRIDA!$M:$M,CB$2&amp;" d. "&amp;$B38)))</f>
        <v>4</v>
      </c>
      <c r="CC38" s="83" t="n">
        <f aca="false">IF($B38=CC$2,"-",IF(COUNTIF(CORRIDA!$M:$M,$B38&amp;" d. "&amp;CC$2)+COUNTIF(CORRIDA!$M:$M,CC$2&amp;" d. "&amp;$B38)=0,"",COUNTIF(CORRIDA!$M:$M,$B38&amp;" d. "&amp;CC$2)+COUNTIF(CORRIDA!$M:$M,CC$2&amp;" d. "&amp;$B38)))</f>
        <v>1</v>
      </c>
      <c r="CD38" s="83" t="n">
        <f aca="false">IF($B38=CD$2,"-",IF(COUNTIF(CORRIDA!$M:$M,$B38&amp;" d. "&amp;CD$2)+COUNTIF(CORRIDA!$M:$M,CD$2&amp;" d. "&amp;$B38)=0,"",COUNTIF(CORRIDA!$M:$M,$B38&amp;" d. "&amp;CD$2)+COUNTIF(CORRIDA!$M:$M,CD$2&amp;" d. "&amp;$B38)))</f>
        <v>1</v>
      </c>
      <c r="CE38" s="83" t="n">
        <f aca="false">IF($B38=CE$2,"-",IF(COUNTIF(CORRIDA!$M:$M,$B38&amp;" d. "&amp;CE$2)+COUNTIF(CORRIDA!$M:$M,CE$2&amp;" d. "&amp;$B38)=0,"",COUNTIF(CORRIDA!$M:$M,$B38&amp;" d. "&amp;CE$2)+COUNTIF(CORRIDA!$M:$M,CE$2&amp;" d. "&amp;$B38)))</f>
        <v>1</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n">
        <f aca="false">IF($B38=CH$2,"-",IF(COUNTIF(CORRIDA!$M:$M,$B38&amp;" d. "&amp;CH$2)+COUNTIF(CORRIDA!$M:$M,CH$2&amp;" d. "&amp;$B38)=0,"",COUNTIF(CORRIDA!$M:$M,$B38&amp;" d. "&amp;CH$2)+COUNTIF(CORRIDA!$M:$M,CH$2&amp;" d. "&amp;$B38)))</f>
        <v>1</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n">
        <f aca="false">IF($B38=CK$2,"-",IF(COUNTIF(CORRIDA!$M:$M,$B38&amp;" d. "&amp;CK$2)+COUNTIF(CORRIDA!$M:$M,CK$2&amp;" d. "&amp;$B38)=0,"",COUNTIF(CORRIDA!$M:$M,$B38&amp;" d. "&amp;CK$2)+COUNTIF(CORRIDA!$M:$M,CK$2&amp;" d. "&amp;$B38)))</f>
        <v>1</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n">
        <f aca="false">IF($B38=CN$2,"-",IF(COUNTIF(CORRIDA!$M:$M,$B38&amp;" d. "&amp;CN$2)+COUNTIF(CORRIDA!$M:$M,CN$2&amp;" d. "&amp;$B38)=0,"",COUNTIF(CORRIDA!$M:$M,$B38&amp;" d. "&amp;CN$2)+COUNTIF(CORRIDA!$M:$M,CN$2&amp;" d. "&amp;$B38)))</f>
        <v>1</v>
      </c>
      <c r="CO38" s="83" t="str">
        <f aca="false">IF($B38=CO$2,"-",IF(COUNTIF(CORRIDA!$M:$M,$B38&amp;" d. "&amp;CO$2)+COUNTIF(CORRIDA!$M:$M,CO$2&amp;" d. "&amp;$B38)=0,"",COUNTIF(CORRIDA!$M:$M,$B38&amp;" d. "&amp;CO$2)+COUNTIF(CORRIDA!$M:$M,CO$2&amp;" d. "&amp;$B38)))</f>
        <v>-</v>
      </c>
      <c r="CP38" s="83" t="n">
        <f aca="false">IF($B38=CP$2,"-",IF(COUNTIF(CORRIDA!$M:$M,$B38&amp;" d. "&amp;CP$2)+COUNTIF(CORRIDA!$M:$M,CP$2&amp;" d. "&amp;$B38)=0,"",COUNTIF(CORRIDA!$M:$M,$B38&amp;" d. "&amp;CP$2)+COUNTIF(CORRIDA!$M:$M,CP$2&amp;" d. "&amp;$B38)))</f>
        <v>1</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n">
        <f aca="false">IF($B38=CT$2,"-",IF(COUNTIF(CORRIDA!$M:$M,$B38&amp;" d. "&amp;CT$2)+COUNTIF(CORRIDA!$M:$M,CT$2&amp;" d. "&amp;$B38)=0,"",COUNTIF(CORRIDA!$M:$M,$B38&amp;" d. "&amp;CT$2)+COUNTIF(CORRIDA!$M:$M,CT$2&amp;" d. "&amp;$B38)))</f>
        <v>1</v>
      </c>
      <c r="CU38" s="83" t="n">
        <f aca="false">IF($B38=CU$2,"-",IF(COUNTIF(CORRIDA!$M:$M,$B38&amp;" d. "&amp;CU$2)+COUNTIF(CORRIDA!$M:$M,CU$2&amp;" d. "&amp;$B38)=0,"",COUNTIF(CORRIDA!$M:$M,$B38&amp;" d. "&amp;CU$2)+COUNTIF(CORRIDA!$M:$M,CU$2&amp;" d. "&amp;$B38)))</f>
        <v>1</v>
      </c>
      <c r="CV38" s="83" t="n">
        <f aca="false">IF($B38=CV$2,"-",IF(COUNTIF(CORRIDA!$M:$M,$B38&amp;" d. "&amp;CV$2)+COUNTIF(CORRIDA!$M:$M,CV$2&amp;" d. "&amp;$B38)=0,"",COUNTIF(CORRIDA!$M:$M,$B38&amp;" d. "&amp;CV$2)+COUNTIF(CORRIDA!$M:$M,CV$2&amp;" d. "&amp;$B38)))</f>
        <v>1</v>
      </c>
      <c r="CW38" s="83" t="str">
        <f aca="false">IF($B38=CW$2,"-",IF(COUNTIF(CORRIDA!$M:$M,$B38&amp;" d. "&amp;CW$2)+COUNTIF(CORRIDA!$M:$M,CW$2&amp;" d. "&amp;$B38)=0,"",COUNTIF(CORRIDA!$M:$M,$B38&amp;" d. "&amp;CW$2)+COUNTIF(CORRIDA!$M:$M,CW$2&amp;" d. "&amp;$B38)))</f>
        <v/>
      </c>
      <c r="CX38" s="83" t="n">
        <f aca="false">IF($B38=CX$2,"-",IF(COUNTIF(CORRIDA!$M:$M,$B38&amp;" d. "&amp;CX$2)+COUNTIF(CORRIDA!$M:$M,CX$2&amp;" d. "&amp;$B38)=0,"",COUNTIF(CORRIDA!$M:$M,$B38&amp;" d. "&amp;CX$2)+COUNTIF(CORRIDA!$M:$M,CX$2&amp;" d. "&amp;$B38)))</f>
        <v>1</v>
      </c>
      <c r="CY38" s="83" t="str">
        <f aca="false">IF($B38=CY$2,"-",IF(COUNTIF(CORRIDA!$M:$M,$B38&amp;" d. "&amp;CY$2)+COUNTIF(CORRIDA!$M:$M,CY$2&amp;" d. "&amp;$B38)=0,"",COUNTIF(CORRIDA!$M:$M,$B38&amp;" d. "&amp;CY$2)+COUNTIF(CORRIDA!$M:$M,CY$2&amp;" d. "&amp;$B38)))</f>
        <v/>
      </c>
      <c r="CZ38" s="83" t="n">
        <f aca="false">IF($B38=CZ$2,"-",IF(COUNTIF(CORRIDA!$M:$M,$B38&amp;" d. "&amp;CZ$2)+COUNTIF(CORRIDA!$M:$M,CZ$2&amp;" d. "&amp;$B38)=0,"",COUNTIF(CORRIDA!$M:$M,$B38&amp;" d. "&amp;CZ$2)+COUNTIF(CORRIDA!$M:$M,CZ$2&amp;" d. "&amp;$B38)))</f>
        <v>1</v>
      </c>
      <c r="DA38" s="83" t="n">
        <f aca="false">IF($B38=DA$2,"-",IF(COUNTIF(CORRIDA!$M:$M,$B38&amp;" d. "&amp;DA$2)+COUNTIF(CORRIDA!$M:$M,DA$2&amp;" d. "&amp;$B38)=0,"",COUNTIF(CORRIDA!$M:$M,$B38&amp;" d. "&amp;DA$2)+COUNTIF(CORRIDA!$M:$M,DA$2&amp;" d. "&amp;$B38)))</f>
        <v>2</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34</v>
      </c>
      <c r="DE38" s="77" t="n">
        <f aca="false">COUNTIF(BF38:DC38,"&gt;0")</f>
        <v>25</v>
      </c>
      <c r="DF38" s="78" t="n">
        <f aca="false">IF(COUNTIF(BF38:DC38,"&gt;0")&lt;10,0,QUOTIENT(COUNTIF(BF38:DC38,"&gt;0"),5)*50)</f>
        <v>250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2</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3</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1</v>
      </c>
      <c r="DT38" s="83" t="n">
        <f aca="false">IF($B38=DT$2,0,IF(COUNTIF(CORRIDA!$M:$M,$B38&amp;" d. "&amp;DT$2)+COUNTIF(CORRIDA!$M:$M,DT$2&amp;" d. "&amp;$B38)=0,0,COUNTIF(CORRIDA!$M:$M,$B38&amp;" d. "&amp;DT$2)+COUNTIF(CORRIDA!$M:$M,DT$2&amp;" d. "&amp;$B38)))</f>
        <v>1</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1</v>
      </c>
      <c r="DW38" s="83" t="n">
        <f aca="false">IF($B38=DW$2,0,IF(COUNTIF(CORRIDA!$M:$M,$B38&amp;" d. "&amp;DW$2)+COUNTIF(CORRIDA!$M:$M,DW$2&amp;" d. "&amp;$B38)=0,0,COUNTIF(CORRIDA!$M:$M,$B38&amp;" d. "&amp;DW$2)+COUNTIF(CORRIDA!$M:$M,DW$2&amp;" d. "&amp;$B38)))</f>
        <v>1</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2</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1</v>
      </c>
      <c r="EE38" s="83" t="n">
        <f aca="false">IF($B38=EE$2,0,IF(COUNTIF(CORRIDA!$M:$M,$B38&amp;" d. "&amp;EE$2)+COUNTIF(CORRIDA!$M:$M,EE$2&amp;" d. "&amp;$B38)=0,0,COUNTIF(CORRIDA!$M:$M,$B38&amp;" d. "&amp;EE$2)+COUNTIF(CORRIDA!$M:$M,EE$2&amp;" d. "&amp;$B38)))</f>
        <v>4</v>
      </c>
      <c r="EF38" s="83" t="n">
        <f aca="false">IF($B38=EF$2,0,IF(COUNTIF(CORRIDA!$M:$M,$B38&amp;" d. "&amp;EF$2)+COUNTIF(CORRIDA!$M:$M,EF$2&amp;" d. "&amp;$B38)=0,0,COUNTIF(CORRIDA!$M:$M,$B38&amp;" d. "&amp;EF$2)+COUNTIF(CORRIDA!$M:$M,EF$2&amp;" d. "&amp;$B38)))</f>
        <v>1</v>
      </c>
      <c r="EG38" s="83" t="n">
        <f aca="false">IF($B38=EG$2,0,IF(COUNTIF(CORRIDA!$M:$M,$B38&amp;" d. "&amp;EG$2)+COUNTIF(CORRIDA!$M:$M,EG$2&amp;" d. "&amp;$B38)=0,0,COUNTIF(CORRIDA!$M:$M,$B38&amp;" d. "&amp;EG$2)+COUNTIF(CORRIDA!$M:$M,EG$2&amp;" d. "&amp;$B38)))</f>
        <v>1</v>
      </c>
      <c r="EH38" s="83" t="n">
        <f aca="false">IF($B38=EH$2,0,IF(COUNTIF(CORRIDA!$M:$M,$B38&amp;" d. "&amp;EH$2)+COUNTIF(CORRIDA!$M:$M,EH$2&amp;" d. "&amp;$B38)=0,0,COUNTIF(CORRIDA!$M:$M,$B38&amp;" d. "&amp;EH$2)+COUNTIF(CORRIDA!$M:$M,EH$2&amp;" d. "&amp;$B38)))</f>
        <v>1</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1</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1</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1</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1</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1</v>
      </c>
      <c r="EX38" s="83" t="n">
        <f aca="false">IF($B38=EX$2,0,IF(COUNTIF(CORRIDA!$M:$M,$B38&amp;" d. "&amp;EX$2)+COUNTIF(CORRIDA!$M:$M,EX$2&amp;" d. "&amp;$B38)=0,0,COUNTIF(CORRIDA!$M:$M,$B38&amp;" d. "&amp;EX$2)+COUNTIF(CORRIDA!$M:$M,EX$2&amp;" d. "&amp;$B38)))</f>
        <v>1</v>
      </c>
      <c r="EY38" s="83" t="n">
        <f aca="false">IF($B38=EY$2,0,IF(COUNTIF(CORRIDA!$M:$M,$B38&amp;" d. "&amp;EY$2)+COUNTIF(CORRIDA!$M:$M,EY$2&amp;" d. "&amp;$B38)=0,0,COUNTIF(CORRIDA!$M:$M,$B38&amp;" d. "&amp;EY$2)+COUNTIF(CORRIDA!$M:$M,EY$2&amp;" d. "&amp;$B38)))</f>
        <v>1</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1</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1</v>
      </c>
      <c r="FD38" s="83" t="n">
        <f aca="false">IF($B38=FD$2,0,IF(COUNTIF(CORRIDA!$M:$M,$B38&amp;" d. "&amp;FD$2)+COUNTIF(CORRIDA!$M:$M,FD$2&amp;" d. "&amp;$B38)=0,0,COUNTIF(CORRIDA!$M:$M,$B38&amp;" d. "&amp;FD$2)+COUNTIF(CORRIDA!$M:$M,FD$2&amp;" d. "&amp;$B38)))</f>
        <v>2</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26</v>
      </c>
      <c r="FH38" s="80"/>
      <c r="FI38" s="73" t="str">
        <f aca="false">BE38</f>
        <v>Pitch</v>
      </c>
      <c r="FJ38" s="81" t="n">
        <f aca="false">COUNTIF(BF38:DC38,"&gt;0")</f>
        <v>25</v>
      </c>
      <c r="FK38" s="81" t="n">
        <f aca="false">AVERAGE(BF38:DC38)</f>
        <v>1.36</v>
      </c>
      <c r="FL38" s="81" t="n">
        <f aca="false">_xlfn.STDEV.P(BF38:DC38)</f>
        <v>0.741889479639656</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n">
        <f aca="false">IF($B39=CO$2,"-",IF(COUNTIF(CORRIDA!$M:$M,$B39&amp;" d. "&amp;CO$2)+COUNTIF(CORRIDA!$M:$M,CO$2&amp;" d. "&amp;$B39)=0,"",COUNTIF(CORRIDA!$M:$M,$B39&amp;" d. "&amp;CO$2)+COUNTIF(CORRIDA!$M:$M,CO$2&amp;" d. "&amp;$B39)))</f>
        <v>1</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1</v>
      </c>
      <c r="DE39" s="77" t="n">
        <f aca="false">COUNTIF(BF39:DC39,"&gt;0")</f>
        <v>1</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1</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1</v>
      </c>
      <c r="FH39" s="80"/>
      <c r="FI39" s="73" t="str">
        <f aca="false">BE39</f>
        <v>Reinaldo</v>
      </c>
      <c r="FJ39" s="81" t="n">
        <f aca="false">COUNTIF(BF39:DC39,"&gt;0")</f>
        <v>1</v>
      </c>
      <c r="FK39" s="81" t="n">
        <f aca="false">AVERAGE(BF39:DC39)</f>
        <v>1</v>
      </c>
      <c r="FL39" s="81" t="n">
        <f aca="false">_xlfn.STDEV.P(BF39:DC39)</f>
        <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n">
        <f aca="false">IF($B41=F$2,"-",IF(COUNTIF(CORRIDA!$M:$M,$B41&amp;" d. "&amp;F$2)=0,"",COUNTIF(CORRIDA!$M:$M,$B41&amp;" d. "&amp;F$2)))</f>
        <v>1</v>
      </c>
      <c r="G41" s="74" t="n">
        <f aca="false">IF($B41=G$2,"-",IF(COUNTIF(CORRIDA!$M:$M,$B41&amp;" d. "&amp;G$2)=0,"",COUNTIF(CORRIDA!$M:$M,$B41&amp;" d. "&amp;G$2)))</f>
        <v>1</v>
      </c>
      <c r="H41" s="74" t="n">
        <f aca="false">IF($B41=H$2,"-",IF(COUNTIF(CORRIDA!$M:$M,$B41&amp;" d. "&amp;H$2)=0,"",COUNTIF(CORRIDA!$M:$M,$B41&amp;" d. "&amp;H$2)))</f>
        <v>1</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3</v>
      </c>
      <c r="N41" s="74" t="n">
        <f aca="false">IF($B41=N$2,"-",IF(COUNTIF(CORRIDA!$M:$M,$B41&amp;" d. "&amp;N$2)=0,"",COUNTIF(CORRIDA!$M:$M,$B41&amp;" d. "&amp;N$2)))</f>
        <v>2</v>
      </c>
      <c r="O41" s="74" t="str">
        <f aca="false">IF($B41=O$2,"-",IF(COUNTIF(CORRIDA!$M:$M,$B41&amp;" d. "&amp;O$2)=0,"",COUNTIF(CORRIDA!$M:$M,$B41&amp;" d. "&amp;O$2)))</f>
        <v/>
      </c>
      <c r="P41" s="74" t="str">
        <f aca="false">IF($B41=P$2,"-",IF(COUNTIF(CORRIDA!$M:$M,$B41&amp;" d. "&amp;P$2)=0,"",COUNTIF(CORRIDA!$M:$M,$B41&amp;" d. "&amp;P$2)))</f>
        <v/>
      </c>
      <c r="Q41" s="74" t="n">
        <f aca="false">IF($B41=Q$2,"-",IF(COUNTIF(CORRIDA!$M:$M,$B41&amp;" d. "&amp;Q$2)=0,"",COUNTIF(CORRIDA!$M:$M,$B41&amp;" d. "&amp;Q$2)))</f>
        <v>1</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2</v>
      </c>
      <c r="Z41" s="74" t="str">
        <f aca="false">IF($B41=Z$2,"-",IF(COUNTIF(CORRIDA!$M:$M,$B41&amp;" d. "&amp;Z$2)=0,"",COUNTIF(CORRIDA!$M:$M,$B41&amp;" d. "&amp;Z$2)))</f>
        <v/>
      </c>
      <c r="AA41" s="74" t="n">
        <f aca="false">IF($B41=AA$2,"-",IF(COUNTIF(CORRIDA!$M:$M,$B41&amp;" d. "&amp;AA$2)=0,"",COUNTIF(CORRIDA!$M:$M,$B41&amp;" d. "&amp;AA$2)))</f>
        <v>1</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n">
        <f aca="false">IF($B41=AG$2,"-",IF(COUNTIF(CORRIDA!$M:$M,$B41&amp;" d. "&amp;AG$2)=0,"",COUNTIF(CORRIDA!$M:$M,$B41&amp;" d. "&amp;AG$2)))</f>
        <v>1</v>
      </c>
      <c r="AH41" s="74" t="str">
        <f aca="false">IF($B41=AH$2,"-",IF(COUNTIF(CORRIDA!$M:$M,$B41&amp;" d. "&amp;AH$2)=0,"",COUNTIF(CORRIDA!$M:$M,$B41&amp;" d. "&amp;AH$2)))</f>
        <v/>
      </c>
      <c r="AI41" s="74" t="str">
        <f aca="false">IF($B41=AI$2,"-",IF(COUNTIF(CORRIDA!$M:$M,$B41&amp;" d. "&amp;AI$2)=0,"",COUNTIF(CORRIDA!$M:$M,$B41&amp;" d. "&amp;AI$2)))</f>
        <v/>
      </c>
      <c r="AJ41" s="74" t="n">
        <f aca="false">IF($B41=AJ$2,"-",IF(COUNTIF(CORRIDA!$M:$M,$B41&amp;" d. "&amp;AJ$2)=0,"",COUNTIF(CORRIDA!$M:$M,$B41&amp;" d. "&amp;AJ$2)))</f>
        <v>1</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2</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19</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n">
        <f aca="false">IF($B41=BI$2,"-",IF(COUNTIF(CORRIDA!$M:$M,$B41&amp;" d. "&amp;BI$2)+COUNTIF(CORRIDA!$M:$M,BI$2&amp;" d. "&amp;$B41)=0,"",COUNTIF(CORRIDA!$M:$M,$B41&amp;" d. "&amp;BI$2)+COUNTIF(CORRIDA!$M:$M,BI$2&amp;" d. "&amp;$B41)))</f>
        <v>1</v>
      </c>
      <c r="BJ41" s="76" t="n">
        <f aca="false">IF($B41=BJ$2,"-",IF(COUNTIF(CORRIDA!$M:$M,$B41&amp;" d. "&amp;BJ$2)+COUNTIF(CORRIDA!$M:$M,BJ$2&amp;" d. "&amp;$B41)=0,"",COUNTIF(CORRIDA!$M:$M,$B41&amp;" d. "&amp;BJ$2)+COUNTIF(CORRIDA!$M:$M,BJ$2&amp;" d. "&amp;$B41)))</f>
        <v>1</v>
      </c>
      <c r="BK41" s="76" t="n">
        <f aca="false">IF($B41=BK$2,"-",IF(COUNTIF(CORRIDA!$M:$M,$B41&amp;" d. "&amp;BK$2)+COUNTIF(CORRIDA!$M:$M,BK$2&amp;" d. "&amp;$B41)=0,"",COUNTIF(CORRIDA!$M:$M,$B41&amp;" d. "&amp;BK$2)+COUNTIF(CORRIDA!$M:$M,BK$2&amp;" d. "&amp;$B41)))</f>
        <v>1</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4</v>
      </c>
      <c r="BQ41" s="76" t="n">
        <f aca="false">IF($B41=BQ$2,"-",IF(COUNTIF(CORRIDA!$M:$M,$B41&amp;" d. "&amp;BQ$2)+COUNTIF(CORRIDA!$M:$M,BQ$2&amp;" d. "&amp;$B41)=0,"",COUNTIF(CORRIDA!$M:$M,$B41&amp;" d. "&amp;BQ$2)+COUNTIF(CORRIDA!$M:$M,BQ$2&amp;" d. "&amp;$B41)))</f>
        <v>3</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n">
        <f aca="false">IF($B41=BT$2,"-",IF(COUNTIF(CORRIDA!$M:$M,$B41&amp;" d. "&amp;BT$2)+COUNTIF(CORRIDA!$M:$M,BT$2&amp;" d. "&amp;$B41)=0,"",COUNTIF(CORRIDA!$M:$M,$B41&amp;" d. "&amp;BT$2)+COUNTIF(CORRIDA!$M:$M,BT$2&amp;" d. "&amp;$B41)))</f>
        <v>1</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2</v>
      </c>
      <c r="CC41" s="76" t="str">
        <f aca="false">IF($B41=CC$2,"-",IF(COUNTIF(CORRIDA!$M:$M,$B41&amp;" d. "&amp;CC$2)+COUNTIF(CORRIDA!$M:$M,CC$2&amp;" d. "&amp;$B41)=0,"",COUNTIF(CORRIDA!$M:$M,$B41&amp;" d. "&amp;CC$2)+COUNTIF(CORRIDA!$M:$M,CC$2&amp;" d. "&amp;$B41)))</f>
        <v/>
      </c>
      <c r="CD41" s="76" t="n">
        <f aca="false">IF($B41=CD$2,"-",IF(COUNTIF(CORRIDA!$M:$M,$B41&amp;" d. "&amp;CD$2)+COUNTIF(CORRIDA!$M:$M,CD$2&amp;" d. "&amp;$B41)=0,"",COUNTIF(CORRIDA!$M:$M,$B41&amp;" d. "&amp;CD$2)+COUNTIF(CORRIDA!$M:$M,CD$2&amp;" d. "&amp;$B41)))</f>
        <v>1</v>
      </c>
      <c r="CE41" s="76" t="n">
        <f aca="false">IF($B41=CE$2,"-",IF(COUNTIF(CORRIDA!$M:$M,$B41&amp;" d. "&amp;CE$2)+COUNTIF(CORRIDA!$M:$M,CE$2&amp;" d. "&amp;$B41)=0,"",COUNTIF(CORRIDA!$M:$M,$B41&amp;" d. "&amp;CE$2)+COUNTIF(CORRIDA!$M:$M,CE$2&amp;" d. "&amp;$B41)))</f>
        <v>1</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n">
        <f aca="false">IF($B41=CI$2,"-",IF(COUNTIF(CORRIDA!$M:$M,$B41&amp;" d. "&amp;CI$2)+COUNTIF(CORRIDA!$M:$M,CI$2&amp;" d. "&amp;$B41)=0,"",COUNTIF(CORRIDA!$M:$M,$B41&amp;" d. "&amp;CI$2)+COUNTIF(CORRIDA!$M:$M,CI$2&amp;" d. "&amp;$B41)))</f>
        <v>2</v>
      </c>
      <c r="CJ41" s="76" t="n">
        <f aca="false">IF($B41=CJ$2,"-",IF(COUNTIF(CORRIDA!$M:$M,$B41&amp;" d. "&amp;CJ$2)+COUNTIF(CORRIDA!$M:$M,CJ$2&amp;" d. "&amp;$B41)=0,"",COUNTIF(CORRIDA!$M:$M,$B41&amp;" d. "&amp;CJ$2)+COUNTIF(CORRIDA!$M:$M,CJ$2&amp;" d. "&amp;$B41)))</f>
        <v>2</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n">
        <f aca="false">IF($B41=CM$2,"-",IF(COUNTIF(CORRIDA!$M:$M,$B41&amp;" d. "&amp;CM$2)+COUNTIF(CORRIDA!$M:$M,CM$2&amp;" d. "&amp;$B41)=0,"",COUNTIF(CORRIDA!$M:$M,$B41&amp;" d. "&amp;CM$2)+COUNTIF(CORRIDA!$M:$M,CM$2&amp;" d. "&amp;$B41)))</f>
        <v>1</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3</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28</v>
      </c>
      <c r="DE41" s="77" t="n">
        <f aca="false">COUNTIF(BF41:DC41,"&gt;0")</f>
        <v>18</v>
      </c>
      <c r="DF41" s="78" t="n">
        <f aca="false">IF(COUNTIF(BF41:DC41,"&gt;0")&lt;10,0,QUOTIENT(COUNTIF(BF41:DC41,"&gt;0"),5)*50)</f>
        <v>150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1</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1</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4</v>
      </c>
      <c r="DT41" s="76" t="n">
        <f aca="false">IF($B41=DT$2,0,IF(COUNTIF(CORRIDA!$M:$M,$B41&amp;" d. "&amp;DT$2)+COUNTIF(CORRIDA!$M:$M,DT$2&amp;" d. "&amp;$B41)=0,0,COUNTIF(CORRIDA!$M:$M,$B41&amp;" d. "&amp;DT$2)+COUNTIF(CORRIDA!$M:$M,DT$2&amp;" d. "&amp;$B41)))</f>
        <v>3</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1</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2</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1</v>
      </c>
      <c r="EH41" s="76" t="n">
        <f aca="false">IF($B41=EH$2,0,IF(COUNTIF(CORRIDA!$M:$M,$B41&amp;" d. "&amp;EH$2)+COUNTIF(CORRIDA!$M:$M,EH$2&amp;" d. "&amp;$B41)=0,0,COUNTIF(CORRIDA!$M:$M,$B41&amp;" d. "&amp;EH$2)+COUNTIF(CORRIDA!$M:$M,EH$2&amp;" d. "&amp;$B41)))</f>
        <v>1</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2</v>
      </c>
      <c r="EM41" s="76" t="n">
        <f aca="false">IF($B41=EM$2,0,IF(COUNTIF(CORRIDA!$M:$M,$B41&amp;" d. "&amp;EM$2)+COUNTIF(CORRIDA!$M:$M,EM$2&amp;" d. "&amp;$B41)=0,0,COUNTIF(CORRIDA!$M:$M,$B41&amp;" d. "&amp;EM$2)+COUNTIF(CORRIDA!$M:$M,EM$2&amp;" d. "&amp;$B41)))</f>
        <v>2</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1</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3</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24</v>
      </c>
      <c r="FH41" s="80"/>
      <c r="FI41" s="73" t="str">
        <f aca="false">BE41</f>
        <v>Robertinho</v>
      </c>
      <c r="FJ41" s="81" t="n">
        <f aca="false">COUNTIF(BF41:DC41,"&gt;0")</f>
        <v>18</v>
      </c>
      <c r="FK41" s="81" t="n">
        <f aca="false">AVERAGE(BF41:DC41)</f>
        <v>1.55555555555556</v>
      </c>
      <c r="FL41" s="81" t="n">
        <f aca="false">_xlfn.STDEV.P(BF41:DC41)</f>
        <v>0.895806416477617</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n">
        <f aca="false">IF($B43=I$2,"-",IF(COUNTIF(CORRIDA!$M:$M,$B43&amp;" d. "&amp;I$2)=0,"",COUNTIF(CORRIDA!$M:$M,$B43&amp;" d. "&amp;I$2)))</f>
        <v>2</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n">
        <f aca="false">IF($B43=N$2,"-",IF(COUNTIF(CORRIDA!$M:$M,$B43&amp;" d. "&amp;N$2)=0,"",COUNTIF(CORRIDA!$M:$M,$B43&amp;" d. "&amp;N$2)))</f>
        <v>1</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n">
        <f aca="false">IF($B43=Y$2,"-",IF(COUNTIF(CORRIDA!$M:$M,$B43&amp;" d. "&amp;Y$2)=0,"",COUNTIF(CORRIDA!$M:$M,$B43&amp;" d. "&amp;Y$2)))</f>
        <v>1</v>
      </c>
      <c r="Z43" s="74" t="n">
        <f aca="false">IF($B43=Z$2,"-",IF(COUNTIF(CORRIDA!$M:$M,$B43&amp;" d. "&amp;Z$2)=0,"",COUNTIF(CORRIDA!$M:$M,$B43&amp;" d. "&amp;Z$2)))</f>
        <v>1</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6</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n">
        <f aca="false">IF($B43=BL$2,"-",IF(COUNTIF(CORRIDA!$M:$M,$B43&amp;" d. "&amp;BL$2)+COUNTIF(CORRIDA!$M:$M,BL$2&amp;" d. "&amp;$B43)=0,"",COUNTIF(CORRIDA!$M:$M,$B43&amp;" d. "&amp;BL$2)+COUNTIF(CORRIDA!$M:$M,BL$2&amp;" d. "&amp;$B43)))</f>
        <v>2</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n">
        <f aca="false">IF($B43=BQ$2,"-",IF(COUNTIF(CORRIDA!$M:$M,$B43&amp;" d. "&amp;BQ$2)+COUNTIF(CORRIDA!$M:$M,BQ$2&amp;" d. "&amp;$B43)=0,"",COUNTIF(CORRIDA!$M:$M,$B43&amp;" d. "&amp;BQ$2)+COUNTIF(CORRIDA!$M:$M,BQ$2&amp;" d. "&amp;$B43)))</f>
        <v>1</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n">
        <f aca="false">IF($B43=CB$2,"-",IF(COUNTIF(CORRIDA!$M:$M,$B43&amp;" d. "&amp;CB$2)+COUNTIF(CORRIDA!$M:$M,CB$2&amp;" d. "&amp;$B43)=0,"",COUNTIF(CORRIDA!$M:$M,$B43&amp;" d. "&amp;CB$2)+COUNTIF(CORRIDA!$M:$M,CB$2&amp;" d. "&amp;$B43)))</f>
        <v>1</v>
      </c>
      <c r="CC43" s="76" t="n">
        <f aca="false">IF($B43=CC$2,"-",IF(COUNTIF(CORRIDA!$M:$M,$B43&amp;" d. "&amp;CC$2)+COUNTIF(CORRIDA!$M:$M,CC$2&amp;" d. "&amp;$B43)=0,"",COUNTIF(CORRIDA!$M:$M,$B43&amp;" d. "&amp;CC$2)+COUNTIF(CORRIDA!$M:$M,CC$2&amp;" d. "&amp;$B43)))</f>
        <v>1</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n">
        <f aca="false">IF($B43=CK$2,"-",IF(COUNTIF(CORRIDA!$M:$M,$B43&amp;" d. "&amp;CK$2)+COUNTIF(CORRIDA!$M:$M,CK$2&amp;" d. "&amp;$B43)=0,"",COUNTIF(CORRIDA!$M:$M,$B43&amp;" d. "&amp;CK$2)+COUNTIF(CORRIDA!$M:$M,CK$2&amp;" d. "&amp;$B43)))</f>
        <v>1</v>
      </c>
      <c r="CL43" s="76" t="str">
        <f aca="false">IF($B43=CL$2,"-",IF(COUNTIF(CORRIDA!$M:$M,$B43&amp;" d. "&amp;CL$2)+COUNTIF(CORRIDA!$M:$M,CL$2&amp;" d. "&amp;$B43)=0,"",COUNTIF(CORRIDA!$M:$M,$B43&amp;" d. "&amp;CL$2)+COUNTIF(CORRIDA!$M:$M,CL$2&amp;" d. "&amp;$B43)))</f>
        <v/>
      </c>
      <c r="CM43" s="76" t="n">
        <f aca="false">IF($B43=CM$2,"-",IF(COUNTIF(CORRIDA!$M:$M,$B43&amp;" d. "&amp;CM$2)+COUNTIF(CORRIDA!$M:$M,CM$2&amp;" d. "&amp;$B43)=0,"",COUNTIF(CORRIDA!$M:$M,$B43&amp;" d. "&amp;CM$2)+COUNTIF(CORRIDA!$M:$M,CM$2&amp;" d. "&amp;$B43)))</f>
        <v>1</v>
      </c>
      <c r="CN43" s="76" t="str">
        <f aca="false">IF($B43=CN$2,"-",IF(COUNTIF(CORRIDA!$M:$M,$B43&amp;" d. "&amp;CN$2)+COUNTIF(CORRIDA!$M:$M,CN$2&amp;" d. "&amp;$B43)=0,"",COUNTIF(CORRIDA!$M:$M,$B43&amp;" d. "&amp;CN$2)+COUNTIF(CORRIDA!$M:$M,CN$2&amp;" d. "&amp;$B43)))</f>
        <v/>
      </c>
      <c r="CO43" s="76" t="n">
        <f aca="false">IF($B43=CO$2,"-",IF(COUNTIF(CORRIDA!$M:$M,$B43&amp;" d. "&amp;CO$2)+COUNTIF(CORRIDA!$M:$M,CO$2&amp;" d. "&amp;$B43)=0,"",COUNTIF(CORRIDA!$M:$M,$B43&amp;" d. "&amp;CO$2)+COUNTIF(CORRIDA!$M:$M,CO$2&amp;" d. "&amp;$B43)))</f>
        <v>1</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10</v>
      </c>
      <c r="DE43" s="77" t="n">
        <f aca="false">COUNTIF(BF43:DC43,"&gt;0")</f>
        <v>9</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2</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1</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1</v>
      </c>
      <c r="EF43" s="76" t="n">
        <f aca="false">IF($B43=EF$2,0,IF(COUNTIF(CORRIDA!$M:$M,$B43&amp;" d. "&amp;EF$2)+COUNTIF(CORRIDA!$M:$M,EF$2&amp;" d. "&amp;$B43)=0,0,COUNTIF(CORRIDA!$M:$M,$B43&amp;" d. "&amp;EF$2)+COUNTIF(CORRIDA!$M:$M,EF$2&amp;" d. "&amp;$B43)))</f>
        <v>1</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1</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1</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1</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9</v>
      </c>
      <c r="FH43" s="80"/>
      <c r="FI43" s="73" t="str">
        <f aca="false">BE43</f>
        <v>Salgado</v>
      </c>
      <c r="FJ43" s="81" t="n">
        <f aca="false">COUNTIF(BF43:DC43,"&gt;0")</f>
        <v>9</v>
      </c>
      <c r="FK43" s="81" t="n">
        <f aca="false">AVERAGE(BF43:DC43)</f>
        <v>1.11111111111111</v>
      </c>
      <c r="FL43" s="81" t="n">
        <f aca="false">_xlfn.STDEV.P(BF43:DC43)</f>
        <v>0.314269680527354</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n">
        <f aca="false">IF($B44=Z$2,"-",IF(COUNTIF(CORRIDA!$M:$M,$B44&amp;" d. "&amp;Z$2)=0,"",COUNTIF(CORRIDA!$M:$M,$B44&amp;" d. "&amp;Z$2)))</f>
        <v>2</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n">
        <f aca="false">IF($B44=AX$2,"-",IF(COUNTIF(CORRIDA!$M:$M,$B44&amp;" d. "&amp;AX$2)=0,"",COUNTIF(CORRIDA!$M:$M,$B44&amp;" d. "&amp;AX$2)))</f>
        <v>1</v>
      </c>
      <c r="AY44" s="82" t="str">
        <f aca="false">IF($B44=AY$2,"-",IF(COUNTIF(CORRIDA!$M:$M,$B44&amp;" d. "&amp;AY$2)=0,"",COUNTIF(CORRIDA!$M:$M,$B44&amp;" d. "&amp;AY$2)))</f>
        <v/>
      </c>
      <c r="AZ44" s="82" t="str">
        <f aca="false">IF($B44=AZ$2,"-",IF(COUNTIF(CORRIDA!$M:$M,$B44&amp;" d. "&amp;AZ$2)=0,"",COUNTIF(CORRIDA!$M:$M,$B44&amp;" d. "&amp;AZ$2)))</f>
        <v/>
      </c>
      <c r="BA44" s="75" t="n">
        <f aca="false">SUM(C44:AZ44)</f>
        <v>5</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n">
        <f aca="false">IF($B44=BQ$2,"-",IF(COUNTIF(CORRIDA!$M:$M,$B44&amp;" d. "&amp;BQ$2)+COUNTIF(CORRIDA!$M:$M,BQ$2&amp;" d. "&amp;$B44)=0,"",COUNTIF(CORRIDA!$M:$M,$B44&amp;" d. "&amp;BQ$2)+COUNTIF(CORRIDA!$M:$M,BQ$2&amp;" d. "&amp;$B44)))</f>
        <v>1</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4</v>
      </c>
      <c r="CD44" s="83" t="n">
        <f aca="false">IF($B44=CD$2,"-",IF(COUNTIF(CORRIDA!$M:$M,$B44&amp;" d. "&amp;CD$2)+COUNTIF(CORRIDA!$M:$M,CD$2&amp;" d. "&amp;$B44)=0,"",COUNTIF(CORRIDA!$M:$M,$B44&amp;" d. "&amp;CD$2)+COUNTIF(CORRIDA!$M:$M,CD$2&amp;" d. "&amp;$B44)))</f>
        <v>1</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n">
        <f aca="false">IF($B44=CO$2,"-",IF(COUNTIF(CORRIDA!$M:$M,$B44&amp;" d. "&amp;CO$2)+COUNTIF(CORRIDA!$M:$M,CO$2&amp;" d. "&amp;$B44)=0,"",COUNTIF(CORRIDA!$M:$M,$B44&amp;" d. "&amp;CO$2)+COUNTIF(CORRIDA!$M:$M,CO$2&amp;" d. "&amp;$B44)))</f>
        <v>1</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n">
        <f aca="false">IF($B44=DA$2,"-",IF(COUNTIF(CORRIDA!$M:$M,$B44&amp;" d. "&amp;DA$2)+COUNTIF(CORRIDA!$M:$M,DA$2&amp;" d. "&amp;$B44)=0,"",COUNTIF(CORRIDA!$M:$M,$B44&amp;" d. "&amp;DA$2)+COUNTIF(CORRIDA!$M:$M,DA$2&amp;" d. "&amp;$B44)))</f>
        <v>1</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12</v>
      </c>
      <c r="DE44" s="77" t="n">
        <f aca="false">COUNTIF(BF44:DC44,"&gt;0")</f>
        <v>8</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1</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4</v>
      </c>
      <c r="EG44" s="83" t="n">
        <f aca="false">IF($B44=EG$2,0,IF(COUNTIF(CORRIDA!$M:$M,$B44&amp;" d. "&amp;EG$2)+COUNTIF(CORRIDA!$M:$M,EG$2&amp;" d. "&amp;$B44)=0,0,COUNTIF(CORRIDA!$M:$M,$B44&amp;" d. "&amp;EG$2)+COUNTIF(CORRIDA!$M:$M,EG$2&amp;" d. "&amp;$B44)))</f>
        <v>1</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1</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1</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11</v>
      </c>
      <c r="FH44" s="80"/>
      <c r="FI44" s="73" t="str">
        <f aca="false">BE44</f>
        <v>Sérgio Nacif</v>
      </c>
      <c r="FJ44" s="81" t="n">
        <f aca="false">COUNTIF(BF44:DC44,"&gt;0")</f>
        <v>8</v>
      </c>
      <c r="FK44" s="81" t="n">
        <f aca="false">AVERAGE(BF44:DC44)</f>
        <v>1.5</v>
      </c>
      <c r="FL44" s="81" t="n">
        <f aca="false">_xlfn.STDEV.P(BF44:DC44)</f>
        <v>1</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n">
        <f aca="false">IF($B45=H$2,"-",IF(COUNTIF(CORRIDA!$M:$M,$B45&amp;" d. "&amp;H$2)=0,"",COUNTIF(CORRIDA!$M:$M,$B45&amp;" d. "&amp;H$2)))</f>
        <v>1</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n">
        <f aca="false">IF($B45=N$2,"-",IF(COUNTIF(CORRIDA!$M:$M,$B45&amp;" d. "&amp;N$2)=0,"",COUNTIF(CORRIDA!$M:$M,$B45&amp;" d. "&amp;N$2)))</f>
        <v>1</v>
      </c>
      <c r="O45" s="74" t="n">
        <f aca="false">IF($B45=O$2,"-",IF(COUNTIF(CORRIDA!$M:$M,$B45&amp;" d. "&amp;O$2)=0,"",COUNTIF(CORRIDA!$M:$M,$B45&amp;" d. "&amp;O$2)))</f>
        <v>3</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n">
        <f aca="false">IF($B45=AB$2,"-",IF(COUNTIF(CORRIDA!$M:$M,$B45&amp;" d. "&amp;AB$2)=0,"",COUNTIF(CORRIDA!$M:$M,$B45&amp;" d. "&amp;AB$2)))</f>
        <v>1</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n">
        <f aca="false">IF($B45=AL$2,"-",IF(COUNTIF(CORRIDA!$M:$M,$B45&amp;" d. "&amp;AL$2)=0,"",COUNTIF(CORRIDA!$M:$M,$B45&amp;" d. "&amp;AL$2)))</f>
        <v>1</v>
      </c>
      <c r="AM45" s="74" t="str">
        <f aca="false">IF($B45=AM$2,"-",IF(COUNTIF(CORRIDA!$M:$M,$B45&amp;" d. "&amp;AM$2)=0,"",COUNTIF(CORRIDA!$M:$M,$B45&amp;" d. "&amp;AM$2)))</f>
        <v/>
      </c>
      <c r="AN45" s="74" t="str">
        <f aca="false">IF($B45=AN$2,"-",IF(COUNTIF(CORRIDA!$M:$M,$B45&amp;" d. "&amp;AN$2)=0,"",COUNTIF(CORRIDA!$M:$M,$B45&amp;" d. "&amp;AN$2)))</f>
        <v/>
      </c>
      <c r="AO45" s="74" t="n">
        <f aca="false">IF($B45=AO$2,"-",IF(COUNTIF(CORRIDA!$M:$M,$B45&amp;" d. "&amp;AO$2)=0,"",COUNTIF(CORRIDA!$M:$M,$B45&amp;" d. "&amp;AO$2)))</f>
        <v>1</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9</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2</v>
      </c>
      <c r="BK45" s="76" t="n">
        <f aca="false">IF($B45=BK$2,"-",IF(COUNTIF(CORRIDA!$M:$M,$B45&amp;" d. "&amp;BK$2)+COUNTIF(CORRIDA!$M:$M,BK$2&amp;" d. "&amp;$B45)=0,"",COUNTIF(CORRIDA!$M:$M,$B45&amp;" d. "&amp;BK$2)+COUNTIF(CORRIDA!$M:$M,BK$2&amp;" d. "&amp;$B45)))</f>
        <v>2</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n">
        <f aca="false">IF($B45=BP$2,"-",IF(COUNTIF(CORRIDA!$M:$M,$B45&amp;" d. "&amp;BP$2)+COUNTIF(CORRIDA!$M:$M,BP$2&amp;" d. "&amp;$B45)=0,"",COUNTIF(CORRIDA!$M:$M,$B45&amp;" d. "&amp;BP$2)+COUNTIF(CORRIDA!$M:$M,BP$2&amp;" d. "&amp;$B45)))</f>
        <v>1</v>
      </c>
      <c r="BQ45" s="76" t="n">
        <f aca="false">IF($B45=BQ$2,"-",IF(COUNTIF(CORRIDA!$M:$M,$B45&amp;" d. "&amp;BQ$2)+COUNTIF(CORRIDA!$M:$M,BQ$2&amp;" d. "&amp;$B45)=0,"",COUNTIF(CORRIDA!$M:$M,$B45&amp;" d. "&amp;BQ$2)+COUNTIF(CORRIDA!$M:$M,BQ$2&amp;" d. "&amp;$B45)))</f>
        <v>1</v>
      </c>
      <c r="BR45" s="76" t="n">
        <f aca="false">IF($B45=BR$2,"-",IF(COUNTIF(CORRIDA!$M:$M,$B45&amp;" d. "&amp;BR$2)+COUNTIF(CORRIDA!$M:$M,BR$2&amp;" d. "&amp;$B45)=0,"",COUNTIF(CORRIDA!$M:$M,$B45&amp;" d. "&amp;BR$2)+COUNTIF(CORRIDA!$M:$M,BR$2&amp;" d. "&amp;$B45)))</f>
        <v>4</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n">
        <f aca="false">IF($B45=CE$2,"-",IF(COUNTIF(CORRIDA!$M:$M,$B45&amp;" d. "&amp;CE$2)+COUNTIF(CORRIDA!$M:$M,CE$2&amp;" d. "&amp;$B45)=0,"",COUNTIF(CORRIDA!$M:$M,$B45&amp;" d. "&amp;CE$2)+COUNTIF(CORRIDA!$M:$M,CE$2&amp;" d. "&amp;$B45)))</f>
        <v>1</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n">
        <f aca="false">IF($B45=CO$2,"-",IF(COUNTIF(CORRIDA!$M:$M,$B45&amp;" d. "&amp;CO$2)+COUNTIF(CORRIDA!$M:$M,CO$2&amp;" d. "&amp;$B45)=0,"",COUNTIF(CORRIDA!$M:$M,$B45&amp;" d. "&amp;CO$2)+COUNTIF(CORRIDA!$M:$M,CO$2&amp;" d. "&amp;$B45)))</f>
        <v>1</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3</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15</v>
      </c>
      <c r="DE45" s="77" t="n">
        <f aca="false">COUNTIF(BF45:DC45,"&gt;0")</f>
        <v>8</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2</v>
      </c>
      <c r="DN45" s="76" t="n">
        <f aca="false">IF($B45=DN$2,0,IF(COUNTIF(CORRIDA!$M:$M,$B45&amp;" d. "&amp;DN$2)+COUNTIF(CORRIDA!$M:$M,DN$2&amp;" d. "&amp;$B45)=0,0,COUNTIF(CORRIDA!$M:$M,$B45&amp;" d. "&amp;DN$2)+COUNTIF(CORRIDA!$M:$M,DN$2&amp;" d. "&amp;$B45)))</f>
        <v>2</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1</v>
      </c>
      <c r="DT45" s="76" t="n">
        <f aca="false">IF($B45=DT$2,0,IF(COUNTIF(CORRIDA!$M:$M,$B45&amp;" d. "&amp;DT$2)+COUNTIF(CORRIDA!$M:$M,DT$2&amp;" d. "&amp;$B45)=0,0,COUNTIF(CORRIDA!$M:$M,$B45&amp;" d. "&amp;DT$2)+COUNTIF(CORRIDA!$M:$M,DT$2&amp;" d. "&amp;$B45)))</f>
        <v>1</v>
      </c>
      <c r="DU45" s="76" t="n">
        <f aca="false">IF($B45=DU$2,0,IF(COUNTIF(CORRIDA!$M:$M,$B45&amp;" d. "&amp;DU$2)+COUNTIF(CORRIDA!$M:$M,DU$2&amp;" d. "&amp;$B45)=0,0,COUNTIF(CORRIDA!$M:$M,$B45&amp;" d. "&amp;DU$2)+COUNTIF(CORRIDA!$M:$M,DU$2&amp;" d. "&amp;$B45)))</f>
        <v>4</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1</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1</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3</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15</v>
      </c>
      <c r="FH45" s="80"/>
      <c r="FI45" s="73" t="str">
        <f aca="false">BE45</f>
        <v>Rubens</v>
      </c>
      <c r="FJ45" s="81" t="n">
        <f aca="false">COUNTIF(BF45:DC45,"&gt;0")</f>
        <v>8</v>
      </c>
      <c r="FK45" s="81" t="n">
        <f aca="false">AVERAGE(BF45:DC45)</f>
        <v>1.875</v>
      </c>
      <c r="FL45" s="81" t="n">
        <f aca="false">_xlfn.STDEV.P(BF45:DC45)</f>
        <v>1.05326872164704</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n">
        <f aca="false">IF($B47=X$2,"-",IF(COUNTIF(CORRIDA!$M:$M,$B47&amp;" d. "&amp;X$2)=0,"",COUNTIF(CORRIDA!$M:$M,$B47&amp;" d. "&amp;X$2)))</f>
        <v>1</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3</v>
      </c>
      <c r="AY47" s="74" t="str">
        <f aca="false">IF($B47=AY$2,"-",IF(COUNTIF(CORRIDA!$M:$M,$B47&amp;" d. "&amp;AY$2)=0,"",COUNTIF(CORRIDA!$M:$M,$B47&amp;" d. "&amp;AY$2)))</f>
        <v/>
      </c>
      <c r="AZ47" s="74" t="str">
        <f aca="false">IF($B47=AZ$2,"-",IF(COUNTIF(CORRIDA!$M:$M,$B47&amp;" d. "&amp;AZ$2)=0,"",COUNTIF(CORRIDA!$M:$M,$B47&amp;" d. "&amp;AZ$2)))</f>
        <v/>
      </c>
      <c r="BA47" s="75" t="n">
        <f aca="false">SUM(C47:AZ47)</f>
        <v>4</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3</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n">
        <f aca="false">IF($B47=CO$2,"-",IF(COUNTIF(CORRIDA!$M:$M,$B47&amp;" d. "&amp;CO$2)+COUNTIF(CORRIDA!$M:$M,CO$2&amp;" d. "&amp;$B47)=0,"",COUNTIF(CORRIDA!$M:$M,$B47&amp;" d. "&amp;CO$2)+COUNTIF(CORRIDA!$M:$M,CO$2&amp;" d. "&amp;$B47)))</f>
        <v>1</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3</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9</v>
      </c>
      <c r="DE47" s="77" t="n">
        <f aca="false">COUNTIF(BF47:DC47,"&gt;0")</f>
        <v>5</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3</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1</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3</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6</v>
      </c>
      <c r="FH47" s="80"/>
      <c r="FI47" s="73" t="str">
        <f aca="false">BE47</f>
        <v>Andre Bruni</v>
      </c>
      <c r="FJ47" s="81" t="n">
        <f aca="false">COUNTIF(BF47:DC47,"&gt;0")</f>
        <v>5</v>
      </c>
      <c r="FK47" s="81" t="n">
        <f aca="false">AVERAGE(BF47:DC47)</f>
        <v>1.8</v>
      </c>
      <c r="FL47" s="81" t="n">
        <f aca="false">_xlfn.STDEV.P(BF47:DC47)</f>
        <v>0.979795897113271</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n">
        <f aca="false">IF($B49=CE$2,"-",IF(COUNTIF(CORRIDA!$M:$M,$B49&amp;" d. "&amp;CE$2)+COUNTIF(CORRIDA!$M:$M,CE$2&amp;" d. "&amp;$B49)=0,"",COUNTIF(CORRIDA!$M:$M,$B49&amp;" d. "&amp;CE$2)+COUNTIF(CORRIDA!$M:$M,CE$2&amp;" d. "&amp;$B49)))</f>
        <v>1</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n">
        <f aca="false">IF($B49=CO$2,"-",IF(COUNTIF(CORRIDA!$M:$M,$B49&amp;" d. "&amp;CO$2)+COUNTIF(CORRIDA!$M:$M,CO$2&amp;" d. "&amp;$B49)=0,"",COUNTIF(CORRIDA!$M:$M,$B49&amp;" d. "&amp;CO$2)+COUNTIF(CORRIDA!$M:$M,CO$2&amp;" d. "&amp;$B49)))</f>
        <v>1</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10</v>
      </c>
      <c r="DE49" s="77" t="n">
        <f aca="false">COUNTIF(BF49:DC49,"&gt;0")</f>
        <v>10</v>
      </c>
      <c r="DF49" s="78" t="n">
        <f aca="false">IF(COUNTIF(BF49:DC49,"&gt;0")&lt;10,0,QUOTIENT(COUNTIF(BF49:DC49,"&gt;0"),5)*50)</f>
        <v>100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1</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1</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9</v>
      </c>
      <c r="FH49" s="80"/>
      <c r="FI49" s="73" t="str">
        <f aca="false">BE49</f>
        <v>Guto</v>
      </c>
      <c r="FJ49" s="81" t="n">
        <f aca="false">COUNTIF(BF49:DC49,"&gt;0")</f>
        <v>10</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n">
        <f aca="false">IF($B50=BI$2,"-",IF(COUNTIF(CORRIDA!$M:$M,$B50&amp;" d. "&amp;BI$2)+COUNTIF(CORRIDA!$M:$M,BI$2&amp;" d. "&amp;$B50)=0,"",COUNTIF(CORRIDA!$M:$M,$B50&amp;" d. "&amp;BI$2)+COUNTIF(CORRIDA!$M:$M,BI$2&amp;" d. "&amp;$B50)))</f>
        <v>1</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4</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n">
        <f aca="false">IF($B50=BV$2,"-",IF(COUNTIF(CORRIDA!$M:$M,$B50&amp;" d. "&amp;BV$2)+COUNTIF(CORRIDA!$M:$M,BV$2&amp;" d. "&amp;$B50)=0,"",COUNTIF(CORRIDA!$M:$M,$B50&amp;" d. "&amp;BV$2)+COUNTIF(CORRIDA!$M:$M,BV$2&amp;" d. "&amp;$B50)))</f>
        <v>1</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2</v>
      </c>
      <c r="CE50" s="83" t="n">
        <f aca="false">IF($B50=CE$2,"-",IF(COUNTIF(CORRIDA!$M:$M,$B50&amp;" d. "&amp;CE$2)+COUNTIF(CORRIDA!$M:$M,CE$2&amp;" d. "&amp;$B50)=0,"",COUNTIF(CORRIDA!$M:$M,$B50&amp;" d. "&amp;CE$2)+COUNTIF(CORRIDA!$M:$M,CE$2&amp;" d. "&amp;$B50)))</f>
        <v>1</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n">
        <f aca="false">IF($B50=CH$2,"-",IF(COUNTIF(CORRIDA!$M:$M,$B50&amp;" d. "&amp;CH$2)+COUNTIF(CORRIDA!$M:$M,CH$2&amp;" d. "&amp;$B50)=0,"",COUNTIF(CORRIDA!$M:$M,$B50&amp;" d. "&amp;CH$2)+COUNTIF(CORRIDA!$M:$M,CH$2&amp;" d. "&amp;$B50)))</f>
        <v>1</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n">
        <f aca="false">IF($B50=CM$2,"-",IF(COUNTIF(CORRIDA!$M:$M,$B50&amp;" d. "&amp;CM$2)+COUNTIF(CORRIDA!$M:$M,CM$2&amp;" d. "&amp;$B50)=0,"",COUNTIF(CORRIDA!$M:$M,$B50&amp;" d. "&amp;CM$2)+COUNTIF(CORRIDA!$M:$M,CM$2&amp;" d. "&amp;$B50)))</f>
        <v>2</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2</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n">
        <f aca="false">IF($B50=CU$2,"-",IF(COUNTIF(CORRIDA!$M:$M,$B50&amp;" d. "&amp;CU$2)+COUNTIF(CORRIDA!$M:$M,CU$2&amp;" d. "&amp;$B50)=0,"",COUNTIF(CORRIDA!$M:$M,$B50&amp;" d. "&amp;CU$2)+COUNTIF(CORRIDA!$M:$M,CU$2&amp;" d. "&amp;$B50)))</f>
        <v>1</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3</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25</v>
      </c>
      <c r="DE50" s="77" t="n">
        <f aca="false">COUNTIF(BF50:DC50,"&gt;0")</f>
        <v>17</v>
      </c>
      <c r="DF50" s="78" t="n">
        <f aca="false">IF(COUNTIF(BF50:DC50,"&gt;0")&lt;10,0,QUOTIENT(COUNTIF(BF50:DC50,"&gt;0"),5)*50)</f>
        <v>150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1</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4</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1</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2</v>
      </c>
      <c r="EH50" s="83" t="n">
        <f aca="false">IF($B50=EH$2,0,IF(COUNTIF(CORRIDA!$M:$M,$B50&amp;" d. "&amp;EH$2)+COUNTIF(CORRIDA!$M:$M,EH$2&amp;" d. "&amp;$B50)=0,0,COUNTIF(CORRIDA!$M:$M,$B50&amp;" d. "&amp;EH$2)+COUNTIF(CORRIDA!$M:$M,EH$2&amp;" d. "&amp;$B50)))</f>
        <v>1</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1</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2</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2</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1</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3</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20</v>
      </c>
      <c r="FH50" s="80"/>
      <c r="FI50" s="73" t="str">
        <f aca="false">BE50</f>
        <v>Xuru</v>
      </c>
      <c r="FJ50" s="81" t="n">
        <f aca="false">COUNTIF(BF50:DC50,"&gt;0")</f>
        <v>17</v>
      </c>
      <c r="FK50" s="81" t="n">
        <f aca="false">AVERAGE(BF50:DC50)</f>
        <v>1.47058823529412</v>
      </c>
      <c r="FL50" s="81" t="n">
        <f aca="false">_xlfn.STDEV.P(BF50:DC50)</f>
        <v>0.848365005991527</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7</v>
      </c>
      <c r="G53" s="75" t="n">
        <f aca="false">SUM(G3:G52)</f>
        <v>3</v>
      </c>
      <c r="H53" s="75" t="n">
        <f aca="false">SUM(H3:H52)</f>
        <v>3</v>
      </c>
      <c r="I53" s="75" t="n">
        <f aca="false">SUM(I3:I52)</f>
        <v>10</v>
      </c>
      <c r="J53" s="75" t="n">
        <f aca="false">SUM(J3:J52)</f>
        <v>0</v>
      </c>
      <c r="K53" s="75" t="n">
        <f aca="false">SUM(K3:K52)</f>
        <v>2</v>
      </c>
      <c r="L53" s="75" t="n">
        <f aca="false">SUM(L3:L52)</f>
        <v>1</v>
      </c>
      <c r="M53" s="75" t="n">
        <f aca="false">SUM(M3:M52)</f>
        <v>11</v>
      </c>
      <c r="N53" s="75" t="n">
        <f aca="false">SUM(N3:N52)</f>
        <v>24</v>
      </c>
      <c r="O53" s="75" t="n">
        <f aca="false">SUM(O3:O52)</f>
        <v>3</v>
      </c>
      <c r="P53" s="75" t="n">
        <f aca="false">SUM(P3:P52)</f>
        <v>3</v>
      </c>
      <c r="Q53" s="75" t="n">
        <f aca="false">SUM(Q3:Q52)</f>
        <v>3</v>
      </c>
      <c r="R53" s="75" t="n">
        <f aca="false">SUM(R3:R52)</f>
        <v>0</v>
      </c>
      <c r="S53" s="75" t="n">
        <f aca="false">SUM(S3:S52)</f>
        <v>14</v>
      </c>
      <c r="T53" s="75" t="n">
        <f aca="false">SUM(T3:T52)</f>
        <v>1</v>
      </c>
      <c r="U53" s="75" t="n">
        <f aca="false">SUM(U3:U52)</f>
        <v>1</v>
      </c>
      <c r="V53" s="75" t="n">
        <f aca="false">SUM(V3:V52)</f>
        <v>0</v>
      </c>
      <c r="W53" s="75" t="n">
        <f aca="false">SUM(W3:W52)</f>
        <v>0</v>
      </c>
      <c r="X53" s="75" t="n">
        <f aca="false">SUM(X3:X52)</f>
        <v>8</v>
      </c>
      <c r="Y53" s="75" t="n">
        <f aca="false">SUM(Y3:Y52)</f>
        <v>28</v>
      </c>
      <c r="Z53" s="75" t="n">
        <f aca="false">SUM(Z3:Z52)</f>
        <v>15</v>
      </c>
      <c r="AA53" s="75" t="n">
        <f aca="false">SUM(AA3:AA52)</f>
        <v>8</v>
      </c>
      <c r="AB53" s="75" t="n">
        <f aca="false">SUM(AB3:AB52)</f>
        <v>4</v>
      </c>
      <c r="AC53" s="75" t="n">
        <f aca="false">SUM(AC3:AC52)</f>
        <v>0</v>
      </c>
      <c r="AD53" s="75" t="n">
        <f aca="false">SUM(AD3:AD52)</f>
        <v>0</v>
      </c>
      <c r="AE53" s="75" t="n">
        <f aca="false">SUM(AE3:AE52)</f>
        <v>8</v>
      </c>
      <c r="AF53" s="75" t="n">
        <f aca="false">SUM(AF3:AF52)</f>
        <v>0</v>
      </c>
      <c r="AG53" s="75" t="n">
        <f aca="false">SUM(AG3:AG52)</f>
        <v>8</v>
      </c>
      <c r="AH53" s="75" t="n">
        <f aca="false">SUM(AH3:AH52)</f>
        <v>3</v>
      </c>
      <c r="AI53" s="75" t="n">
        <f aca="false">SUM(AI3:AI52)</f>
        <v>0</v>
      </c>
      <c r="AJ53" s="75" t="n">
        <f aca="false">SUM(AJ3:AJ52)</f>
        <v>4</v>
      </c>
      <c r="AK53" s="75" t="n">
        <f aca="false">SUM(AK3:AK52)</f>
        <v>16</v>
      </c>
      <c r="AL53" s="75" t="n">
        <f aca="false">SUM(AL3:AL52)</f>
        <v>6</v>
      </c>
      <c r="AM53" s="75" t="n">
        <f aca="false">SUM(AM3:AM52)</f>
        <v>1</v>
      </c>
      <c r="AN53" s="75" t="n">
        <f aca="false">SUM(AN3:AN52)</f>
        <v>0</v>
      </c>
      <c r="AO53" s="75" t="n">
        <f aca="false">SUM(AO3:AO52)</f>
        <v>9</v>
      </c>
      <c r="AP53" s="75" t="n">
        <f aca="false">SUM(AP3:AP52)</f>
        <v>0</v>
      </c>
      <c r="AQ53" s="75" t="n">
        <f aca="false">SUM(AQ3:AQ52)</f>
        <v>4</v>
      </c>
      <c r="AR53" s="75" t="n">
        <f aca="false">SUM(AR3:AR52)</f>
        <v>7</v>
      </c>
      <c r="AS53" s="75" t="n">
        <f aca="false">SUM(AS3:AS52)</f>
        <v>6</v>
      </c>
      <c r="AT53" s="75" t="n">
        <f aca="false">SUM(AT3:AT52)</f>
        <v>0</v>
      </c>
      <c r="AU53" s="75" t="n">
        <f aca="false">SUM(AU3:AU52)</f>
        <v>5</v>
      </c>
      <c r="AV53" s="75" t="n">
        <f aca="false">SUM(AV3:AV52)</f>
        <v>0</v>
      </c>
      <c r="AW53" s="75" t="n">
        <f aca="false">SUM(AW3:AW52)</f>
        <v>6</v>
      </c>
      <c r="AX53" s="75" t="n">
        <f aca="false">SUM(AX3:AX52)</f>
        <v>24</v>
      </c>
      <c r="AY53" s="75" t="n">
        <f aca="false">SUM(AY3:AY52)</f>
        <v>5</v>
      </c>
      <c r="AZ53" s="75" t="n">
        <f aca="false">SUM(AZ3:AZ52)</f>
        <v>0</v>
      </c>
      <c r="BA53" s="75" t="n">
        <f aca="false">SUM(BA3:BA52)</f>
        <v>261</v>
      </c>
      <c r="BE53" s="84" t="s">
        <v>78</v>
      </c>
      <c r="BF53" s="75" t="n">
        <f aca="false">SUM(BF3:BF52)</f>
        <v>0</v>
      </c>
      <c r="BG53" s="75" t="n">
        <f aca="false">SUM(BG3:BG52)</f>
        <v>0</v>
      </c>
      <c r="BH53" s="75" t="n">
        <f aca="false">SUM(BH3:BH52)</f>
        <v>0</v>
      </c>
      <c r="BI53" s="75" t="n">
        <f aca="false">SUM(BI3:BI52)</f>
        <v>11</v>
      </c>
      <c r="BJ53" s="75" t="n">
        <f aca="false">SUM(BJ3:BJ52)</f>
        <v>14</v>
      </c>
      <c r="BK53" s="75" t="n">
        <f aca="false">SUM(BK3:BK52)</f>
        <v>10</v>
      </c>
      <c r="BL53" s="75" t="n">
        <f aca="false">SUM(BL3:BL52)</f>
        <v>20</v>
      </c>
      <c r="BM53" s="75" t="n">
        <f aca="false">SUM(BM3:BM52)</f>
        <v>0</v>
      </c>
      <c r="BN53" s="75" t="n">
        <f aca="false">SUM(BN3:BN52)</f>
        <v>3</v>
      </c>
      <c r="BO53" s="75" t="n">
        <f aca="false">SUM(BO3:BO52)</f>
        <v>2</v>
      </c>
      <c r="BP53" s="75" t="n">
        <f aca="false">SUM(BP3:BP52)</f>
        <v>23</v>
      </c>
      <c r="BQ53" s="75" t="n">
        <f aca="false">SUM(BQ3:BQ52)</f>
        <v>51</v>
      </c>
      <c r="BR53" s="75" t="n">
        <f aca="false">SUM(BR3:BR52)</f>
        <v>6</v>
      </c>
      <c r="BS53" s="75" t="n">
        <f aca="false">SUM(BS3:BS52)</f>
        <v>8</v>
      </c>
      <c r="BT53" s="75" t="n">
        <f aca="false">SUM(BT3:BT52)</f>
        <v>3</v>
      </c>
      <c r="BU53" s="75" t="n">
        <f aca="false">SUM(BU3:BU52)</f>
        <v>0</v>
      </c>
      <c r="BV53" s="75" t="n">
        <f aca="false">SUM(BV3:BV52)</f>
        <v>23</v>
      </c>
      <c r="BW53" s="75" t="n">
        <f aca="false">SUM(BW3:BW52)</f>
        <v>1</v>
      </c>
      <c r="BX53" s="75" t="n">
        <f aca="false">SUM(BX3:BX52)</f>
        <v>1</v>
      </c>
      <c r="BY53" s="75" t="n">
        <f aca="false">SUM(BY3:BY52)</f>
        <v>0</v>
      </c>
      <c r="BZ53" s="75" t="n">
        <f aca="false">SUM(BZ3:BZ52)</f>
        <v>0</v>
      </c>
      <c r="CA53" s="75" t="n">
        <f aca="false">SUM(CA3:CA52)</f>
        <v>15</v>
      </c>
      <c r="CB53" s="75" t="n">
        <f aca="false">SUM(CB3:CB52)</f>
        <v>30</v>
      </c>
      <c r="CC53" s="75" t="n">
        <f aca="false">SUM(CC3:CC52)</f>
        <v>19</v>
      </c>
      <c r="CD53" s="75" t="n">
        <f aca="false">SUM(CD3:CD52)</f>
        <v>19</v>
      </c>
      <c r="CE53" s="75" t="n">
        <f aca="false">SUM(CE3:CE52)</f>
        <v>21</v>
      </c>
      <c r="CF53" s="75" t="n">
        <f aca="false">SUM(CF3:CF52)</f>
        <v>0</v>
      </c>
      <c r="CG53" s="75" t="n">
        <f aca="false">SUM(CG3:CG52)</f>
        <v>0</v>
      </c>
      <c r="CH53" s="75" t="n">
        <f aca="false">SUM(CH3:CH52)</f>
        <v>21</v>
      </c>
      <c r="CI53" s="75" t="n">
        <f aca="false">SUM(CI3:CI52)</f>
        <v>5</v>
      </c>
      <c r="CJ53" s="75" t="n">
        <f aca="false">SUM(CJ3:CJ52)</f>
        <v>13</v>
      </c>
      <c r="CK53" s="75" t="n">
        <f aca="false">SUM(CK3:CK52)</f>
        <v>11</v>
      </c>
      <c r="CL53" s="75" t="n">
        <f aca="false">SUM(CL3:CL52)</f>
        <v>0</v>
      </c>
      <c r="CM53" s="75" t="n">
        <f aca="false">SUM(CM3:CM52)</f>
        <v>22</v>
      </c>
      <c r="CN53" s="75" t="n">
        <f aca="false">SUM(CN3:CN52)</f>
        <v>21</v>
      </c>
      <c r="CO53" s="75" t="n">
        <f aca="false">SUM(CO3:CO52)</f>
        <v>34</v>
      </c>
      <c r="CP53" s="75" t="n">
        <f aca="false">SUM(CP3:CP52)</f>
        <v>1</v>
      </c>
      <c r="CQ53" s="75" t="n">
        <f aca="false">SUM(CQ3:CQ52)</f>
        <v>0</v>
      </c>
      <c r="CR53" s="75" t="n">
        <f aca="false">SUM(CR3:CR52)</f>
        <v>28</v>
      </c>
      <c r="CS53" s="75" t="n">
        <f aca="false">SUM(CS3:CS52)</f>
        <v>0</v>
      </c>
      <c r="CT53" s="75" t="n">
        <f aca="false">SUM(CT3:CT52)</f>
        <v>10</v>
      </c>
      <c r="CU53" s="75" t="n">
        <f aca="false">SUM(CU3:CU52)</f>
        <v>12</v>
      </c>
      <c r="CV53" s="75" t="n">
        <f aca="false">SUM(CV3:CV52)</f>
        <v>15</v>
      </c>
      <c r="CW53" s="75" t="n">
        <f aca="false">SUM(CW3:CW52)</f>
        <v>0</v>
      </c>
      <c r="CX53" s="75" t="n">
        <f aca="false">SUM(CX3:CX52)</f>
        <v>9</v>
      </c>
      <c r="CY53" s="75" t="n">
        <f aca="false">SUM(CY3:CY52)</f>
        <v>0</v>
      </c>
      <c r="CZ53" s="75" t="n">
        <f aca="false">SUM(CZ3:CZ52)</f>
        <v>10</v>
      </c>
      <c r="DA53" s="75" t="n">
        <f aca="false">SUM(DA3:DA52)</f>
        <v>25</v>
      </c>
      <c r="DB53" s="75" t="n">
        <f aca="false">SUM(DB3:DB52)</f>
        <v>5</v>
      </c>
      <c r="DC53" s="75" t="n">
        <f aca="false">SUM(DC3:DC52)</f>
        <v>0</v>
      </c>
      <c r="DD53" s="75" t="n">
        <f aca="false">SUM(DD3:DD52)</f>
        <v>522</v>
      </c>
      <c r="DE53" s="77"/>
      <c r="DF53" s="78"/>
      <c r="DG53" s="79"/>
      <c r="DH53" s="84" t="s">
        <v>78</v>
      </c>
      <c r="DI53" s="75" t="n">
        <f aca="false">SUM(DI3:DI43)</f>
        <v>0</v>
      </c>
      <c r="DJ53" s="75" t="n">
        <f aca="false">SUM(DJ3:DJ43)</f>
        <v>0</v>
      </c>
      <c r="DK53" s="75" t="n">
        <f aca="false">SUM(DK3:DK43)</f>
        <v>0</v>
      </c>
      <c r="DL53" s="75" t="n">
        <f aca="false">SUM(DL3:DL43)</f>
        <v>10</v>
      </c>
      <c r="DM53" s="75" t="n">
        <f aca="false">SUM(DM3:DM43)</f>
        <v>11</v>
      </c>
      <c r="DN53" s="75" t="n">
        <f aca="false">SUM(DN3:DN43)</f>
        <v>8</v>
      </c>
      <c r="DO53" s="75" t="n">
        <f aca="false">SUM(DO3:DO43)</f>
        <v>19</v>
      </c>
      <c r="DP53" s="75" t="n">
        <f aca="false">SUM(DP3:DP43)</f>
        <v>0</v>
      </c>
      <c r="DQ53" s="75" t="n">
        <f aca="false">SUM(DQ3:DQ43)</f>
        <v>3</v>
      </c>
      <c r="DR53" s="75" t="n">
        <f aca="false">SUM(DR3:DR43)</f>
        <v>2</v>
      </c>
      <c r="DS53" s="75" t="n">
        <f aca="false">SUM(DS3:DS43)</f>
        <v>21</v>
      </c>
      <c r="DT53" s="75" t="n">
        <f aca="false">SUM(DT3:DT43)</f>
        <v>43</v>
      </c>
      <c r="DU53" s="75" t="n">
        <f aca="false">SUM(DU3:DU43)</f>
        <v>2</v>
      </c>
      <c r="DV53" s="75" t="n">
        <f aca="false">SUM(DV3:DV43)</f>
        <v>7</v>
      </c>
      <c r="DW53" s="75" t="n">
        <f aca="false">SUM(DW3:DW43)</f>
        <v>3</v>
      </c>
      <c r="DX53" s="75" t="n">
        <f aca="false">SUM(DX3:DX43)</f>
        <v>0</v>
      </c>
      <c r="DY53" s="75" t="n">
        <f aca="false">SUM(DY3:DY43)</f>
        <v>21</v>
      </c>
      <c r="DZ53" s="75" t="n">
        <f aca="false">SUM(DZ3:DZ43)</f>
        <v>1</v>
      </c>
      <c r="EA53" s="75" t="n">
        <f aca="false">SUM(EA3:EA43)</f>
        <v>1</v>
      </c>
      <c r="EB53" s="75" t="n">
        <f aca="false">SUM(EB3:EB43)</f>
        <v>0</v>
      </c>
      <c r="EC53" s="75" t="n">
        <f aca="false">SUM(EC3:EC43)</f>
        <v>0</v>
      </c>
      <c r="ED53" s="75" t="n">
        <f aca="false">SUM(ED3:ED43)</f>
        <v>11</v>
      </c>
      <c r="EE53" s="75" t="n">
        <f aca="false">SUM(EE3:EE43)</f>
        <v>25</v>
      </c>
      <c r="EF53" s="75" t="n">
        <f aca="false">SUM(EF3:EF43)</f>
        <v>13</v>
      </c>
      <c r="EG53" s="75" t="n">
        <f aca="false">SUM(EG3:EG43)</f>
        <v>16</v>
      </c>
      <c r="EH53" s="75" t="n">
        <f aca="false">SUM(EH3:EH43)</f>
        <v>18</v>
      </c>
      <c r="EI53" s="75" t="n">
        <f aca="false">SUM(EI3:EI43)</f>
        <v>0</v>
      </c>
      <c r="EJ53" s="75" t="n">
        <f aca="false">SUM(EJ3:EJ43)</f>
        <v>0</v>
      </c>
      <c r="EK53" s="75" t="n">
        <f aca="false">SUM(EK3:EK43)</f>
        <v>19</v>
      </c>
      <c r="EL53" s="75" t="n">
        <f aca="false">SUM(EL3:EL43)</f>
        <v>5</v>
      </c>
      <c r="EM53" s="75" t="n">
        <f aca="false">SUM(EM3:EM43)</f>
        <v>11</v>
      </c>
      <c r="EN53" s="75" t="n">
        <f aca="false">SUM(EN3:EN43)</f>
        <v>11</v>
      </c>
      <c r="EO53" s="75" t="n">
        <f aca="false">SUM(EO3:EO43)</f>
        <v>0</v>
      </c>
      <c r="EP53" s="75" t="n">
        <f aca="false">SUM(EP3:EP43)</f>
        <v>20</v>
      </c>
      <c r="EQ53" s="75" t="n">
        <f aca="false">SUM(EQ3:EQ43)</f>
        <v>19</v>
      </c>
      <c r="ER53" s="75" t="n">
        <f aca="false">SUM(ER3:ER43)</f>
        <v>26</v>
      </c>
      <c r="ES53" s="75" t="n">
        <f aca="false">SUM(ES3:ES43)</f>
        <v>1</v>
      </c>
      <c r="ET53" s="75" t="n">
        <f aca="false">SUM(ET3:ET43)</f>
        <v>0</v>
      </c>
      <c r="EU53" s="75" t="n">
        <f aca="false">SUM(EU3:EU43)</f>
        <v>24</v>
      </c>
      <c r="EV53" s="75" t="n">
        <f aca="false">SUM(EV3:EV43)</f>
        <v>0</v>
      </c>
      <c r="EW53" s="75" t="n">
        <f aca="false">SUM(EW3:EW43)</f>
        <v>9</v>
      </c>
      <c r="EX53" s="75" t="n">
        <f aca="false">SUM(EX3:EX43)</f>
        <v>11</v>
      </c>
      <c r="EY53" s="75" t="n">
        <f aca="false">SUM(EY3:EY43)</f>
        <v>15</v>
      </c>
      <c r="EZ53" s="75" t="n">
        <f aca="false">SUM(EZ3:EZ43)</f>
        <v>0</v>
      </c>
      <c r="FA53" s="75" t="n">
        <f aca="false">SUM(FA3:FA43)</f>
        <v>6</v>
      </c>
      <c r="FB53" s="75" t="n">
        <f aca="false">SUM(FB3:FB43)</f>
        <v>0</v>
      </c>
      <c r="FC53" s="75" t="n">
        <f aca="false">SUM(FC3:FC43)</f>
        <v>9</v>
      </c>
      <c r="FD53" s="75" t="n">
        <f aca="false">SUM(FD3:FD43)</f>
        <v>20</v>
      </c>
      <c r="FE53" s="75" t="n">
        <f aca="false">SUM(FE3:FE43)</f>
        <v>5</v>
      </c>
      <c r="FF53" s="75" t="n">
        <f aca="false">SUM(FF3:FF43)</f>
        <v>0</v>
      </c>
      <c r="FG53" s="75" t="n">
        <f aca="false">SUM(FG3:FG52)</f>
        <v>446</v>
      </c>
      <c r="FH53" s="80"/>
      <c r="FI53" s="84"/>
      <c r="FJ53" s="85"/>
      <c r="FK53" s="85"/>
      <c r="FL53" s="85"/>
    </row>
    <row r="54" customFormat="false" ht="12.75" hidden="false" customHeight="false" outlineLevel="0" collapsed="false">
      <c r="BA54" s="86" t="n">
        <f aca="false">SUM(C53:AZ53)</f>
        <v>261</v>
      </c>
      <c r="DD54" s="86" t="n">
        <f aca="false">SUM(BF53:DC53)</f>
        <v>522</v>
      </c>
      <c r="DE54" s="79"/>
      <c r="DF54" s="87"/>
      <c r="DG54" s="79"/>
      <c r="FG54" s="86" t="n">
        <f aca="false">SUM(DI53:FF53)</f>
        <v>446</v>
      </c>
      <c r="FH54" s="79"/>
      <c r="FJ54" s="88"/>
      <c r="FK54" s="88"/>
      <c r="FL54" s="88"/>
    </row>
    <row r="55" customFormat="false" ht="12.75" hidden="false" customHeight="false" outlineLevel="0" collapsed="false">
      <c r="DD55" s="86" t="n">
        <f aca="false">MAX(BF3:DC52)</f>
        <v>7</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0.84017089381207</v>
      </c>
      <c r="DM55" s="89" t="n">
        <f aca="false">SUMPRODUCT(DM3:DM52,CLASSIF!$T3:$T52)/DM53</f>
        <v>0.826400814871403</v>
      </c>
      <c r="DN55" s="89" t="n">
        <f aca="false">SUMPRODUCT(DN3:DN52,CLASSIF!$T3:$T52)/DN53</f>
        <v>0.897076392810088</v>
      </c>
      <c r="DO55" s="89" t="n">
        <f aca="false">SUMPRODUCT(DO3:DO52,CLASSIF!$T3:$T52)/DO53</f>
        <v>0.670009514140197</v>
      </c>
      <c r="DP55" s="89" t="e">
        <f aca="false">SUMPRODUCT(DP3:DP52,CLASSIF!$T3:$T52)/DP53</f>
        <v>#DIV/0!</v>
      </c>
      <c r="DQ55" s="89" t="n">
        <f aca="false">SUMPRODUCT(DQ3:DQ52,CLASSIF!$T3:$T52)/DQ53</f>
        <v>0.61359649122807</v>
      </c>
      <c r="DR55" s="89" t="n">
        <f aca="false">SUMPRODUCT(DR3:DR52,CLASSIF!$T3:$T52)/DR53</f>
        <v>0.887745098039216</v>
      </c>
      <c r="DS55" s="89" t="n">
        <f aca="false">SUMPRODUCT(DS3:DS52,CLASSIF!$T3:$T52)/DS53</f>
        <v>0.768249738700001</v>
      </c>
      <c r="DT55" s="89" t="n">
        <f aca="false">SUMPRODUCT(DT3:DT52,CLASSIF!$T3:$T52)/DT53</f>
        <v>0.722064166752791</v>
      </c>
      <c r="DU55" s="89" t="n">
        <f aca="false">SUMPRODUCT(DU3:DU52,CLASSIF!$T3:$T52)/DU53</f>
        <v>2.3075</v>
      </c>
      <c r="DV55" s="89" t="n">
        <f aca="false">SUMPRODUCT(DV3:DV52,CLASSIF!$T3:$T52)/DV53</f>
        <v>0.751727314093774</v>
      </c>
      <c r="DW55" s="89" t="n">
        <f aca="false">SUMPRODUCT(DW3:DW52,CLASSIF!$T3:$T52)/DW53</f>
        <v>0.802545365972476</v>
      </c>
      <c r="DX55" s="89" t="e">
        <f aca="false">SUMPRODUCT(DX3:DX52,CLASSIF!$T3:$T52)/DX53</f>
        <v>#DIV/0!</v>
      </c>
      <c r="DY55" s="89" t="n">
        <f aca="false">SUMPRODUCT(DY3:DY52,CLASSIF!$T3:$T52)/DY53</f>
        <v>0.728887620980019</v>
      </c>
      <c r="DZ55" s="89" t="n">
        <f aca="false">SUMPRODUCT(DZ3:DZ52,CLASSIF!$T3:$T52)/DZ53</f>
        <v>0.675</v>
      </c>
      <c r="EA55" s="89" t="n">
        <f aca="false">SUMPRODUCT(EA3:EA52,CLASSIF!$T3:$T52)/EA53</f>
        <v>0.846428571428571</v>
      </c>
      <c r="EB55" s="89" t="e">
        <f aca="false">SUMPRODUCT(EB3:EB52,CLASSIF!$T3:$T52)/EB53</f>
        <v>#DIV/0!</v>
      </c>
      <c r="EC55" s="89" t="e">
        <f aca="false">SUMPRODUCT(EC3:EC52,CLASSIF!$T3:$T52)/EC53</f>
        <v>#DIV/0!</v>
      </c>
      <c r="ED55" s="89" t="n">
        <f aca="false">SUMPRODUCT(ED3:ED52,CLASSIF!$T3:$T52)/ED53</f>
        <v>1.02553370871553</v>
      </c>
      <c r="EE55" s="89" t="n">
        <f aca="false">SUMPRODUCT(EE3:EE52,CLASSIF!$T3:$T52)/EE53</f>
        <v>0.837223267119204</v>
      </c>
      <c r="EF55" s="89" t="n">
        <f aca="false">SUMPRODUCT(EF3:EF52,CLASSIF!$T3:$T52)/EF53</f>
        <v>0.9396681091601</v>
      </c>
      <c r="EG55" s="89" t="n">
        <f aca="false">SUMPRODUCT(EG3:EG52,CLASSIF!$T3:$T52)/EG53</f>
        <v>0.739663970945149</v>
      </c>
      <c r="EH55" s="89" t="n">
        <f aca="false">SUMPRODUCT(EH3:EH52,CLASSIF!$T3:$T52)/EH53</f>
        <v>0.793853964198358</v>
      </c>
      <c r="EI55" s="89" t="e">
        <f aca="false">SUMPRODUCT(EI3:EI52,CLASSIF!$T3:$T52)/EI53</f>
        <v>#DIV/0!</v>
      </c>
      <c r="EJ55" s="89" t="e">
        <f aca="false">SUMPRODUCT(EJ3:EJ52,CLASSIF!$T3:$T52)/EJ53</f>
        <v>#DIV/0!</v>
      </c>
      <c r="EK55" s="89" t="n">
        <f aca="false">SUMPRODUCT(EK3:EK52,CLASSIF!$T3:$T52)/EK53</f>
        <v>0.697773437679021</v>
      </c>
      <c r="EL55" s="89" t="n">
        <f aca="false">SUMPRODUCT(EL3:EL52,CLASSIF!$T3:$T52)/EL53</f>
        <v>0.746050420168067</v>
      </c>
      <c r="EM55" s="89" t="n">
        <f aca="false">SUMPRODUCT(EM3:EM52,CLASSIF!$T3:$T52)/EM53</f>
        <v>0.88381735614356</v>
      </c>
      <c r="EN55" s="89" t="n">
        <f aca="false">SUMPRODUCT(EN3:EN52,CLASSIF!$T3:$T52)/EN53</f>
        <v>0.634190614877114</v>
      </c>
      <c r="EO55" s="89" t="e">
        <f aca="false">SUMPRODUCT(EO3:EO52,CLASSIF!$T3:$T52)/EO53</f>
        <v>#DIV/0!</v>
      </c>
      <c r="EP55" s="89" t="n">
        <f aca="false">SUMPRODUCT(EP3:EP52,CLASSIF!$T3:$T52)/EP53</f>
        <v>0.705018047936718</v>
      </c>
      <c r="EQ55" s="89" t="n">
        <f aca="false">SUMPRODUCT(EQ3:EQ52,CLASSIF!$T3:$T52)/EQ53</f>
        <v>0.735177023034587</v>
      </c>
      <c r="ER55" s="89" t="n">
        <f aca="false">SUMPRODUCT(ER3:ER52,CLASSIF!$T3:$T52)/ER53</f>
        <v>0.71738168901565</v>
      </c>
      <c r="ES55" s="89" t="n">
        <f aca="false">SUMPRODUCT(ES3:ES52,CLASSIF!$T3:$T52)/ES53</f>
        <v>0.916176470588235</v>
      </c>
      <c r="ET55" s="89" t="e">
        <f aca="false">SUMPRODUCT(ET3:ET52,CLASSIF!$T3:$T52)/ET53</f>
        <v>#DIV/0!</v>
      </c>
      <c r="EU55" s="89" t="n">
        <f aca="false">SUMPRODUCT(EU3:EU52,CLASSIF!$T3:$T52)/EU53</f>
        <v>0.806075691166568</v>
      </c>
      <c r="EV55" s="89" t="e">
        <f aca="false">SUMPRODUCT(EV3:EV52,CLASSIF!$T3:$T52)/EV53</f>
        <v>#DIV/0!</v>
      </c>
      <c r="EW55" s="89" t="n">
        <f aca="false">SUMPRODUCT(EW3:EW52,CLASSIF!$T3:$T52)/EW53</f>
        <v>0.70470051391104</v>
      </c>
      <c r="EX55" s="89" t="n">
        <f aca="false">SUMPRODUCT(EX3:EX52,CLASSIF!$T3:$T52)/EX53</f>
        <v>0.56199209486166</v>
      </c>
      <c r="EY55" s="89" t="n">
        <f aca="false">SUMPRODUCT(EY3:EY52,CLASSIF!$T3:$T52)/EY53</f>
        <v>0.760271911663216</v>
      </c>
      <c r="EZ55" s="89" t="e">
        <f aca="false">SUMPRODUCT(EZ3:EZ52,CLASSIF!$T3:$T52)/EZ53</f>
        <v>#DIV/0!</v>
      </c>
      <c r="FA55" s="89" t="n">
        <f aca="false">SUMPRODUCT(FA3:FA52,CLASSIF!$T3:$T52)/FA53</f>
        <v>0.821713675213675</v>
      </c>
      <c r="FB55" s="89" t="e">
        <f aca="false">SUMPRODUCT(FB3:FB52,CLASSIF!$T3:$T52)/FB53</f>
        <v>#DIV/0!</v>
      </c>
      <c r="FC55" s="89" t="n">
        <f aca="false">SUMPRODUCT(FC3:FC52,CLASSIF!$T3:$T52)/FC53</f>
        <v>0.65843596169912</v>
      </c>
      <c r="FD55" s="89" t="n">
        <f aca="false">SUMPRODUCT(FD3:FD52,CLASSIF!$T3:$T52)/FD53</f>
        <v>0.869475305183442</v>
      </c>
      <c r="FE55" s="89" t="n">
        <f aca="false">SUMPRODUCT(FE3:FE52,CLASSIF!$T3:$T52)/FE53</f>
        <v>0.709238704177323</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748" activePane="bottomLeft" state="frozen"/>
      <selection pane="topLeft" activeCell="A1" activeCellId="0" sqref="A1"/>
      <selection pane="bottomLeft" activeCell="B782" activeCellId="0" sqref="B78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143</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t="n">
        <v>44434</v>
      </c>
      <c r="C314" s="40" t="s">
        <v>43</v>
      </c>
      <c r="D314" s="96" t="n">
        <v>7</v>
      </c>
      <c r="E314" s="96" t="n">
        <v>5</v>
      </c>
      <c r="F314" s="40" t="s">
        <v>25</v>
      </c>
      <c r="G314" s="105" t="str">
        <f aca="false">C314</f>
        <v>Sérgio Nacif</v>
      </c>
      <c r="H314" s="104" t="n">
        <f aca="false">IF(AND(E314=0,E315=0),25,20)</f>
        <v>20</v>
      </c>
      <c r="I314" s="105" t="str">
        <f aca="false">F314</f>
        <v>Luis Carlos</v>
      </c>
      <c r="J314" s="94" t="n">
        <f aca="false">IF(E314="WO40",-40,MAX(4,SUM(E314:E315)))</f>
        <v>7</v>
      </c>
      <c r="K314" s="104" t="n">
        <f aca="false">IF(D314&gt;E314,1,0)+IF(D315&gt;E315,1,0)+IF(D316&gt;E316,1,0)</f>
        <v>2</v>
      </c>
      <c r="L314" s="104" t="n">
        <f aca="false">IF(E314&gt;D314,1,0)+IF(E315&gt;D315,1,0)+IF(E316&gt;D316,1,0)</f>
        <v>0</v>
      </c>
      <c r="M314" s="97" t="str">
        <f aca="false">G314&amp;" d. "&amp;I314</f>
        <v>Sérgio Nacif d. Luis Carlos</v>
      </c>
      <c r="N314" s="97" t="str">
        <f aca="false">G314&amp;" x "&amp;I314</f>
        <v>Sérgio Nacif x Luis Carlos</v>
      </c>
      <c r="O314" s="97" t="str">
        <f aca="false">I314&amp;" x "&amp;G314</f>
        <v>Luis Carlos x Sérgio Nacif</v>
      </c>
      <c r="P314" s="94" t="n">
        <f aca="false">MONTH(B314)</f>
        <v>8</v>
      </c>
      <c r="Q314" s="94" t="n">
        <f aca="false">QUOTIENT(B314-2,7)-6129</f>
        <v>218</v>
      </c>
    </row>
    <row r="315" customFormat="false" ht="12.75" hidden="false" customHeight="false" outlineLevel="0" collapsed="false">
      <c r="A315" s="94"/>
      <c r="B315" s="39"/>
      <c r="C315" s="40"/>
      <c r="D315" s="98" t="n">
        <v>6</v>
      </c>
      <c r="E315" s="98" t="n">
        <v>2</v>
      </c>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t="n">
        <v>44435</v>
      </c>
      <c r="C317" s="40" t="s">
        <v>18</v>
      </c>
      <c r="D317" s="96" t="n">
        <v>6</v>
      </c>
      <c r="E317" s="96" t="n">
        <v>0</v>
      </c>
      <c r="F317" s="40" t="s">
        <v>24</v>
      </c>
      <c r="G317" s="105" t="str">
        <f aca="false">C317</f>
        <v>Flavio</v>
      </c>
      <c r="H317" s="104" t="n">
        <f aca="false">IF(AND(E317=0,E318=0),25,20)</f>
        <v>20</v>
      </c>
      <c r="I317" s="105" t="str">
        <f aca="false">F317</f>
        <v>Juan</v>
      </c>
      <c r="J317" s="94" t="n">
        <f aca="false">IF(E317="WO40",-40,MAX(4,SUM(E317:E318)))</f>
        <v>4</v>
      </c>
      <c r="K317" s="104" t="n">
        <f aca="false">IF(D317&gt;E317,1,0)+IF(D318&gt;E318,1,0)+IF(D319&gt;E319,1,0)</f>
        <v>2</v>
      </c>
      <c r="L317" s="104" t="n">
        <f aca="false">IF(E317&gt;D317,1,0)+IF(E318&gt;D318,1,0)+IF(E319&gt;D319,1,0)</f>
        <v>0</v>
      </c>
      <c r="M317" s="97" t="str">
        <f aca="false">G317&amp;" d. "&amp;I317</f>
        <v>Flavio d. Juan</v>
      </c>
      <c r="N317" s="97" t="str">
        <f aca="false">G317&amp;" x "&amp;I317</f>
        <v>Flavio x Juan</v>
      </c>
      <c r="O317" s="97" t="str">
        <f aca="false">I317&amp;" x "&amp;G317</f>
        <v>Juan x Flavio</v>
      </c>
      <c r="P317" s="94" t="n">
        <f aca="false">MONTH(B317)</f>
        <v>8</v>
      </c>
      <c r="Q317" s="94" t="n">
        <f aca="false">QUOTIENT(B317-2,7)-6129</f>
        <v>218</v>
      </c>
    </row>
    <row r="318" customFormat="false" ht="12.75" hidden="false" customHeight="false" outlineLevel="0" collapsed="false">
      <c r="A318" s="94"/>
      <c r="B318" s="39"/>
      <c r="C318" s="40"/>
      <c r="D318" s="98" t="n">
        <v>6</v>
      </c>
      <c r="E318" s="98" t="n">
        <v>2</v>
      </c>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t="n">
        <v>44435</v>
      </c>
      <c r="C320" s="40" t="s">
        <v>32</v>
      </c>
      <c r="D320" s="96" t="n">
        <v>6</v>
      </c>
      <c r="E320" s="96" t="n">
        <v>4</v>
      </c>
      <c r="F320" s="40" t="s">
        <v>15</v>
      </c>
      <c r="G320" s="105" t="str">
        <f aca="false">C320</f>
        <v>Paulo</v>
      </c>
      <c r="H320" s="104" t="n">
        <f aca="false">IF(AND(E320=0,E321=0),25,20)</f>
        <v>20</v>
      </c>
      <c r="I320" s="105" t="str">
        <f aca="false">F320</f>
        <v>Felipe</v>
      </c>
      <c r="J320" s="94" t="n">
        <f aca="false">IF(E320="WO40",-40,MAX(4,SUM(E320:E321)))</f>
        <v>11</v>
      </c>
      <c r="K320" s="104" t="n">
        <f aca="false">IF(D320&gt;E320,1,0)+IF(D321&gt;E321,1,0)+IF(D322&gt;E322,1,0)</f>
        <v>2</v>
      </c>
      <c r="L320" s="104" t="n">
        <f aca="false">IF(E320&gt;D320,1,0)+IF(E321&gt;D321,1,0)+IF(E322&gt;D322,1,0)</f>
        <v>1</v>
      </c>
      <c r="M320" s="97" t="str">
        <f aca="false">G320&amp;" d. "&amp;I320</f>
        <v>Paulo d. Felipe</v>
      </c>
      <c r="N320" s="97" t="str">
        <f aca="false">G320&amp;" x "&amp;I320</f>
        <v>Paulo x Felipe</v>
      </c>
      <c r="O320" s="97" t="str">
        <f aca="false">I320&amp;" x "&amp;G320</f>
        <v>Felipe x Paulo</v>
      </c>
      <c r="P320" s="94" t="n">
        <f aca="false">MONTH(B320)</f>
        <v>8</v>
      </c>
      <c r="Q320" s="94" t="n">
        <f aca="false">QUOTIENT(B320-2,7)-6129</f>
        <v>218</v>
      </c>
    </row>
    <row r="321" customFormat="false" ht="12.75" hidden="false" customHeight="false" outlineLevel="0" collapsed="false">
      <c r="A321" s="94"/>
      <c r="B321" s="39"/>
      <c r="C321" s="40"/>
      <c r="D321" s="98" t="n">
        <v>5</v>
      </c>
      <c r="E321" s="98" t="n">
        <v>7</v>
      </c>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t="n">
        <v>10</v>
      </c>
      <c r="E322" s="102" t="n">
        <v>8</v>
      </c>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t="n">
        <v>44435</v>
      </c>
      <c r="C323" s="40" t="s">
        <v>35</v>
      </c>
      <c r="D323" s="96" t="n">
        <v>6</v>
      </c>
      <c r="E323" s="96" t="n">
        <v>1</v>
      </c>
      <c r="F323" s="40" t="s">
        <v>12</v>
      </c>
      <c r="G323" s="105" t="str">
        <f aca="false">C323</f>
        <v>Persio</v>
      </c>
      <c r="H323" s="104" t="n">
        <f aca="false">IF(AND(E323=0,E324=0),25,20)</f>
        <v>20</v>
      </c>
      <c r="I323" s="105" t="str">
        <f aca="false">F323</f>
        <v>Duclerc</v>
      </c>
      <c r="J323" s="94" t="n">
        <f aca="false">IF(E323="WO40",-40,MAX(4,SUM(E323:E324)))</f>
        <v>8</v>
      </c>
      <c r="K323" s="104" t="n">
        <f aca="false">IF(D323&gt;E323,1,0)+IF(D324&gt;E324,1,0)+IF(D325&gt;E325,1,0)</f>
        <v>2</v>
      </c>
      <c r="L323" s="104" t="n">
        <f aca="false">IF(E323&gt;D323,1,0)+IF(E324&gt;D324,1,0)+IF(E325&gt;D325,1,0)</f>
        <v>1</v>
      </c>
      <c r="M323" s="97" t="str">
        <f aca="false">G323&amp;" d. "&amp;I323</f>
        <v>Persio d. Duclerc</v>
      </c>
      <c r="N323" s="97" t="str">
        <f aca="false">G323&amp;" x "&amp;I323</f>
        <v>Persio x Duclerc</v>
      </c>
      <c r="O323" s="97" t="str">
        <f aca="false">I323&amp;" x "&amp;G323</f>
        <v>Duclerc x Persio</v>
      </c>
      <c r="P323" s="94" t="n">
        <f aca="false">MONTH(B323)</f>
        <v>8</v>
      </c>
      <c r="Q323" s="94" t="n">
        <f aca="false">QUOTIENT(B323-2,7)-6129</f>
        <v>218</v>
      </c>
    </row>
    <row r="324" customFormat="false" ht="12.75" hidden="false" customHeight="false" outlineLevel="0" collapsed="false">
      <c r="A324" s="94"/>
      <c r="B324" s="39"/>
      <c r="C324" s="40"/>
      <c r="D324" s="98" t="n">
        <v>5</v>
      </c>
      <c r="E324" s="98" t="n">
        <v>7</v>
      </c>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t="n">
        <v>7</v>
      </c>
      <c r="E325" s="102" t="n">
        <v>5</v>
      </c>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t="n">
        <v>44437</v>
      </c>
      <c r="C326" s="40" t="s">
        <v>7</v>
      </c>
      <c r="D326" s="96" t="n">
        <v>6</v>
      </c>
      <c r="E326" s="96" t="n">
        <v>2</v>
      </c>
      <c r="F326" s="40" t="s">
        <v>27</v>
      </c>
      <c r="G326" s="105" t="str">
        <f aca="false">C326</f>
        <v>Carlos Coimbra</v>
      </c>
      <c r="H326" s="104" t="n">
        <f aca="false">IF(AND(E326=0,E327=0),25,20)</f>
        <v>20</v>
      </c>
      <c r="I326" s="105" t="str">
        <f aca="false">F326</f>
        <v>Magritto</v>
      </c>
      <c r="J326" s="94" t="n">
        <f aca="false">IF(E326="WO40",-40,MAX(4,SUM(E326:E327)))</f>
        <v>5</v>
      </c>
      <c r="K326" s="104" t="n">
        <f aca="false">IF(D326&gt;E326,1,0)+IF(D327&gt;E327,1,0)+IF(D328&gt;E328,1,0)</f>
        <v>2</v>
      </c>
      <c r="L326" s="104" t="n">
        <f aca="false">IF(E326&gt;D326,1,0)+IF(E327&gt;D327,1,0)+IF(E328&gt;D328,1,0)</f>
        <v>0</v>
      </c>
      <c r="M326" s="97" t="str">
        <f aca="false">G326&amp;" d. "&amp;I326</f>
        <v>Carlos Coimbra d. Magritto</v>
      </c>
      <c r="N326" s="97" t="str">
        <f aca="false">G326&amp;" x "&amp;I326</f>
        <v>Carlos Coimbra x Magritto</v>
      </c>
      <c r="O326" s="97" t="str">
        <f aca="false">I326&amp;" x "&amp;G326</f>
        <v>Magritto x Carlos Coimbra</v>
      </c>
      <c r="P326" s="94" t="n">
        <f aca="false">MONTH(B326)</f>
        <v>8</v>
      </c>
      <c r="Q326" s="94" t="n">
        <f aca="false">QUOTIENT(B326-2,7)-6129</f>
        <v>218</v>
      </c>
    </row>
    <row r="327" customFormat="false" ht="12.75" hidden="false" customHeight="false" outlineLevel="0" collapsed="false">
      <c r="A327" s="94"/>
      <c r="B327" s="39"/>
      <c r="C327" s="40"/>
      <c r="D327" s="98" t="n">
        <v>6</v>
      </c>
      <c r="E327" s="98" t="n">
        <v>3</v>
      </c>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t="n">
        <v>44439</v>
      </c>
      <c r="C329" s="40" t="s">
        <v>10</v>
      </c>
      <c r="D329" s="96" t="n">
        <v>6</v>
      </c>
      <c r="E329" s="96" t="n">
        <v>1</v>
      </c>
      <c r="F329" s="40" t="s">
        <v>8</v>
      </c>
      <c r="G329" s="105" t="str">
        <f aca="false">C329</f>
        <v>Danilo</v>
      </c>
      <c r="H329" s="104" t="n">
        <f aca="false">IF(AND(E329=0,E330=0),25,20)</f>
        <v>20</v>
      </c>
      <c r="I329" s="105" t="str">
        <f aca="false">F329</f>
        <v>Costinha</v>
      </c>
      <c r="J329" s="94" t="n">
        <f aca="false">IF(E329="WO40",-40,MAX(4,SUM(E329:E330)))</f>
        <v>5</v>
      </c>
      <c r="K329" s="104" t="n">
        <f aca="false">IF(D329&gt;E329,1,0)+IF(D330&gt;E330,1,0)+IF(D331&gt;E331,1,0)</f>
        <v>2</v>
      </c>
      <c r="L329" s="104" t="n">
        <f aca="false">IF(E329&gt;D329,1,0)+IF(E330&gt;D330,1,0)+IF(E331&gt;D331,1,0)</f>
        <v>0</v>
      </c>
      <c r="M329" s="97" t="str">
        <f aca="false">G329&amp;" d. "&amp;I329</f>
        <v>Danilo d. Costinha</v>
      </c>
      <c r="N329" s="97" t="str">
        <f aca="false">G329&amp;" x "&amp;I329</f>
        <v>Danilo x Costinha</v>
      </c>
      <c r="O329" s="97" t="str">
        <f aca="false">I329&amp;" x "&amp;G329</f>
        <v>Costinha x Danilo</v>
      </c>
      <c r="P329" s="94" t="n">
        <f aca="false">MONTH(B329)</f>
        <v>8</v>
      </c>
      <c r="Q329" s="94" t="n">
        <f aca="false">QUOTIENT(B329-2,7)-6129</f>
        <v>219</v>
      </c>
    </row>
    <row r="330" customFormat="false" ht="12.75" hidden="false" customHeight="false" outlineLevel="0" collapsed="false">
      <c r="A330" s="94"/>
      <c r="B330" s="39"/>
      <c r="C330" s="40"/>
      <c r="D330" s="98" t="n">
        <v>6</v>
      </c>
      <c r="E330" s="98" t="n">
        <v>4</v>
      </c>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t="n">
        <v>44439</v>
      </c>
      <c r="C332" s="40" t="s">
        <v>37</v>
      </c>
      <c r="D332" s="96" t="n">
        <v>6</v>
      </c>
      <c r="E332" s="96" t="n">
        <v>2</v>
      </c>
      <c r="F332" s="40" t="s">
        <v>24</v>
      </c>
      <c r="G332" s="105" t="str">
        <f aca="false">C332</f>
        <v>Pitch</v>
      </c>
      <c r="H332" s="104" t="n">
        <f aca="false">IF(AND(E332=0,E333=0),25,20)</f>
        <v>20</v>
      </c>
      <c r="I332" s="105" t="str">
        <f aca="false">F332</f>
        <v>Juan</v>
      </c>
      <c r="J332" s="94" t="n">
        <f aca="false">IF(E332="WO40",-40,MAX(4,SUM(E332:E333)))</f>
        <v>4</v>
      </c>
      <c r="K332" s="104" t="n">
        <f aca="false">IF(D332&gt;E332,1,0)+IF(D333&gt;E333,1,0)+IF(D334&gt;E334,1,0)</f>
        <v>2</v>
      </c>
      <c r="L332" s="104" t="n">
        <f aca="false">IF(E332&gt;D332,1,0)+IF(E333&gt;D333,1,0)+IF(E334&gt;D334,1,0)</f>
        <v>0</v>
      </c>
      <c r="M332" s="97" t="str">
        <f aca="false">G332&amp;" d. "&amp;I332</f>
        <v>Pitch d. Juan</v>
      </c>
      <c r="N332" s="97" t="str">
        <f aca="false">G332&amp;" x "&amp;I332</f>
        <v>Pitch x Juan</v>
      </c>
      <c r="O332" s="97" t="str">
        <f aca="false">I332&amp;" x "&amp;G332</f>
        <v>Juan x Pitch</v>
      </c>
      <c r="P332" s="94" t="n">
        <f aca="false">MONTH(B332)</f>
        <v>8</v>
      </c>
      <c r="Q332" s="94" t="n">
        <f aca="false">QUOTIENT(B332-2,7)-6129</f>
        <v>219</v>
      </c>
    </row>
    <row r="333" customFormat="false" ht="12.75" hidden="false" customHeight="false" outlineLevel="0" collapsed="false">
      <c r="A333" s="94"/>
      <c r="B333" s="39"/>
      <c r="C333" s="40"/>
      <c r="D333" s="98" t="n">
        <v>6</v>
      </c>
      <c r="E333" s="98" t="n">
        <v>0</v>
      </c>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t="n">
        <v>44440</v>
      </c>
      <c r="C335" s="40" t="s">
        <v>30</v>
      </c>
      <c r="D335" s="96" t="n">
        <v>6</v>
      </c>
      <c r="E335" s="96" t="n">
        <v>2</v>
      </c>
      <c r="F335" s="40" t="s">
        <v>13</v>
      </c>
      <c r="G335" s="105" t="str">
        <f aca="false">C335</f>
        <v>Oswald</v>
      </c>
      <c r="H335" s="104" t="n">
        <f aca="false">IF(AND(E335=0,E336=0),25,20)</f>
        <v>20</v>
      </c>
      <c r="I335" s="105" t="str">
        <f aca="false">F335</f>
        <v>Elias</v>
      </c>
      <c r="J335" s="94" t="n">
        <f aca="false">IF(E335="WO40",-40,MAX(4,SUM(E335:E336)))</f>
        <v>5</v>
      </c>
      <c r="K335" s="104" t="n">
        <f aca="false">IF(D335&gt;E335,1,0)+IF(D336&gt;E336,1,0)+IF(D337&gt;E337,1,0)</f>
        <v>2</v>
      </c>
      <c r="L335" s="104" t="n">
        <f aca="false">IF(E335&gt;D335,1,0)+IF(E336&gt;D336,1,0)+IF(E337&gt;D337,1,0)</f>
        <v>0</v>
      </c>
      <c r="M335" s="97" t="str">
        <f aca="false">G335&amp;" d. "&amp;I335</f>
        <v>Oswald d. Elias</v>
      </c>
      <c r="N335" s="97" t="str">
        <f aca="false">G335&amp;" x "&amp;I335</f>
        <v>Oswald x Elias</v>
      </c>
      <c r="O335" s="97" t="str">
        <f aca="false">I335&amp;" x "&amp;G335</f>
        <v>Elias x Oswald</v>
      </c>
      <c r="P335" s="94" t="n">
        <f aca="false">MONTH(B335)</f>
        <v>9</v>
      </c>
      <c r="Q335" s="94" t="n">
        <f aca="false">QUOTIENT(B335-2,7)-6129</f>
        <v>219</v>
      </c>
    </row>
    <row r="336" customFormat="false" ht="12.75" hidden="false" customHeight="false" outlineLevel="0" collapsed="false">
      <c r="A336" s="94"/>
      <c r="B336" s="39"/>
      <c r="C336" s="40"/>
      <c r="D336" s="98" t="n">
        <v>6</v>
      </c>
      <c r="E336" s="98" t="n">
        <v>3</v>
      </c>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t="n">
        <v>44440</v>
      </c>
      <c r="C338" s="40" t="s">
        <v>33</v>
      </c>
      <c r="D338" s="96" t="n">
        <v>6</v>
      </c>
      <c r="E338" s="96" t="n">
        <v>4</v>
      </c>
      <c r="F338" s="40" t="s">
        <v>26</v>
      </c>
      <c r="G338" s="105" t="str">
        <f aca="false">C338</f>
        <v>Pedrão</v>
      </c>
      <c r="H338" s="104" t="n">
        <f aca="false">IF(AND(E338=0,E339=0),25,20)</f>
        <v>20</v>
      </c>
      <c r="I338" s="105" t="str">
        <f aca="false">F338</f>
        <v>Luiz Henrique</v>
      </c>
      <c r="J338" s="94" t="n">
        <f aca="false">IF(E338="WO40",-40,MAX(4,SUM(E338:E339)))</f>
        <v>10</v>
      </c>
      <c r="K338" s="104" t="n">
        <f aca="false">IF(D338&gt;E338,1,0)+IF(D339&gt;E339,1,0)+IF(D340&gt;E340,1,0)</f>
        <v>2</v>
      </c>
      <c r="L338" s="104" t="n">
        <f aca="false">IF(E338&gt;D338,1,0)+IF(E339&gt;D339,1,0)+IF(E340&gt;D340,1,0)</f>
        <v>1</v>
      </c>
      <c r="M338" s="97" t="str">
        <f aca="false">G338&amp;" d. "&amp;I338</f>
        <v>Pedrão d. Luiz Henrique</v>
      </c>
      <c r="N338" s="97" t="str">
        <f aca="false">G338&amp;" x "&amp;I338</f>
        <v>Pedrão x Luiz Henrique</v>
      </c>
      <c r="O338" s="97" t="str">
        <f aca="false">I338&amp;" x "&amp;G338</f>
        <v>Luiz Henrique x Pedrão</v>
      </c>
      <c r="P338" s="94" t="n">
        <f aca="false">MONTH(B338)</f>
        <v>9</v>
      </c>
      <c r="Q338" s="94" t="n">
        <f aca="false">QUOTIENT(B338-2,7)-6129</f>
        <v>219</v>
      </c>
    </row>
    <row r="339" customFormat="false" ht="12.8" hidden="false" customHeight="false" outlineLevel="0" collapsed="false">
      <c r="A339" s="94"/>
      <c r="B339" s="39"/>
      <c r="C339" s="40"/>
      <c r="D339" s="98" t="n">
        <v>3</v>
      </c>
      <c r="E339" s="98" t="n">
        <v>6</v>
      </c>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t="n">
        <v>10</v>
      </c>
      <c r="E340" s="102" t="n">
        <v>7</v>
      </c>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t="n">
        <v>44441</v>
      </c>
      <c r="C341" s="40" t="s">
        <v>31</v>
      </c>
      <c r="D341" s="96" t="n">
        <v>6</v>
      </c>
      <c r="E341" s="96" t="n">
        <v>0</v>
      </c>
      <c r="F341" s="40" t="s">
        <v>40</v>
      </c>
      <c r="G341" s="105" t="str">
        <f aca="false">C341</f>
        <v>Palazzo</v>
      </c>
      <c r="H341" s="104" t="n">
        <f aca="false">IF(AND(E341=0,E342=0),25,20)</f>
        <v>20</v>
      </c>
      <c r="I341" s="105" t="str">
        <f aca="false">F341</f>
        <v>Robertinho</v>
      </c>
      <c r="J341" s="94" t="n">
        <f aca="false">IF(E341="WO40",-40,MAX(4,SUM(E341:E342)))</f>
        <v>4</v>
      </c>
      <c r="K341" s="104" t="n">
        <f aca="false">IF(D341&gt;E341,1,0)+IF(D342&gt;E342,1,0)+IF(D343&gt;E343,1,0)</f>
        <v>2</v>
      </c>
      <c r="L341" s="104" t="n">
        <f aca="false">IF(E341&gt;D341,1,0)+IF(E342&gt;D342,1,0)+IF(E343&gt;D343,1,0)</f>
        <v>0</v>
      </c>
      <c r="M341" s="97" t="str">
        <f aca="false">G341&amp;" d. "&amp;I341</f>
        <v>Palazzo d. Robertinho</v>
      </c>
      <c r="N341" s="97" t="str">
        <f aca="false">G341&amp;" x "&amp;I341</f>
        <v>Palazzo x Robertinho</v>
      </c>
      <c r="O341" s="97" t="str">
        <f aca="false">I341&amp;" x "&amp;G341</f>
        <v>Robertinho x Palazzo</v>
      </c>
      <c r="P341" s="94" t="n">
        <f aca="false">MONTH(B341)</f>
        <v>9</v>
      </c>
      <c r="Q341" s="94" t="n">
        <f aca="false">QUOTIENT(B341-2,7)-6129</f>
        <v>219</v>
      </c>
    </row>
    <row r="342" customFormat="false" ht="12.75" hidden="false" customHeight="false" outlineLevel="0" collapsed="false">
      <c r="A342" s="94"/>
      <c r="B342" s="39"/>
      <c r="C342" s="40"/>
      <c r="D342" s="98" t="n">
        <v>6</v>
      </c>
      <c r="E342" s="98" t="n">
        <v>3</v>
      </c>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t="n">
        <v>44441</v>
      </c>
      <c r="C344" s="40" t="s">
        <v>35</v>
      </c>
      <c r="D344" s="96" t="n">
        <v>6</v>
      </c>
      <c r="E344" s="96" t="n">
        <v>3</v>
      </c>
      <c r="F344" s="40" t="s">
        <v>13</v>
      </c>
      <c r="G344" s="105" t="str">
        <f aca="false">C344</f>
        <v>Persio</v>
      </c>
      <c r="H344" s="104" t="n">
        <f aca="false">IF(AND(E344=0,E345=0),25,20)</f>
        <v>20</v>
      </c>
      <c r="I344" s="105" t="str">
        <f aca="false">F344</f>
        <v>Elias</v>
      </c>
      <c r="J344" s="94" t="n">
        <f aca="false">IF(E344="WO40",-40,MAX(4,SUM(E344:E345)))</f>
        <v>4</v>
      </c>
      <c r="K344" s="104" t="n">
        <f aca="false">IF(D344&gt;E344,1,0)+IF(D345&gt;E345,1,0)+IF(D346&gt;E346,1,0)</f>
        <v>2</v>
      </c>
      <c r="L344" s="104" t="n">
        <f aca="false">IF(E344&gt;D344,1,0)+IF(E345&gt;D345,1,0)+IF(E346&gt;D346,1,0)</f>
        <v>0</v>
      </c>
      <c r="M344" s="97" t="str">
        <f aca="false">G344&amp;" d. "&amp;I344</f>
        <v>Persio d. Elias</v>
      </c>
      <c r="N344" s="97" t="str">
        <f aca="false">G344&amp;" x "&amp;I344</f>
        <v>Persio x Elias</v>
      </c>
      <c r="O344" s="97" t="str">
        <f aca="false">I344&amp;" x "&amp;G344</f>
        <v>Elias x Persio</v>
      </c>
      <c r="P344" s="94" t="n">
        <f aca="false">MONTH(B344)</f>
        <v>9</v>
      </c>
      <c r="Q344" s="94" t="n">
        <f aca="false">QUOTIENT(B344-2,7)-6129</f>
        <v>219</v>
      </c>
    </row>
    <row r="345" customFormat="false" ht="12.75" hidden="false" customHeight="false" outlineLevel="0" collapsed="false">
      <c r="A345" s="94"/>
      <c r="B345" s="39"/>
      <c r="C345" s="40"/>
      <c r="D345" s="98" t="n">
        <v>6</v>
      </c>
      <c r="E345" s="98" t="n">
        <v>1</v>
      </c>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t="n">
        <v>44441</v>
      </c>
      <c r="C347" s="108" t="s">
        <v>42</v>
      </c>
      <c r="D347" s="109" t="n">
        <v>7</v>
      </c>
      <c r="E347" s="109" t="n">
        <v>5</v>
      </c>
      <c r="F347" s="108" t="s">
        <v>8</v>
      </c>
      <c r="G347" s="105" t="str">
        <f aca="false">C347</f>
        <v>Salgado</v>
      </c>
      <c r="H347" s="104" t="n">
        <f aca="false">IF(AND(E347=0,E348=0),25,20)</f>
        <v>20</v>
      </c>
      <c r="I347" s="105" t="str">
        <f aca="false">F347</f>
        <v>Costinha</v>
      </c>
      <c r="J347" s="94" t="n">
        <f aca="false">IF(E347="WO40",-40,MAX(4,SUM(E347:E348)))</f>
        <v>7</v>
      </c>
      <c r="K347" s="104" t="n">
        <f aca="false">IF(D347&gt;E347,1,0)+IF(D348&gt;E348,1,0)+IF(D349&gt;E349,1,0)</f>
        <v>2</v>
      </c>
      <c r="L347" s="104" t="n">
        <f aca="false">IF(E347&gt;D347,1,0)+IF(E348&gt;D348,1,0)+IF(E349&gt;D349,1,0)</f>
        <v>0</v>
      </c>
      <c r="M347" s="97" t="str">
        <f aca="false">G347&amp;" d. "&amp;I347</f>
        <v>Salgado d. Costinha</v>
      </c>
      <c r="N347" s="97" t="str">
        <f aca="false">G347&amp;" x "&amp;I347</f>
        <v>Salgado x Costinha</v>
      </c>
      <c r="O347" s="97" t="str">
        <f aca="false">I347&amp;" x "&amp;G347</f>
        <v>Costinha x Salgado</v>
      </c>
      <c r="P347" s="94" t="n">
        <f aca="false">MONTH(B347)</f>
        <v>9</v>
      </c>
      <c r="Q347" s="94" t="n">
        <f aca="false">QUOTIENT(B347-2,7)-6129</f>
        <v>219</v>
      </c>
    </row>
    <row r="348" customFormat="false" ht="12.75" hidden="false" customHeight="false" outlineLevel="0" collapsed="false">
      <c r="A348" s="94"/>
      <c r="B348" s="110"/>
      <c r="C348" s="108"/>
      <c r="D348" s="111" t="n">
        <v>6</v>
      </c>
      <c r="E348" s="111" t="n">
        <v>2</v>
      </c>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t="n">
        <v>44442</v>
      </c>
      <c r="C350" s="40" t="s">
        <v>18</v>
      </c>
      <c r="D350" s="96" t="n">
        <v>6</v>
      </c>
      <c r="E350" s="96" t="n">
        <v>0</v>
      </c>
      <c r="F350" s="40" t="s">
        <v>49</v>
      </c>
      <c r="G350" s="105" t="str">
        <f aca="false">C350</f>
        <v>Flavio</v>
      </c>
      <c r="H350" s="104" t="n">
        <f aca="false">IF(AND(E350=0,E351=0),25,20)</f>
        <v>20</v>
      </c>
      <c r="I350" s="105" t="str">
        <f aca="false">F350</f>
        <v>Xuru</v>
      </c>
      <c r="J350" s="94" t="n">
        <f aca="false">IF(E350="WO40",-40,MAX(4,SUM(E350:E351)))</f>
        <v>4</v>
      </c>
      <c r="K350" s="104" t="n">
        <f aca="false">IF(D350&gt;E350,1,0)+IF(D351&gt;E351,1,0)+IF(D352&gt;E352,1,0)</f>
        <v>2</v>
      </c>
      <c r="L350" s="104" t="n">
        <f aca="false">IF(E350&gt;D350,1,0)+IF(E351&gt;D351,1,0)+IF(E352&gt;D352,1,0)</f>
        <v>0</v>
      </c>
      <c r="M350" s="97" t="str">
        <f aca="false">G350&amp;" d. "&amp;I350</f>
        <v>Flavio d. Xuru</v>
      </c>
      <c r="N350" s="97" t="str">
        <f aca="false">G350&amp;" x "&amp;I350</f>
        <v>Flavio x Xuru</v>
      </c>
      <c r="O350" s="97" t="str">
        <f aca="false">I350&amp;" x "&amp;G350</f>
        <v>Xuru x Flavio</v>
      </c>
      <c r="P350" s="94" t="n">
        <f aca="false">MONTH(B350)</f>
        <v>9</v>
      </c>
      <c r="Q350" s="94" t="n">
        <f aca="false">QUOTIENT(B350-2,7)-6129</f>
        <v>219</v>
      </c>
    </row>
    <row r="351" customFormat="false" ht="12.75" hidden="false" customHeight="false" outlineLevel="0" collapsed="false">
      <c r="A351" s="94"/>
      <c r="B351" s="39"/>
      <c r="C351" s="40"/>
      <c r="D351" s="98" t="n">
        <v>6</v>
      </c>
      <c r="E351" s="98" t="n">
        <v>3</v>
      </c>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t="n">
        <v>44442</v>
      </c>
      <c r="C353" s="40" t="s">
        <v>36</v>
      </c>
      <c r="D353" s="96" t="n">
        <v>6</v>
      </c>
      <c r="E353" s="96" t="n">
        <v>2</v>
      </c>
      <c r="F353" s="40" t="s">
        <v>24</v>
      </c>
      <c r="G353" s="105" t="str">
        <f aca="false">C353</f>
        <v>Pinga</v>
      </c>
      <c r="H353" s="104" t="n">
        <f aca="false">IF(AND(E353=0,E354=0),25,20)</f>
        <v>20</v>
      </c>
      <c r="I353" s="105" t="str">
        <f aca="false">F353</f>
        <v>Juan</v>
      </c>
      <c r="J353" s="94" t="n">
        <f aca="false">IF(E353="WO40",-40,MAX(4,SUM(E353:E354)))</f>
        <v>6</v>
      </c>
      <c r="K353" s="104" t="n">
        <f aca="false">IF(D353&gt;E353,1,0)+IF(D354&gt;E354,1,0)+IF(D355&gt;E355,1,0)</f>
        <v>2</v>
      </c>
      <c r="L353" s="104" t="n">
        <f aca="false">IF(E353&gt;D353,1,0)+IF(E354&gt;D354,1,0)+IF(E355&gt;D355,1,0)</f>
        <v>0</v>
      </c>
      <c r="M353" s="97" t="str">
        <f aca="false">G353&amp;" d. "&amp;I353</f>
        <v>Pinga d. Juan</v>
      </c>
      <c r="N353" s="97" t="str">
        <f aca="false">G353&amp;" x "&amp;I353</f>
        <v>Pinga x Juan</v>
      </c>
      <c r="O353" s="97" t="str">
        <f aca="false">I353&amp;" x "&amp;G353</f>
        <v>Juan x Pinga</v>
      </c>
      <c r="P353" s="94" t="n">
        <f aca="false">MONTH(B353)</f>
        <v>9</v>
      </c>
      <c r="Q353" s="94" t="n">
        <f aca="false">QUOTIENT(B353-2,7)-6129</f>
        <v>219</v>
      </c>
    </row>
    <row r="354" customFormat="false" ht="12.75" hidden="false" customHeight="false" outlineLevel="0" collapsed="false">
      <c r="A354" s="94"/>
      <c r="B354" s="39"/>
      <c r="C354" s="40"/>
      <c r="D354" s="98" t="n">
        <v>6</v>
      </c>
      <c r="E354" s="98" t="n">
        <v>4</v>
      </c>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t="n">
        <v>44442</v>
      </c>
      <c r="C356" s="40" t="s">
        <v>37</v>
      </c>
      <c r="D356" s="96" t="n">
        <v>6</v>
      </c>
      <c r="E356" s="96" t="n">
        <v>1</v>
      </c>
      <c r="F356" s="40" t="s">
        <v>48</v>
      </c>
      <c r="G356" s="105" t="str">
        <f aca="false">C356</f>
        <v>Pitch</v>
      </c>
      <c r="H356" s="104" t="n">
        <f aca="false">IF(AND(E356=0,E357=0),25,20)</f>
        <v>20</v>
      </c>
      <c r="I356" s="105" t="str">
        <f aca="false">F356</f>
        <v>Guto</v>
      </c>
      <c r="J356" s="94" t="n">
        <f aca="false">IF(E356="WO40",-40,MAX(4,SUM(E356:E357)))</f>
        <v>4</v>
      </c>
      <c r="K356" s="104" t="n">
        <f aca="false">IF(D356&gt;E356,1,0)+IF(D357&gt;E357,1,0)+IF(D358&gt;E358,1,0)</f>
        <v>2</v>
      </c>
      <c r="L356" s="104" t="n">
        <f aca="false">IF(E356&gt;D356,1,0)+IF(E357&gt;D357,1,0)+IF(E358&gt;D358,1,0)</f>
        <v>0</v>
      </c>
      <c r="M356" s="97" t="str">
        <f aca="false">G356&amp;" d. "&amp;I356</f>
        <v>Pitch d. Guto</v>
      </c>
      <c r="N356" s="97" t="str">
        <f aca="false">G356&amp;" x "&amp;I356</f>
        <v>Pitch x Guto</v>
      </c>
      <c r="O356" s="97" t="str">
        <f aca="false">I356&amp;" x "&amp;G356</f>
        <v>Guto x Pitch</v>
      </c>
      <c r="P356" s="94" t="n">
        <f aca="false">MONTH(B356)</f>
        <v>9</v>
      </c>
      <c r="Q356" s="94" t="n">
        <f aca="false">QUOTIENT(B356-2,7)-6129</f>
        <v>219</v>
      </c>
    </row>
    <row r="357" customFormat="false" ht="12.75" hidden="false" customHeight="false" outlineLevel="0" collapsed="false">
      <c r="A357" s="94"/>
      <c r="B357" s="39"/>
      <c r="C357" s="40"/>
      <c r="D357" s="98" t="n">
        <v>6</v>
      </c>
      <c r="E357" s="98" t="n">
        <v>2</v>
      </c>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t="n">
        <v>44443</v>
      </c>
      <c r="C359" s="40" t="s">
        <v>7</v>
      </c>
      <c r="D359" s="96" t="n">
        <v>6</v>
      </c>
      <c r="E359" s="96" t="n">
        <v>4</v>
      </c>
      <c r="F359" s="40" t="s">
        <v>35</v>
      </c>
      <c r="G359" s="105" t="str">
        <f aca="false">C359</f>
        <v>Carlos Coimbra</v>
      </c>
      <c r="H359" s="104" t="n">
        <f aca="false">IF(AND(E359=0,E360=0),25,20)</f>
        <v>20</v>
      </c>
      <c r="I359" s="105" t="str">
        <f aca="false">F359</f>
        <v>Persio</v>
      </c>
      <c r="J359" s="94" t="n">
        <f aca="false">IF(E359="WO40",-40,MAX(4,SUM(E359:E360)))</f>
        <v>8</v>
      </c>
      <c r="K359" s="104" t="n">
        <f aca="false">IF(D359&gt;E359,1,0)+IF(D360&gt;E360,1,0)+IF(D361&gt;E361,1,0)</f>
        <v>2</v>
      </c>
      <c r="L359" s="104" t="n">
        <f aca="false">IF(E359&gt;D359,1,0)+IF(E360&gt;D360,1,0)+IF(E361&gt;D361,1,0)</f>
        <v>0</v>
      </c>
      <c r="M359" s="97" t="str">
        <f aca="false">G359&amp;" d. "&amp;I359</f>
        <v>Carlos Coimbra d. Persio</v>
      </c>
      <c r="N359" s="97" t="str">
        <f aca="false">G359&amp;" x "&amp;I359</f>
        <v>Carlos Coimbra x Persio</v>
      </c>
      <c r="O359" s="97" t="str">
        <f aca="false">I359&amp;" x "&amp;G359</f>
        <v>Persio x Carlos Coimbra</v>
      </c>
      <c r="P359" s="94" t="n">
        <f aca="false">MONTH(B359)</f>
        <v>9</v>
      </c>
      <c r="Q359" s="94" t="n">
        <f aca="false">QUOTIENT(B359-2,7)-6129</f>
        <v>219</v>
      </c>
    </row>
    <row r="360" customFormat="false" ht="12.75" hidden="false" customHeight="false" outlineLevel="0" collapsed="false">
      <c r="A360" s="94"/>
      <c r="B360" s="39"/>
      <c r="C360" s="40"/>
      <c r="D360" s="98" t="n">
        <v>6</v>
      </c>
      <c r="E360" s="98" t="n">
        <v>4</v>
      </c>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t="n">
        <v>44443</v>
      </c>
      <c r="C362" s="40" t="s">
        <v>30</v>
      </c>
      <c r="D362" s="96" t="n">
        <v>6</v>
      </c>
      <c r="E362" s="96" t="n">
        <v>1</v>
      </c>
      <c r="F362" s="40" t="s">
        <v>49</v>
      </c>
      <c r="G362" s="105" t="str">
        <f aca="false">C362</f>
        <v>Oswald</v>
      </c>
      <c r="H362" s="104" t="n">
        <f aca="false">IF(AND(E362=0,E363=0),25,20)</f>
        <v>20</v>
      </c>
      <c r="I362" s="105" t="str">
        <f aca="false">F362</f>
        <v>Xuru</v>
      </c>
      <c r="J362" s="94" t="n">
        <f aca="false">IF(E362="WO40",-40,MAX(4,SUM(E362:E363)))</f>
        <v>4</v>
      </c>
      <c r="K362" s="104" t="n">
        <f aca="false">IF(D362&gt;E362,1,0)+IF(D363&gt;E363,1,0)+IF(D364&gt;E364,1,0)</f>
        <v>2</v>
      </c>
      <c r="L362" s="104" t="n">
        <f aca="false">IF(E362&gt;D362,1,0)+IF(E363&gt;D363,1,0)+IF(E364&gt;D364,1,0)</f>
        <v>0</v>
      </c>
      <c r="M362" s="97" t="str">
        <f aca="false">G362&amp;" d. "&amp;I362</f>
        <v>Oswald d. Xuru</v>
      </c>
      <c r="N362" s="97" t="str">
        <f aca="false">G362&amp;" x "&amp;I362</f>
        <v>Oswald x Xuru</v>
      </c>
      <c r="O362" s="97" t="str">
        <f aca="false">I362&amp;" x "&amp;G362</f>
        <v>Xuru x Oswald</v>
      </c>
      <c r="P362" s="94" t="n">
        <f aca="false">MONTH(B362)</f>
        <v>9</v>
      </c>
      <c r="Q362" s="94" t="n">
        <f aca="false">QUOTIENT(B362-2,7)-6129</f>
        <v>219</v>
      </c>
    </row>
    <row r="363" customFormat="false" ht="12.75" hidden="false" customHeight="false" outlineLevel="0" collapsed="false">
      <c r="A363" s="94"/>
      <c r="B363" s="39"/>
      <c r="C363" s="40"/>
      <c r="D363" s="98" t="n">
        <v>6</v>
      </c>
      <c r="E363" s="98" t="n">
        <v>1</v>
      </c>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t="n">
        <v>44444</v>
      </c>
      <c r="C365" s="40" t="s">
        <v>6</v>
      </c>
      <c r="D365" s="96" t="n">
        <v>6</v>
      </c>
      <c r="E365" s="96" t="n">
        <v>1</v>
      </c>
      <c r="F365" s="40" t="s">
        <v>18</v>
      </c>
      <c r="G365" s="105" t="str">
        <f aca="false">C365</f>
        <v>Caio</v>
      </c>
      <c r="H365" s="104" t="n">
        <f aca="false">IF(AND(E365=0,E366=0),25,20)</f>
        <v>20</v>
      </c>
      <c r="I365" s="105" t="str">
        <f aca="false">F365</f>
        <v>Flavio</v>
      </c>
      <c r="J365" s="94" t="n">
        <f aca="false">IF(E365="WO40",-40,MAX(4,SUM(E365:E366)))</f>
        <v>4</v>
      </c>
      <c r="K365" s="104" t="n">
        <f aca="false">IF(D365&gt;E365,1,0)+IF(D366&gt;E366,1,0)+IF(D367&gt;E367,1,0)</f>
        <v>2</v>
      </c>
      <c r="L365" s="104" t="n">
        <f aca="false">IF(E365&gt;D365,1,0)+IF(E366&gt;D366,1,0)+IF(E367&gt;D367,1,0)</f>
        <v>0</v>
      </c>
      <c r="M365" s="97" t="str">
        <f aca="false">G365&amp;" d. "&amp;I365</f>
        <v>Caio d. Flavio</v>
      </c>
      <c r="N365" s="97" t="str">
        <f aca="false">G365&amp;" x "&amp;I365</f>
        <v>Caio x Flavio</v>
      </c>
      <c r="O365" s="97" t="str">
        <f aca="false">I365&amp;" x "&amp;G365</f>
        <v>Flavio x Caio</v>
      </c>
      <c r="P365" s="94" t="n">
        <f aca="false">MONTH(B365)</f>
        <v>9</v>
      </c>
      <c r="Q365" s="94" t="n">
        <f aca="false">QUOTIENT(B365-2,7)-6129</f>
        <v>219</v>
      </c>
    </row>
    <row r="366" customFormat="false" ht="12.75" hidden="false" customHeight="false" outlineLevel="0" collapsed="false">
      <c r="A366" s="94"/>
      <c r="B366" s="39"/>
      <c r="C366" s="40"/>
      <c r="D366" s="98" t="n">
        <v>6</v>
      </c>
      <c r="E366" s="98" t="n">
        <v>1</v>
      </c>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t="n">
        <v>44444</v>
      </c>
      <c r="C368" s="40" t="s">
        <v>44</v>
      </c>
      <c r="D368" s="96" t="n">
        <v>1</v>
      </c>
      <c r="E368" s="96" t="n">
        <v>6</v>
      </c>
      <c r="F368" s="40" t="s">
        <v>7</v>
      </c>
      <c r="G368" s="105" t="str">
        <f aca="false">C368</f>
        <v>Rubens</v>
      </c>
      <c r="H368" s="104" t="n">
        <f aca="false">IF(AND(E368=0,E369=0),25,20)</f>
        <v>20</v>
      </c>
      <c r="I368" s="105" t="str">
        <f aca="false">F368</f>
        <v>Carlos Coimbra</v>
      </c>
      <c r="J368" s="94" t="n">
        <f aca="false">IF(E368="WO40",-40,MAX(4,SUM(E368:E369)))</f>
        <v>8</v>
      </c>
      <c r="K368" s="104" t="n">
        <f aca="false">IF(D368&gt;E368,1,0)+IF(D369&gt;E369,1,0)+IF(D370&gt;E370,1,0)</f>
        <v>2</v>
      </c>
      <c r="L368" s="104" t="n">
        <f aca="false">IF(E368&gt;D368,1,0)+IF(E369&gt;D369,1,0)+IF(E370&gt;D370,1,0)</f>
        <v>1</v>
      </c>
      <c r="M368" s="97" t="str">
        <f aca="false">G368&amp;" d. "&amp;I368</f>
        <v>Rubens d. Carlos Coimbra</v>
      </c>
      <c r="N368" s="97" t="str">
        <f aca="false">G368&amp;" x "&amp;I368</f>
        <v>Rubens x Carlos Coimbra</v>
      </c>
      <c r="O368" s="97" t="str">
        <f aca="false">I368&amp;" x "&amp;G368</f>
        <v>Carlos Coimbra x Rubens</v>
      </c>
      <c r="P368" s="94" t="n">
        <f aca="false">MONTH(B368)</f>
        <v>9</v>
      </c>
      <c r="Q368" s="94" t="n">
        <f aca="false">QUOTIENT(B368-2,7)-6129</f>
        <v>219</v>
      </c>
    </row>
    <row r="369" customFormat="false" ht="12.75" hidden="false" customHeight="false" outlineLevel="0" collapsed="false">
      <c r="A369" s="94"/>
      <c r="B369" s="39"/>
      <c r="C369" s="40"/>
      <c r="D369" s="98" t="n">
        <v>6</v>
      </c>
      <c r="E369" s="98" t="n">
        <v>2</v>
      </c>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t="n">
        <v>10</v>
      </c>
      <c r="E370" s="102" t="n">
        <v>4</v>
      </c>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t="n">
        <v>44444</v>
      </c>
      <c r="C371" s="40" t="s">
        <v>43</v>
      </c>
      <c r="D371" s="96" t="n">
        <v>6</v>
      </c>
      <c r="E371" s="96" t="n">
        <v>1</v>
      </c>
      <c r="F371" s="40" t="s">
        <v>49</v>
      </c>
      <c r="G371" s="105" t="str">
        <f aca="false">C371</f>
        <v>Sérgio Nacif</v>
      </c>
      <c r="H371" s="104" t="n">
        <f aca="false">IF(AND(E371=0,E372=0),25,20)</f>
        <v>20</v>
      </c>
      <c r="I371" s="105" t="str">
        <f aca="false">F371</f>
        <v>Xuru</v>
      </c>
      <c r="J371" s="94" t="n">
        <f aca="false">IF(E371="WO40",-40,MAX(4,SUM(E371:E372)))</f>
        <v>4</v>
      </c>
      <c r="K371" s="104" t="n">
        <f aca="false">IF(D371&gt;E371,1,0)+IF(D372&gt;E372,1,0)+IF(D373&gt;E373,1,0)</f>
        <v>2</v>
      </c>
      <c r="L371" s="104" t="n">
        <f aca="false">IF(E371&gt;D371,1,0)+IF(E372&gt;D372,1,0)+IF(E373&gt;D373,1,0)</f>
        <v>0</v>
      </c>
      <c r="M371" s="97" t="str">
        <f aca="false">G371&amp;" d. "&amp;I371</f>
        <v>Sérgio Nacif d. Xuru</v>
      </c>
      <c r="N371" s="97" t="str">
        <f aca="false">G371&amp;" x "&amp;I371</f>
        <v>Sérgio Nacif x Xuru</v>
      </c>
      <c r="O371" s="97" t="str">
        <f aca="false">I371&amp;" x "&amp;G371</f>
        <v>Xuru x Sérgio Nacif</v>
      </c>
      <c r="P371" s="94" t="n">
        <f aca="false">MONTH(B371)</f>
        <v>9</v>
      </c>
      <c r="Q371" s="94" t="n">
        <f aca="false">QUOTIENT(B371-2,7)-6129</f>
        <v>219</v>
      </c>
    </row>
    <row r="372" customFormat="false" ht="12.75" hidden="false" customHeight="false" outlineLevel="0" collapsed="false">
      <c r="A372" s="94"/>
      <c r="B372" s="39"/>
      <c r="C372" s="40"/>
      <c r="D372" s="98" t="n">
        <v>6</v>
      </c>
      <c r="E372" s="98" t="n">
        <v>2</v>
      </c>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t="n">
        <v>44445</v>
      </c>
      <c r="C374" s="40" t="s">
        <v>27</v>
      </c>
      <c r="D374" s="96" t="n">
        <v>6</v>
      </c>
      <c r="E374" s="96" t="n">
        <v>4</v>
      </c>
      <c r="F374" s="40" t="s">
        <v>12</v>
      </c>
      <c r="G374" s="105" t="str">
        <f aca="false">C374</f>
        <v>Magritto</v>
      </c>
      <c r="H374" s="104" t="n">
        <f aca="false">IF(AND(E374=0,E375=0),25,20)</f>
        <v>20</v>
      </c>
      <c r="I374" s="105" t="str">
        <f aca="false">F374</f>
        <v>Duclerc</v>
      </c>
      <c r="J374" s="94" t="n">
        <f aca="false">IF(E374="WO40",-40,MAX(4,SUM(E374:E375)))</f>
        <v>6</v>
      </c>
      <c r="K374" s="104" t="n">
        <f aca="false">IF(D374&gt;E374,1,0)+IF(D375&gt;E375,1,0)+IF(D376&gt;E376,1,0)</f>
        <v>2</v>
      </c>
      <c r="L374" s="104" t="n">
        <f aca="false">IF(E374&gt;D374,1,0)+IF(E375&gt;D375,1,0)+IF(E376&gt;D376,1,0)</f>
        <v>0</v>
      </c>
      <c r="M374" s="97" t="str">
        <f aca="false">G374&amp;" d. "&amp;I374</f>
        <v>Magritto d. Duclerc</v>
      </c>
      <c r="N374" s="97" t="str">
        <f aca="false">G374&amp;" x "&amp;I374</f>
        <v>Magritto x Duclerc</v>
      </c>
      <c r="O374" s="97" t="str">
        <f aca="false">I374&amp;" x "&amp;G374</f>
        <v>Duclerc x Magritto</v>
      </c>
      <c r="P374" s="94" t="n">
        <f aca="false">MONTH(B374)</f>
        <v>9</v>
      </c>
      <c r="Q374" s="94" t="n">
        <f aca="false">QUOTIENT(B374-2,7)-6129</f>
        <v>220</v>
      </c>
    </row>
    <row r="375" customFormat="false" ht="12.75" hidden="false" customHeight="false" outlineLevel="0" collapsed="false">
      <c r="A375" s="94"/>
      <c r="B375" s="39"/>
      <c r="C375" s="40"/>
      <c r="D375" s="98" t="n">
        <v>6</v>
      </c>
      <c r="E375" s="98" t="n">
        <v>2</v>
      </c>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t="n">
        <v>44446</v>
      </c>
      <c r="C377" s="40" t="s">
        <v>7</v>
      </c>
      <c r="D377" s="96" t="n">
        <v>6</v>
      </c>
      <c r="E377" s="96" t="n">
        <v>2</v>
      </c>
      <c r="F377" s="40" t="s">
        <v>30</v>
      </c>
      <c r="G377" s="105" t="str">
        <f aca="false">C377</f>
        <v>Carlos Coimbra</v>
      </c>
      <c r="H377" s="104" t="n">
        <f aca="false">IF(AND(E377=0,E378=0),25,20)</f>
        <v>20</v>
      </c>
      <c r="I377" s="105" t="str">
        <f aca="false">F377</f>
        <v>Oswald</v>
      </c>
      <c r="J377" s="94" t="n">
        <f aca="false">IF(E377="WO40",-40,MAX(4,SUM(E377:E378)))</f>
        <v>4</v>
      </c>
      <c r="K377" s="104" t="n">
        <f aca="false">IF(D377&gt;E377,1,0)+IF(D378&gt;E378,1,0)+IF(D379&gt;E379,1,0)</f>
        <v>2</v>
      </c>
      <c r="L377" s="104" t="n">
        <f aca="false">IF(E377&gt;D377,1,0)+IF(E378&gt;D378,1,0)+IF(E379&gt;D379,1,0)</f>
        <v>0</v>
      </c>
      <c r="M377" s="97" t="str">
        <f aca="false">G377&amp;" d. "&amp;I377</f>
        <v>Carlos Coimbra d. Oswald</v>
      </c>
      <c r="N377" s="97" t="str">
        <f aca="false">G377&amp;" x "&amp;I377</f>
        <v>Carlos Coimbra x Oswald</v>
      </c>
      <c r="O377" s="97" t="str">
        <f aca="false">I377&amp;" x "&amp;G377</f>
        <v>Oswald x Carlos Coimbra</v>
      </c>
      <c r="P377" s="94" t="n">
        <f aca="false">MONTH(B377)</f>
        <v>9</v>
      </c>
      <c r="Q377" s="94" t="n">
        <f aca="false">QUOTIENT(B377-2,7)-6129</f>
        <v>220</v>
      </c>
    </row>
    <row r="378" customFormat="false" ht="12.75" hidden="false" customHeight="false" outlineLevel="0" collapsed="false">
      <c r="A378" s="94"/>
      <c r="B378" s="39"/>
      <c r="C378" s="40"/>
      <c r="D378" s="98" t="n">
        <v>6</v>
      </c>
      <c r="E378" s="98" t="n">
        <v>0</v>
      </c>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t="n">
        <v>44448</v>
      </c>
      <c r="C380" s="40" t="s">
        <v>25</v>
      </c>
      <c r="D380" s="96" t="n">
        <v>6</v>
      </c>
      <c r="E380" s="96" t="n">
        <v>3</v>
      </c>
      <c r="F380" s="40" t="s">
        <v>43</v>
      </c>
      <c r="G380" s="105" t="str">
        <f aca="false">C380</f>
        <v>Luis Carlos</v>
      </c>
      <c r="H380" s="104" t="n">
        <f aca="false">IF(AND(E380=0,E381=0),25,20)</f>
        <v>20</v>
      </c>
      <c r="I380" s="105" t="str">
        <f aca="false">F380</f>
        <v>Sérgio Nacif</v>
      </c>
      <c r="J380" s="94" t="n">
        <f aca="false">IF(E380="WO40",-40,MAX(4,SUM(E380:E381)))</f>
        <v>8</v>
      </c>
      <c r="K380" s="104" t="n">
        <f aca="false">IF(D380&gt;E380,1,0)+IF(D381&gt;E381,1,0)+IF(D382&gt;E382,1,0)</f>
        <v>2</v>
      </c>
      <c r="L380" s="104" t="n">
        <f aca="false">IF(E380&gt;D380,1,0)+IF(E381&gt;D381,1,0)+IF(E382&gt;D382,1,0)</f>
        <v>0</v>
      </c>
      <c r="M380" s="97" t="str">
        <f aca="false">G380&amp;" d. "&amp;I380</f>
        <v>Luis Carlos d. Sérgio Nacif</v>
      </c>
      <c r="N380" s="97" t="str">
        <f aca="false">G380&amp;" x "&amp;I380</f>
        <v>Luis Carlos x Sérgio Nacif</v>
      </c>
      <c r="O380" s="97" t="str">
        <f aca="false">I380&amp;" x "&amp;G380</f>
        <v>Sérgio Nacif x Luis Carlos</v>
      </c>
      <c r="P380" s="94" t="n">
        <f aca="false">MONTH(B380)</f>
        <v>9</v>
      </c>
      <c r="Q380" s="94" t="n">
        <f aca="false">QUOTIENT(B380-2,7)-6129</f>
        <v>220</v>
      </c>
    </row>
    <row r="381" customFormat="false" ht="12.75" hidden="false" customHeight="false" outlineLevel="0" collapsed="false">
      <c r="A381" s="94"/>
      <c r="B381" s="39"/>
      <c r="C381" s="40"/>
      <c r="D381" s="98" t="n">
        <v>7</v>
      </c>
      <c r="E381" s="98" t="n">
        <v>5</v>
      </c>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t="n">
        <v>44451</v>
      </c>
      <c r="C383" s="40" t="s">
        <v>27</v>
      </c>
      <c r="D383" s="96" t="n">
        <v>7</v>
      </c>
      <c r="E383" s="96" t="n">
        <v>5</v>
      </c>
      <c r="F383" s="40" t="s">
        <v>23</v>
      </c>
      <c r="G383" s="105" t="str">
        <f aca="false">C383</f>
        <v>Magritto</v>
      </c>
      <c r="H383" s="104" t="n">
        <f aca="false">IF(AND(E383=0,E384=0),25,20)</f>
        <v>20</v>
      </c>
      <c r="I383" s="105" t="str">
        <f aca="false">F383</f>
        <v>Ivan</v>
      </c>
      <c r="J383" s="94" t="n">
        <f aca="false">IF(E383="WO40",-40,MAX(4,SUM(E383:E384)))</f>
        <v>8</v>
      </c>
      <c r="K383" s="104" t="n">
        <f aca="false">IF(D383&gt;E383,1,0)+IF(D384&gt;E384,1,0)+IF(D385&gt;E385,1,0)</f>
        <v>2</v>
      </c>
      <c r="L383" s="104" t="n">
        <f aca="false">IF(E383&gt;D383,1,0)+IF(E384&gt;D384,1,0)+IF(E385&gt;D385,1,0)</f>
        <v>0</v>
      </c>
      <c r="M383" s="97" t="str">
        <f aca="false">G383&amp;" d. "&amp;I383</f>
        <v>Magritto d. Ivan</v>
      </c>
      <c r="N383" s="97" t="str">
        <f aca="false">G383&amp;" x "&amp;I383</f>
        <v>Magritto x Ivan</v>
      </c>
      <c r="O383" s="97" t="str">
        <f aca="false">I383&amp;" x "&amp;G383</f>
        <v>Ivan x Magritto</v>
      </c>
      <c r="P383" s="94" t="n">
        <f aca="false">MONTH(B383)</f>
        <v>9</v>
      </c>
      <c r="Q383" s="94" t="n">
        <f aca="false">QUOTIENT(B383-2,7)-6129</f>
        <v>220</v>
      </c>
    </row>
    <row r="384" customFormat="false" ht="12.75" hidden="false" customHeight="false" outlineLevel="0" collapsed="false">
      <c r="A384" s="94"/>
      <c r="B384" s="39"/>
      <c r="C384" s="40"/>
      <c r="D384" s="98" t="n">
        <v>6</v>
      </c>
      <c r="E384" s="98" t="n">
        <v>3</v>
      </c>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t="n">
        <v>44451</v>
      </c>
      <c r="C386" s="40" t="s">
        <v>33</v>
      </c>
      <c r="D386" s="96" t="n">
        <v>7</v>
      </c>
      <c r="E386" s="96" t="n">
        <v>5</v>
      </c>
      <c r="F386" s="40" t="s">
        <v>18</v>
      </c>
      <c r="G386" s="105" t="str">
        <f aca="false">C386</f>
        <v>Pedrão</v>
      </c>
      <c r="H386" s="104" t="n">
        <f aca="false">IF(AND(E386=0,E387=0),25,20)</f>
        <v>20</v>
      </c>
      <c r="I386" s="105" t="str">
        <f aca="false">F386</f>
        <v>Flavio</v>
      </c>
      <c r="J386" s="94" t="n">
        <f aca="false">IF(E386="WO40",-40,MAX(4,SUM(E386:E387)))</f>
        <v>8</v>
      </c>
      <c r="K386" s="104" t="n">
        <f aca="false">IF(D386&gt;E386,1,0)+IF(D387&gt;E387,1,0)+IF(D388&gt;E388,1,0)</f>
        <v>2</v>
      </c>
      <c r="L386" s="104" t="n">
        <f aca="false">IF(E386&gt;D386,1,0)+IF(E387&gt;D387,1,0)+IF(E388&gt;D388,1,0)</f>
        <v>0</v>
      </c>
      <c r="M386" s="97" t="str">
        <f aca="false">G386&amp;" d. "&amp;I386</f>
        <v>Pedrão d. Flavio</v>
      </c>
      <c r="N386" s="97" t="str">
        <f aca="false">G386&amp;" x "&amp;I386</f>
        <v>Pedrão x Flavio</v>
      </c>
      <c r="O386" s="97" t="str">
        <f aca="false">I386&amp;" x "&amp;G386</f>
        <v>Flavio x Pedrão</v>
      </c>
      <c r="P386" s="94" t="n">
        <f aca="false">MONTH(B386)</f>
        <v>9</v>
      </c>
      <c r="Q386" s="94" t="n">
        <f aca="false">QUOTIENT(B386-2,7)-6129</f>
        <v>220</v>
      </c>
    </row>
    <row r="387" customFormat="false" ht="12.75" hidden="false" customHeight="false" outlineLevel="0" collapsed="false">
      <c r="A387" s="94"/>
      <c r="B387" s="39"/>
      <c r="C387" s="40"/>
      <c r="D387" s="98" t="n">
        <v>6</v>
      </c>
      <c r="E387" s="98" t="n">
        <v>3</v>
      </c>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t="n">
        <v>44452</v>
      </c>
      <c r="C389" s="40" t="s">
        <v>24</v>
      </c>
      <c r="D389" s="96" t="n">
        <v>6</v>
      </c>
      <c r="E389" s="96" t="n">
        <v>3</v>
      </c>
      <c r="F389" s="40" t="s">
        <v>8</v>
      </c>
      <c r="G389" s="105" t="str">
        <f aca="false">C389</f>
        <v>Juan</v>
      </c>
      <c r="H389" s="104" t="n">
        <f aca="false">IF(AND(E389=0,E390=0),25,20)</f>
        <v>20</v>
      </c>
      <c r="I389" s="105" t="str">
        <f aca="false">F389</f>
        <v>Costinha</v>
      </c>
      <c r="J389" s="94" t="n">
        <f aca="false">IF(E389="WO40",-40,MAX(4,SUM(E389:E390)))</f>
        <v>9</v>
      </c>
      <c r="K389" s="104" t="n">
        <f aca="false">IF(D389&gt;E389,1,0)+IF(D390&gt;E390,1,0)+IF(D391&gt;E391,1,0)</f>
        <v>2</v>
      </c>
      <c r="L389" s="104" t="n">
        <f aca="false">IF(E389&gt;D389,1,0)+IF(E390&gt;D390,1,0)+IF(E391&gt;D391,1,0)</f>
        <v>1</v>
      </c>
      <c r="M389" s="97" t="str">
        <f aca="false">G389&amp;" d. "&amp;I389</f>
        <v>Juan d. Costinha</v>
      </c>
      <c r="N389" s="97" t="str">
        <f aca="false">G389&amp;" x "&amp;I389</f>
        <v>Juan x Costinha</v>
      </c>
      <c r="O389" s="97" t="str">
        <f aca="false">I389&amp;" x "&amp;G389</f>
        <v>Costinha x Juan</v>
      </c>
      <c r="P389" s="94" t="n">
        <f aca="false">MONTH(B389)</f>
        <v>9</v>
      </c>
      <c r="Q389" s="94" t="n">
        <f aca="false">QUOTIENT(B389-2,7)-6129</f>
        <v>221</v>
      </c>
    </row>
    <row r="390" customFormat="false" ht="12.75" hidden="false" customHeight="false" outlineLevel="0" collapsed="false">
      <c r="A390" s="94"/>
      <c r="B390" s="39"/>
      <c r="C390" s="40"/>
      <c r="D390" s="98" t="n">
        <v>1</v>
      </c>
      <c r="E390" s="98" t="n">
        <v>6</v>
      </c>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t="n">
        <v>10</v>
      </c>
      <c r="E391" s="102" t="n">
        <v>8</v>
      </c>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t="n">
        <v>44452</v>
      </c>
      <c r="C392" s="40" t="s">
        <v>13</v>
      </c>
      <c r="D392" s="96" t="n">
        <v>6</v>
      </c>
      <c r="E392" s="96" t="n">
        <v>4</v>
      </c>
      <c r="F392" s="40" t="s">
        <v>36</v>
      </c>
      <c r="G392" s="105" t="str">
        <f aca="false">C392</f>
        <v>Elias</v>
      </c>
      <c r="H392" s="104" t="n">
        <f aca="false">IF(AND(E392=0,E393=0),25,20)</f>
        <v>20</v>
      </c>
      <c r="I392" s="105" t="str">
        <f aca="false">F392</f>
        <v>Pinga</v>
      </c>
      <c r="J392" s="94" t="n">
        <f aca="false">IF(E392="WO40",-40,MAX(4,SUM(E392:E393)))</f>
        <v>9</v>
      </c>
      <c r="K392" s="104" t="n">
        <f aca="false">IF(D392&gt;E392,1,0)+IF(D393&gt;E393,1,0)+IF(D394&gt;E394,1,0)</f>
        <v>2</v>
      </c>
      <c r="L392" s="104" t="n">
        <f aca="false">IF(E392&gt;D392,1,0)+IF(E393&gt;D393,1,0)+IF(E394&gt;D394,1,0)</f>
        <v>0</v>
      </c>
      <c r="M392" s="97" t="str">
        <f aca="false">G392&amp;" d. "&amp;I392</f>
        <v>Elias d. Pinga</v>
      </c>
      <c r="N392" s="97" t="str">
        <f aca="false">G392&amp;" x "&amp;I392</f>
        <v>Elias x Pinga</v>
      </c>
      <c r="O392" s="97" t="str">
        <f aca="false">I392&amp;" x "&amp;G392</f>
        <v>Pinga x Elias</v>
      </c>
      <c r="P392" s="94" t="n">
        <f aca="false">MONTH(B392)</f>
        <v>9</v>
      </c>
      <c r="Q392" s="94" t="n">
        <f aca="false">QUOTIENT(B392-2,7)-6129</f>
        <v>221</v>
      </c>
    </row>
    <row r="393" customFormat="false" ht="12.75" hidden="false" customHeight="false" outlineLevel="0" collapsed="false">
      <c r="A393" s="94"/>
      <c r="B393" s="39"/>
      <c r="C393" s="40"/>
      <c r="D393" s="98" t="n">
        <v>7</v>
      </c>
      <c r="E393" s="98" t="n">
        <v>5</v>
      </c>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t="n">
        <v>44453</v>
      </c>
      <c r="C395" s="40" t="s">
        <v>37</v>
      </c>
      <c r="D395" s="96" t="n">
        <v>6</v>
      </c>
      <c r="E395" s="96" t="n">
        <v>1</v>
      </c>
      <c r="F395" s="40" t="s">
        <v>12</v>
      </c>
      <c r="G395" s="105" t="str">
        <f aca="false">C395</f>
        <v>Pitch</v>
      </c>
      <c r="H395" s="104" t="n">
        <f aca="false">IF(AND(E395=0,E396=0),25,20)</f>
        <v>20</v>
      </c>
      <c r="I395" s="105" t="str">
        <f aca="false">F395</f>
        <v>Duclerc</v>
      </c>
      <c r="J395" s="94" t="n">
        <f aca="false">IF(E395="WO40",-40,MAX(4,SUM(E395:E396)))</f>
        <v>7</v>
      </c>
      <c r="K395" s="104" t="n">
        <f aca="false">IF(D395&gt;E395,1,0)+IF(D396&gt;E396,1,0)+IF(D397&gt;E397,1,0)</f>
        <v>2</v>
      </c>
      <c r="L395" s="104" t="n">
        <f aca="false">IF(E395&gt;D395,1,0)+IF(E396&gt;D396,1,0)+IF(E397&gt;D397,1,0)</f>
        <v>1</v>
      </c>
      <c r="M395" s="97" t="str">
        <f aca="false">G395&amp;" d. "&amp;I395</f>
        <v>Pitch d. Duclerc</v>
      </c>
      <c r="N395" s="97" t="str">
        <f aca="false">G395&amp;" x "&amp;I395</f>
        <v>Pitch x Duclerc</v>
      </c>
      <c r="O395" s="97" t="str">
        <f aca="false">I395&amp;" x "&amp;G395</f>
        <v>Duclerc x Pitch</v>
      </c>
      <c r="P395" s="94" t="n">
        <f aca="false">MONTH(B395)</f>
        <v>9</v>
      </c>
      <c r="Q395" s="94" t="n">
        <f aca="false">QUOTIENT(B395-2,7)-6129</f>
        <v>221</v>
      </c>
    </row>
    <row r="396" customFormat="false" ht="12.75" hidden="false" customHeight="false" outlineLevel="0" collapsed="false">
      <c r="A396" s="94"/>
      <c r="B396" s="39"/>
      <c r="C396" s="40"/>
      <c r="D396" s="98" t="n">
        <v>4</v>
      </c>
      <c r="E396" s="98" t="n">
        <v>6</v>
      </c>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t="n">
        <v>12</v>
      </c>
      <c r="E397" s="102" t="n">
        <v>10</v>
      </c>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t="n">
        <v>44454</v>
      </c>
      <c r="C398" s="40" t="s">
        <v>30</v>
      </c>
      <c r="D398" s="96" t="n">
        <v>6</v>
      </c>
      <c r="E398" s="96" t="n">
        <v>1</v>
      </c>
      <c r="F398" s="40" t="s">
        <v>32</v>
      </c>
      <c r="G398" s="105" t="str">
        <f aca="false">C398</f>
        <v>Oswald</v>
      </c>
      <c r="H398" s="104" t="n">
        <f aca="false">IF(AND(E398=0,E399=0),25,20)</f>
        <v>20</v>
      </c>
      <c r="I398" s="105" t="str">
        <f aca="false">F398</f>
        <v>Paulo</v>
      </c>
      <c r="J398" s="94" t="n">
        <f aca="false">IF(E398="WO40",-40,MAX(4,SUM(E398:E399)))</f>
        <v>4</v>
      </c>
      <c r="K398" s="104" t="n">
        <f aca="false">IF(D398&gt;E398,1,0)+IF(D399&gt;E399,1,0)+IF(D400&gt;E400,1,0)</f>
        <v>2</v>
      </c>
      <c r="L398" s="104" t="n">
        <f aca="false">IF(E398&gt;D398,1,0)+IF(E399&gt;D399,1,0)+IF(E400&gt;D400,1,0)</f>
        <v>0</v>
      </c>
      <c r="M398" s="97" t="str">
        <f aca="false">G398&amp;" d. "&amp;I398</f>
        <v>Oswald d. Paulo</v>
      </c>
      <c r="N398" s="97" t="str">
        <f aca="false">G398&amp;" x "&amp;I398</f>
        <v>Oswald x Paulo</v>
      </c>
      <c r="O398" s="97" t="str">
        <f aca="false">I398&amp;" x "&amp;G398</f>
        <v>Paulo x Oswald</v>
      </c>
      <c r="P398" s="94" t="n">
        <f aca="false">MONTH(B398)</f>
        <v>9</v>
      </c>
      <c r="Q398" s="94" t="n">
        <f aca="false">QUOTIENT(B398-2,7)-6129</f>
        <v>221</v>
      </c>
    </row>
    <row r="399" customFormat="false" ht="12.75" hidden="false" customHeight="false" outlineLevel="0" collapsed="false">
      <c r="A399" s="94"/>
      <c r="B399" s="39"/>
      <c r="C399" s="40"/>
      <c r="D399" s="98" t="n">
        <v>6</v>
      </c>
      <c r="E399" s="98" t="n">
        <v>2</v>
      </c>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t="n">
        <v>44454</v>
      </c>
      <c r="C401" s="40" t="s">
        <v>33</v>
      </c>
      <c r="D401" s="96" t="n">
        <v>6</v>
      </c>
      <c r="E401" s="96" t="n">
        <v>3</v>
      </c>
      <c r="F401" s="40" t="s">
        <v>25</v>
      </c>
      <c r="G401" s="105" t="str">
        <f aca="false">C401</f>
        <v>Pedrão</v>
      </c>
      <c r="H401" s="104" t="n">
        <f aca="false">IF(AND(E401=0,E402=0),25,20)</f>
        <v>20</v>
      </c>
      <c r="I401" s="105" t="str">
        <f aca="false">F401</f>
        <v>Luis Carlos</v>
      </c>
      <c r="J401" s="94" t="n">
        <f aca="false">IF(E401="WO40",-40,MAX(4,SUM(E401:E402)))</f>
        <v>4</v>
      </c>
      <c r="K401" s="104" t="n">
        <f aca="false">IF(D401&gt;E401,1,0)+IF(D402&gt;E402,1,0)+IF(D403&gt;E403,1,0)</f>
        <v>2</v>
      </c>
      <c r="L401" s="104" t="n">
        <f aca="false">IF(E401&gt;D401,1,0)+IF(E402&gt;D402,1,0)+IF(E403&gt;D403,1,0)</f>
        <v>0</v>
      </c>
      <c r="M401" s="97" t="str">
        <f aca="false">G401&amp;" d. "&amp;I401</f>
        <v>Pedrão d. Luis Carlos</v>
      </c>
      <c r="N401" s="97" t="str">
        <f aca="false">G401&amp;" x "&amp;I401</f>
        <v>Pedrão x Luis Carlos</v>
      </c>
      <c r="O401" s="97" t="str">
        <f aca="false">I401&amp;" x "&amp;G401</f>
        <v>Luis Carlos x Pedrão</v>
      </c>
      <c r="P401" s="94" t="n">
        <f aca="false">MONTH(B401)</f>
        <v>9</v>
      </c>
      <c r="Q401" s="94" t="n">
        <f aca="false">QUOTIENT(B401-2,7)-6129</f>
        <v>221</v>
      </c>
    </row>
    <row r="402" customFormat="false" ht="12.75" hidden="false" customHeight="false" outlineLevel="0" collapsed="false">
      <c r="A402" s="94"/>
      <c r="B402" s="39"/>
      <c r="C402" s="40"/>
      <c r="D402" s="98" t="n">
        <v>6</v>
      </c>
      <c r="E402" s="98" t="n">
        <v>0</v>
      </c>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t="n">
        <v>44454</v>
      </c>
      <c r="C404" s="40" t="s">
        <v>37</v>
      </c>
      <c r="D404" s="96" t="n">
        <v>6</v>
      </c>
      <c r="E404" s="96" t="n">
        <v>3</v>
      </c>
      <c r="F404" s="40" t="s">
        <v>13</v>
      </c>
      <c r="G404" s="105" t="str">
        <f aca="false">C404</f>
        <v>Pitch</v>
      </c>
      <c r="H404" s="104" t="n">
        <f aca="false">IF(AND(E404=0,E405=0),25,20)</f>
        <v>20</v>
      </c>
      <c r="I404" s="105" t="str">
        <f aca="false">F404</f>
        <v>Elias</v>
      </c>
      <c r="J404" s="94" t="n">
        <f aca="false">IF(E404="WO40",-40,MAX(4,SUM(E404:E405)))</f>
        <v>5</v>
      </c>
      <c r="K404" s="104" t="n">
        <f aca="false">IF(D404&gt;E404,1,0)+IF(D405&gt;E405,1,0)+IF(D406&gt;E406,1,0)</f>
        <v>2</v>
      </c>
      <c r="L404" s="104" t="n">
        <f aca="false">IF(E404&gt;D404,1,0)+IF(E405&gt;D405,1,0)+IF(E406&gt;D406,1,0)</f>
        <v>0</v>
      </c>
      <c r="M404" s="97" t="str">
        <f aca="false">G404&amp;" d. "&amp;I404</f>
        <v>Pitch d. Elias</v>
      </c>
      <c r="N404" s="97" t="str">
        <f aca="false">G404&amp;" x "&amp;I404</f>
        <v>Pitch x Elias</v>
      </c>
      <c r="O404" s="97" t="str">
        <f aca="false">I404&amp;" x "&amp;G404</f>
        <v>Elias x Pitch</v>
      </c>
      <c r="P404" s="94" t="n">
        <f aca="false">MONTH(B404)</f>
        <v>9</v>
      </c>
      <c r="Q404" s="94" t="n">
        <f aca="false">QUOTIENT(B404-2,7)-6129</f>
        <v>221</v>
      </c>
    </row>
    <row r="405" customFormat="false" ht="12.75" hidden="false" customHeight="false" outlineLevel="0" collapsed="false">
      <c r="A405" s="94"/>
      <c r="B405" s="39"/>
      <c r="C405" s="40"/>
      <c r="D405" s="98" t="n">
        <v>6</v>
      </c>
      <c r="E405" s="98" t="n">
        <v>2</v>
      </c>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t="n">
        <v>44454</v>
      </c>
      <c r="C407" s="40" t="s">
        <v>40</v>
      </c>
      <c r="D407" s="96" t="n">
        <v>6</v>
      </c>
      <c r="E407" s="96" t="n">
        <v>2</v>
      </c>
      <c r="F407" s="40" t="s">
        <v>16</v>
      </c>
      <c r="G407" s="105" t="str">
        <f aca="false">C407</f>
        <v>Robertinho</v>
      </c>
      <c r="H407" s="104" t="n">
        <f aca="false">IF(AND(E407=0,E408=0),25,20)</f>
        <v>20</v>
      </c>
      <c r="I407" s="105" t="str">
        <f aca="false">F407</f>
        <v>Fernando Bio</v>
      </c>
      <c r="J407" s="94" t="n">
        <f aca="false">IF(E407="WO40",-40,MAX(4,SUM(E407:E408)))</f>
        <v>8</v>
      </c>
      <c r="K407" s="104" t="n">
        <f aca="false">IF(D407&gt;E407,1,0)+IF(D408&gt;E408,1,0)+IF(D409&gt;E409,1,0)</f>
        <v>1</v>
      </c>
      <c r="L407" s="104" t="n">
        <f aca="false">IF(E407&gt;D407,1,0)+IF(E408&gt;D408,1,0)+IF(E409&gt;D409,1,0)</f>
        <v>1</v>
      </c>
      <c r="M407" s="97" t="str">
        <f aca="false">G407&amp;" d. "&amp;I407</f>
        <v>Robertinho d. Fernando Bio</v>
      </c>
      <c r="N407" s="97" t="str">
        <f aca="false">G407&amp;" x "&amp;I407</f>
        <v>Robertinho x Fernando Bio</v>
      </c>
      <c r="O407" s="97" t="str">
        <f aca="false">I407&amp;" x "&amp;G407</f>
        <v>Fernando Bio x Robertinho</v>
      </c>
      <c r="P407" s="94" t="n">
        <f aca="false">MONTH(B407)</f>
        <v>9</v>
      </c>
      <c r="Q407" s="94" t="n">
        <f aca="false">QUOTIENT(B407-2,7)-6129</f>
        <v>221</v>
      </c>
    </row>
    <row r="408" customFormat="false" ht="12.75" hidden="false" customHeight="false" outlineLevel="0" collapsed="false">
      <c r="A408" s="94"/>
      <c r="B408" s="39"/>
      <c r="C408" s="40"/>
      <c r="D408" s="98" t="n">
        <v>2</v>
      </c>
      <c r="E408" s="98" t="n">
        <v>6</v>
      </c>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t="n">
        <v>44456</v>
      </c>
      <c r="C410" s="40" t="s">
        <v>6</v>
      </c>
      <c r="D410" s="96" t="n">
        <v>7</v>
      </c>
      <c r="E410" s="96" t="n">
        <v>6</v>
      </c>
      <c r="F410" s="40" t="s">
        <v>44</v>
      </c>
      <c r="G410" s="105" t="str">
        <f aca="false">C410</f>
        <v>Caio</v>
      </c>
      <c r="H410" s="104" t="n">
        <f aca="false">IF(AND(E410=0,E411=0),25,20)</f>
        <v>20</v>
      </c>
      <c r="I410" s="105" t="str">
        <f aca="false">F410</f>
        <v>Rubens</v>
      </c>
      <c r="J410" s="94" t="n">
        <f aca="false">IF(E410="WO40",-40,MAX(4,SUM(E410:E411)))</f>
        <v>10</v>
      </c>
      <c r="K410" s="104" t="n">
        <f aca="false">IF(D410&gt;E410,1,0)+IF(D411&gt;E411,1,0)+IF(D412&gt;E412,1,0)</f>
        <v>2</v>
      </c>
      <c r="L410" s="104" t="n">
        <f aca="false">IF(E410&gt;D410,1,0)+IF(E411&gt;D411,1,0)+IF(E412&gt;D412,1,0)</f>
        <v>0</v>
      </c>
      <c r="M410" s="97" t="str">
        <f aca="false">G410&amp;" d. "&amp;I410</f>
        <v>Caio d. Rubens</v>
      </c>
      <c r="N410" s="97" t="str">
        <f aca="false">G410&amp;" x "&amp;I410</f>
        <v>Caio x Rubens</v>
      </c>
      <c r="O410" s="97" t="str">
        <f aca="false">I410&amp;" x "&amp;G410</f>
        <v>Rubens x Caio</v>
      </c>
      <c r="P410" s="94" t="n">
        <f aca="false">MONTH(B410)</f>
        <v>9</v>
      </c>
      <c r="Q410" s="94" t="n">
        <f aca="false">QUOTIENT(B410-2,7)-6129</f>
        <v>221</v>
      </c>
    </row>
    <row r="411" customFormat="false" ht="12.75" hidden="false" customHeight="false" outlineLevel="0" collapsed="false">
      <c r="A411" s="94"/>
      <c r="B411" s="39"/>
      <c r="C411" s="40"/>
      <c r="D411" s="98" t="n">
        <v>6</v>
      </c>
      <c r="E411" s="98" t="n">
        <v>4</v>
      </c>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t="n">
        <v>44456</v>
      </c>
      <c r="C413" s="40" t="s">
        <v>15</v>
      </c>
      <c r="D413" s="96" t="n">
        <v>6</v>
      </c>
      <c r="E413" s="96" t="n">
        <v>0</v>
      </c>
      <c r="F413" s="40" t="s">
        <v>18</v>
      </c>
      <c r="G413" s="105" t="str">
        <f aca="false">C413</f>
        <v>Felipe</v>
      </c>
      <c r="H413" s="104" t="n">
        <f aca="false">IF(AND(E413=0,E414=0),25,20)</f>
        <v>20</v>
      </c>
      <c r="I413" s="105" t="str">
        <f aca="false">F413</f>
        <v>Flavio</v>
      </c>
      <c r="J413" s="94" t="n">
        <f aca="false">IF(E413="WO40",-40,MAX(4,SUM(E413:E414)))</f>
        <v>4</v>
      </c>
      <c r="K413" s="104" t="n">
        <f aca="false">IF(D413&gt;E413,1,0)+IF(D414&gt;E414,1,0)+IF(D415&gt;E415,1,0)</f>
        <v>2</v>
      </c>
      <c r="L413" s="104" t="n">
        <f aca="false">IF(E413&gt;D413,1,0)+IF(E414&gt;D414,1,0)+IF(E415&gt;D415,1,0)</f>
        <v>0</v>
      </c>
      <c r="M413" s="97" t="str">
        <f aca="false">G413&amp;" d. "&amp;I413</f>
        <v>Felipe d. Flavio</v>
      </c>
      <c r="N413" s="97" t="str">
        <f aca="false">G413&amp;" x "&amp;I413</f>
        <v>Felipe x Flavio</v>
      </c>
      <c r="O413" s="97" t="str">
        <f aca="false">I413&amp;" x "&amp;G413</f>
        <v>Flavio x Felipe</v>
      </c>
      <c r="P413" s="94" t="n">
        <f aca="false">MONTH(B413)</f>
        <v>9</v>
      </c>
      <c r="Q413" s="94" t="n">
        <f aca="false">QUOTIENT(B413-2,7)-6129</f>
        <v>221</v>
      </c>
    </row>
    <row r="414" customFormat="false" ht="12.75" hidden="false" customHeight="false" outlineLevel="0" collapsed="false">
      <c r="A414" s="94"/>
      <c r="B414" s="39"/>
      <c r="C414" s="40"/>
      <c r="D414" s="98" t="n">
        <v>6</v>
      </c>
      <c r="E414" s="98" t="n">
        <v>3</v>
      </c>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t="n">
        <v>44456</v>
      </c>
      <c r="C416" s="40" t="s">
        <v>26</v>
      </c>
      <c r="D416" s="96" t="n">
        <v>6</v>
      </c>
      <c r="E416" s="96" t="n">
        <v>1</v>
      </c>
      <c r="F416" s="40" t="s">
        <v>49</v>
      </c>
      <c r="G416" s="105" t="str">
        <f aca="false">C416</f>
        <v>Luiz Henrique</v>
      </c>
      <c r="H416" s="104" t="n">
        <f aca="false">IF(AND(E416=0,E417=0),25,20)</f>
        <v>20</v>
      </c>
      <c r="I416" s="105" t="str">
        <f aca="false">F416</f>
        <v>Xuru</v>
      </c>
      <c r="J416" s="94" t="n">
        <f aca="false">IF(E416="WO40",-40,MAX(4,SUM(E416:E417)))</f>
        <v>4</v>
      </c>
      <c r="K416" s="104" t="n">
        <f aca="false">IF(D416&gt;E416,1,0)+IF(D417&gt;E417,1,0)+IF(D418&gt;E418,1,0)</f>
        <v>2</v>
      </c>
      <c r="L416" s="104" t="n">
        <f aca="false">IF(E416&gt;D416,1,0)+IF(E417&gt;D417,1,0)+IF(E418&gt;D418,1,0)</f>
        <v>0</v>
      </c>
      <c r="M416" s="97" t="str">
        <f aca="false">G416&amp;" d. "&amp;I416</f>
        <v>Luiz Henrique d. Xuru</v>
      </c>
      <c r="N416" s="97" t="str">
        <f aca="false">G416&amp;" x "&amp;I416</f>
        <v>Luiz Henrique x Xuru</v>
      </c>
      <c r="O416" s="97" t="str">
        <f aca="false">I416&amp;" x "&amp;G416</f>
        <v>Xuru x Luiz Henrique</v>
      </c>
      <c r="P416" s="94" t="n">
        <f aca="false">MONTH(B416)</f>
        <v>9</v>
      </c>
      <c r="Q416" s="94" t="n">
        <f aca="false">QUOTIENT(B416-2,7)-6129</f>
        <v>221</v>
      </c>
    </row>
    <row r="417" customFormat="false" ht="12.75" hidden="false" customHeight="false" outlineLevel="0" collapsed="false">
      <c r="A417" s="94"/>
      <c r="B417" s="39"/>
      <c r="C417" s="40"/>
      <c r="D417" s="98" t="n">
        <v>6</v>
      </c>
      <c r="E417" s="98" t="n">
        <v>1</v>
      </c>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t="n">
        <v>44457</v>
      </c>
      <c r="C419" s="40" t="s">
        <v>40</v>
      </c>
      <c r="D419" s="96" t="n">
        <v>3</v>
      </c>
      <c r="E419" s="96" t="n">
        <v>6</v>
      </c>
      <c r="F419" s="40" t="s">
        <v>35</v>
      </c>
      <c r="G419" s="105" t="str">
        <f aca="false">C419</f>
        <v>Robertinho</v>
      </c>
      <c r="H419" s="104" t="n">
        <f aca="false">IF(AND(E419=0,E420=0),25,20)</f>
        <v>20</v>
      </c>
      <c r="I419" s="105" t="str">
        <f aca="false">F419</f>
        <v>Persio</v>
      </c>
      <c r="J419" s="94" t="n">
        <f aca="false">IF(E419="WO40",-40,MAX(4,SUM(E419:E420)))</f>
        <v>12</v>
      </c>
      <c r="K419" s="104" t="n">
        <f aca="false">IF(D419&gt;E419,1,0)+IF(D420&gt;E420,1,0)+IF(D421&gt;E421,1,0)</f>
        <v>2</v>
      </c>
      <c r="L419" s="104" t="n">
        <f aca="false">IF(E419&gt;D419,1,0)+IF(E420&gt;D420,1,0)+IF(E421&gt;D421,1,0)</f>
        <v>1</v>
      </c>
      <c r="M419" s="97" t="str">
        <f aca="false">G419&amp;" d. "&amp;I419</f>
        <v>Robertinho d. Persio</v>
      </c>
      <c r="N419" s="97" t="str">
        <f aca="false">G419&amp;" x "&amp;I419</f>
        <v>Robertinho x Persio</v>
      </c>
      <c r="O419" s="97" t="str">
        <f aca="false">I419&amp;" x "&amp;G419</f>
        <v>Persio x Robertinho</v>
      </c>
      <c r="P419" s="94" t="n">
        <f aca="false">MONTH(B419)</f>
        <v>9</v>
      </c>
      <c r="Q419" s="94" t="n">
        <f aca="false">QUOTIENT(B419-2,7)-6129</f>
        <v>221</v>
      </c>
    </row>
    <row r="420" customFormat="false" ht="12.75" hidden="false" customHeight="false" outlineLevel="0" collapsed="false">
      <c r="A420" s="94"/>
      <c r="B420" s="39"/>
      <c r="C420" s="40"/>
      <c r="D420" s="98" t="n">
        <v>7</v>
      </c>
      <c r="E420" s="98" t="n">
        <v>6</v>
      </c>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t="n">
        <v>10</v>
      </c>
      <c r="E421" s="102" t="n">
        <v>8</v>
      </c>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t="n">
        <v>44457</v>
      </c>
      <c r="C422" s="40" t="s">
        <v>7</v>
      </c>
      <c r="D422" s="96" t="n">
        <v>5</v>
      </c>
      <c r="E422" s="96" t="n">
        <v>7</v>
      </c>
      <c r="F422" s="40" t="s">
        <v>12</v>
      </c>
      <c r="G422" s="105" t="str">
        <f aca="false">C422</f>
        <v>Carlos Coimbra</v>
      </c>
      <c r="H422" s="104" t="n">
        <f aca="false">IF(AND(E422=0,E423=0),25,20)</f>
        <v>20</v>
      </c>
      <c r="I422" s="105" t="str">
        <f aca="false">F422</f>
        <v>Duclerc</v>
      </c>
      <c r="J422" s="94" t="n">
        <f aca="false">IF(E422="WO40",-40,MAX(4,SUM(E422:E423)))</f>
        <v>9</v>
      </c>
      <c r="K422" s="104" t="n">
        <f aca="false">IF(D422&gt;E422,1,0)+IF(D423&gt;E423,1,0)+IF(D424&gt;E424,1,0)</f>
        <v>2</v>
      </c>
      <c r="L422" s="104" t="n">
        <f aca="false">IF(E422&gt;D422,1,0)+IF(E423&gt;D423,1,0)+IF(E424&gt;D424,1,0)</f>
        <v>1</v>
      </c>
      <c r="M422" s="97" t="str">
        <f aca="false">G422&amp;" d. "&amp;I422</f>
        <v>Carlos Coimbra d. Duclerc</v>
      </c>
      <c r="N422" s="97" t="str">
        <f aca="false">G422&amp;" x "&amp;I422</f>
        <v>Carlos Coimbra x Duclerc</v>
      </c>
      <c r="O422" s="97" t="str">
        <f aca="false">I422&amp;" x "&amp;G422</f>
        <v>Duclerc x Carlos Coimbra</v>
      </c>
      <c r="P422" s="94" t="n">
        <f aca="false">MONTH(B422)</f>
        <v>9</v>
      </c>
      <c r="Q422" s="94" t="n">
        <f aca="false">QUOTIENT(B422-2,7)-6129</f>
        <v>221</v>
      </c>
    </row>
    <row r="423" customFormat="false" ht="12.75" hidden="false" customHeight="false" outlineLevel="0" collapsed="false">
      <c r="A423" s="94"/>
      <c r="B423" s="39"/>
      <c r="C423" s="40"/>
      <c r="D423" s="98" t="n">
        <v>6</v>
      </c>
      <c r="E423" s="98" t="n">
        <v>2</v>
      </c>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t="n">
        <v>10</v>
      </c>
      <c r="E424" s="102" t="n">
        <v>8</v>
      </c>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t="n">
        <v>44457</v>
      </c>
      <c r="C425" s="40" t="s">
        <v>35</v>
      </c>
      <c r="D425" s="96" t="n">
        <v>6</v>
      </c>
      <c r="E425" s="96" t="n">
        <v>3</v>
      </c>
      <c r="F425" s="40" t="s">
        <v>24</v>
      </c>
      <c r="G425" s="105" t="str">
        <f aca="false">C425</f>
        <v>Persio</v>
      </c>
      <c r="H425" s="104" t="n">
        <f aca="false">IF(AND(E425=0,E426=0),25,20)</f>
        <v>20</v>
      </c>
      <c r="I425" s="105" t="str">
        <f aca="false">F425</f>
        <v>Juan</v>
      </c>
      <c r="J425" s="94" t="n">
        <f aca="false">IF(E425="WO40",-40,MAX(4,SUM(E425:E426)))</f>
        <v>4</v>
      </c>
      <c r="K425" s="104" t="n">
        <f aca="false">IF(D425&gt;E425,1,0)+IF(D426&gt;E426,1,0)+IF(D427&gt;E427,1,0)</f>
        <v>2</v>
      </c>
      <c r="L425" s="104" t="n">
        <f aca="false">IF(E425&gt;D425,1,0)+IF(E426&gt;D426,1,0)+IF(E427&gt;D427,1,0)</f>
        <v>0</v>
      </c>
      <c r="M425" s="97" t="str">
        <f aca="false">G425&amp;" d. "&amp;I425</f>
        <v>Persio d. Juan</v>
      </c>
      <c r="N425" s="97" t="str">
        <f aca="false">G425&amp;" x "&amp;I425</f>
        <v>Persio x Juan</v>
      </c>
      <c r="O425" s="97" t="str">
        <f aca="false">I425&amp;" x "&amp;G425</f>
        <v>Juan x Persio</v>
      </c>
      <c r="P425" s="94" t="n">
        <f aca="false">MONTH(B425)</f>
        <v>9</v>
      </c>
      <c r="Q425" s="94" t="n">
        <f aca="false">QUOTIENT(B425-2,7)-6129</f>
        <v>221</v>
      </c>
    </row>
    <row r="426" customFormat="false" ht="12.75" hidden="false" customHeight="false" outlineLevel="0" collapsed="false">
      <c r="A426" s="94"/>
      <c r="B426" s="39"/>
      <c r="C426" s="40"/>
      <c r="D426" s="98" t="n">
        <v>6</v>
      </c>
      <c r="E426" s="98" t="n">
        <v>1</v>
      </c>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t="n">
        <v>44458</v>
      </c>
      <c r="C428" s="40" t="s">
        <v>30</v>
      </c>
      <c r="D428" s="96" t="n">
        <v>6</v>
      </c>
      <c r="E428" s="96" t="n">
        <v>1</v>
      </c>
      <c r="F428" s="40" t="s">
        <v>18</v>
      </c>
      <c r="G428" s="105" t="str">
        <f aca="false">C428</f>
        <v>Oswald</v>
      </c>
      <c r="H428" s="104" t="n">
        <f aca="false">IF(AND(E428=0,E429=0),25,20)</f>
        <v>20</v>
      </c>
      <c r="I428" s="105" t="str">
        <f aca="false">F428</f>
        <v>Flavio</v>
      </c>
      <c r="J428" s="94" t="n">
        <f aca="false">IF(E428="WO40",-40,MAX(4,SUM(E428:E429)))</f>
        <v>4</v>
      </c>
      <c r="K428" s="104" t="n">
        <f aca="false">IF(D428&gt;E428,1,0)+IF(D429&gt;E429,1,0)+IF(D430&gt;E430,1,0)</f>
        <v>2</v>
      </c>
      <c r="L428" s="104" t="n">
        <f aca="false">IF(E428&gt;D428,1,0)+IF(E429&gt;D429,1,0)+IF(E430&gt;D430,1,0)</f>
        <v>0</v>
      </c>
      <c r="M428" s="97" t="str">
        <f aca="false">G428&amp;" d. "&amp;I428</f>
        <v>Oswald d. Flavio</v>
      </c>
      <c r="N428" s="97" t="str">
        <f aca="false">G428&amp;" x "&amp;I428</f>
        <v>Oswald x Flavio</v>
      </c>
      <c r="O428" s="97" t="str">
        <f aca="false">I428&amp;" x "&amp;G428</f>
        <v>Flavio x Oswald</v>
      </c>
      <c r="P428" s="94" t="n">
        <f aca="false">MONTH(B428)</f>
        <v>9</v>
      </c>
      <c r="Q428" s="94" t="n">
        <f aca="false">QUOTIENT(B428-2,7)-6129</f>
        <v>221</v>
      </c>
    </row>
    <row r="429" customFormat="false" ht="12.75" hidden="false" customHeight="false" outlineLevel="0" collapsed="false">
      <c r="A429" s="94"/>
      <c r="B429" s="39"/>
      <c r="C429" s="40"/>
      <c r="D429" s="98" t="n">
        <v>6</v>
      </c>
      <c r="E429" s="98" t="n">
        <v>2</v>
      </c>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t="n">
        <v>44458</v>
      </c>
      <c r="C431" s="40" t="s">
        <v>33</v>
      </c>
      <c r="D431" s="96" t="n">
        <v>6</v>
      </c>
      <c r="E431" s="96" t="n">
        <v>3</v>
      </c>
      <c r="F431" s="40" t="s">
        <v>26</v>
      </c>
      <c r="G431" s="105" t="str">
        <f aca="false">C431</f>
        <v>Pedrão</v>
      </c>
      <c r="H431" s="104" t="n">
        <f aca="false">IF(AND(E431=0,E432=0),25,20)</f>
        <v>20</v>
      </c>
      <c r="I431" s="105" t="str">
        <f aca="false">F431</f>
        <v>Luiz Henrique</v>
      </c>
      <c r="J431" s="94" t="n">
        <f aca="false">IF(E431="WO40",-40,MAX(4,SUM(E431:E432)))</f>
        <v>9</v>
      </c>
      <c r="K431" s="104" t="n">
        <f aca="false">IF(D431&gt;E431,1,0)+IF(D432&gt;E432,1,0)+IF(D433&gt;E433,1,0)</f>
        <v>2</v>
      </c>
      <c r="L431" s="104" t="n">
        <f aca="false">IF(E431&gt;D431,1,0)+IF(E432&gt;D432,1,0)+IF(E433&gt;D433,1,0)</f>
        <v>1</v>
      </c>
      <c r="M431" s="97" t="str">
        <f aca="false">G431&amp;" d. "&amp;I431</f>
        <v>Pedrão d. Luiz Henrique</v>
      </c>
      <c r="N431" s="97" t="str">
        <f aca="false">G431&amp;" x "&amp;I431</f>
        <v>Pedrão x Luiz Henrique</v>
      </c>
      <c r="O431" s="97" t="str">
        <f aca="false">I431&amp;" x "&amp;G431</f>
        <v>Luiz Henrique x Pedrão</v>
      </c>
      <c r="P431" s="94" t="n">
        <f aca="false">MONTH(B431)</f>
        <v>9</v>
      </c>
      <c r="Q431" s="94" t="n">
        <f aca="false">QUOTIENT(B431-2,7)-6129</f>
        <v>221</v>
      </c>
    </row>
    <row r="432" customFormat="false" ht="12.75" hidden="false" customHeight="false" outlineLevel="0" collapsed="false">
      <c r="A432" s="94"/>
      <c r="B432" s="39"/>
      <c r="C432" s="40"/>
      <c r="D432" s="98" t="n">
        <v>4</v>
      </c>
      <c r="E432" s="98" t="n">
        <v>6</v>
      </c>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t="n">
        <v>10</v>
      </c>
      <c r="E433" s="102" t="n">
        <v>1</v>
      </c>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t="n">
        <v>44458</v>
      </c>
      <c r="C434" s="40" t="s">
        <v>44</v>
      </c>
      <c r="D434" s="96" t="n">
        <v>6</v>
      </c>
      <c r="E434" s="96" t="n">
        <v>2</v>
      </c>
      <c r="F434" s="40" t="s">
        <v>14</v>
      </c>
      <c r="G434" s="105" t="str">
        <f aca="false">C434</f>
        <v>Rubens</v>
      </c>
      <c r="H434" s="104" t="n">
        <f aca="false">IF(AND(E434=0,E435=0),25,20)</f>
        <v>20</v>
      </c>
      <c r="I434" s="105" t="str">
        <f aca="false">F434</f>
        <v>Fabinho</v>
      </c>
      <c r="J434" s="94" t="n">
        <f aca="false">IF(E434="WO40",-40,MAX(4,SUM(E434:E435)))</f>
        <v>8</v>
      </c>
      <c r="K434" s="104" t="n">
        <f aca="false">IF(D434&gt;E434,1,0)+IF(D435&gt;E435,1,0)+IF(D436&gt;E436,1,0)</f>
        <v>2</v>
      </c>
      <c r="L434" s="104" t="n">
        <f aca="false">IF(E434&gt;D434,1,0)+IF(E435&gt;D435,1,0)+IF(E436&gt;D436,1,0)</f>
        <v>1</v>
      </c>
      <c r="M434" s="97" t="str">
        <f aca="false">G434&amp;" d. "&amp;I434</f>
        <v>Rubens d. Fabinho</v>
      </c>
      <c r="N434" s="97" t="str">
        <f aca="false">G434&amp;" x "&amp;I434</f>
        <v>Rubens x Fabinho</v>
      </c>
      <c r="O434" s="97" t="str">
        <f aca="false">I434&amp;" x "&amp;G434</f>
        <v>Fabinho x Rubens</v>
      </c>
      <c r="P434" s="94" t="n">
        <f aca="false">MONTH(B434)</f>
        <v>9</v>
      </c>
      <c r="Q434" s="94" t="n">
        <f aca="false">QUOTIENT(B434-2,7)-6129</f>
        <v>221</v>
      </c>
    </row>
    <row r="435" customFormat="false" ht="12.75" hidden="false" customHeight="false" outlineLevel="0" collapsed="false">
      <c r="A435" s="94"/>
      <c r="B435" s="39"/>
      <c r="C435" s="40"/>
      <c r="D435" s="98" t="n">
        <v>4</v>
      </c>
      <c r="E435" s="98" t="n">
        <v>6</v>
      </c>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t="n">
        <v>10</v>
      </c>
      <c r="E436" s="102" t="n">
        <v>1</v>
      </c>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t="n">
        <v>44459</v>
      </c>
      <c r="C437" s="40" t="s">
        <v>37</v>
      </c>
      <c r="D437" s="96" t="n">
        <v>6</v>
      </c>
      <c r="E437" s="96" t="n">
        <v>1</v>
      </c>
      <c r="F437" s="40" t="s">
        <v>8</v>
      </c>
      <c r="G437" s="105" t="str">
        <f aca="false">C437</f>
        <v>Pitch</v>
      </c>
      <c r="H437" s="104" t="n">
        <f aca="false">IF(AND(E437=0,E438=0),25,20)</f>
        <v>20</v>
      </c>
      <c r="I437" s="105" t="str">
        <f aca="false">F437</f>
        <v>Costinha</v>
      </c>
      <c r="J437" s="94" t="n">
        <f aca="false">IF(E437="WO40",-40,MAX(4,SUM(E437:E438)))</f>
        <v>4</v>
      </c>
      <c r="K437" s="104" t="n">
        <f aca="false">IF(D437&gt;E437,1,0)+IF(D438&gt;E438,1,0)+IF(D439&gt;E439,1,0)</f>
        <v>2</v>
      </c>
      <c r="L437" s="104" t="n">
        <f aca="false">IF(E437&gt;D437,1,0)+IF(E438&gt;D438,1,0)+IF(E439&gt;D439,1,0)</f>
        <v>0</v>
      </c>
      <c r="M437" s="97" t="str">
        <f aca="false">G437&amp;" d. "&amp;I437</f>
        <v>Pitch d. Costinha</v>
      </c>
      <c r="N437" s="97" t="str">
        <f aca="false">G437&amp;" x "&amp;I437</f>
        <v>Pitch x Costinha</v>
      </c>
      <c r="O437" s="97" t="str">
        <f aca="false">I437&amp;" x "&amp;G437</f>
        <v>Costinha x Pitch</v>
      </c>
      <c r="P437" s="94" t="n">
        <f aca="false">MONTH(B437)</f>
        <v>9</v>
      </c>
      <c r="Q437" s="94" t="n">
        <f aca="false">QUOTIENT(B437-2,7)-6129</f>
        <v>222</v>
      </c>
    </row>
    <row r="438" customFormat="false" ht="12.75" hidden="false" customHeight="false" outlineLevel="0" collapsed="false">
      <c r="A438" s="94"/>
      <c r="B438" s="39"/>
      <c r="C438" s="40"/>
      <c r="D438" s="98" t="n">
        <v>6</v>
      </c>
      <c r="E438" s="98" t="n">
        <v>2</v>
      </c>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t="n">
        <v>44459</v>
      </c>
      <c r="C440" s="40" t="s">
        <v>40</v>
      </c>
      <c r="D440" s="96" t="n">
        <v>2</v>
      </c>
      <c r="E440" s="96" t="n">
        <v>6</v>
      </c>
      <c r="F440" s="40" t="s">
        <v>7</v>
      </c>
      <c r="G440" s="105" t="str">
        <f aca="false">C440</f>
        <v>Robertinho</v>
      </c>
      <c r="H440" s="104" t="n">
        <f aca="false">IF(AND(E440=0,E441=0),25,20)</f>
        <v>20</v>
      </c>
      <c r="I440" s="105" t="str">
        <f aca="false">F440</f>
        <v>Carlos Coimbra</v>
      </c>
      <c r="J440" s="94" t="n">
        <f aca="false">IF(E440="WO40",-40,MAX(4,SUM(E440:E441)))</f>
        <v>8</v>
      </c>
      <c r="K440" s="104" t="n">
        <f aca="false">IF(D440&gt;E440,1,0)+IF(D441&gt;E441,1,0)+IF(D442&gt;E442,1,0)</f>
        <v>2</v>
      </c>
      <c r="L440" s="104" t="n">
        <f aca="false">IF(E440&gt;D440,1,0)+IF(E441&gt;D441,1,0)+IF(E442&gt;D442,1,0)</f>
        <v>1</v>
      </c>
      <c r="M440" s="97" t="str">
        <f aca="false">G440&amp;" d. "&amp;I440</f>
        <v>Robertinho d. Carlos Coimbra</v>
      </c>
      <c r="N440" s="97" t="str">
        <f aca="false">G440&amp;" x "&amp;I440</f>
        <v>Robertinho x Carlos Coimbra</v>
      </c>
      <c r="O440" s="97" t="str">
        <f aca="false">I440&amp;" x "&amp;G440</f>
        <v>Carlos Coimbra x Robertinho</v>
      </c>
      <c r="P440" s="94" t="n">
        <f aca="false">MONTH(B440)</f>
        <v>9</v>
      </c>
      <c r="Q440" s="94" t="n">
        <f aca="false">QUOTIENT(B440-2,7)-6129</f>
        <v>222</v>
      </c>
    </row>
    <row r="441" customFormat="false" ht="12.75" hidden="false" customHeight="false" outlineLevel="0" collapsed="false">
      <c r="A441" s="94"/>
      <c r="B441" s="39"/>
      <c r="C441" s="40"/>
      <c r="D441" s="98" t="n">
        <v>6</v>
      </c>
      <c r="E441" s="98" t="n">
        <v>2</v>
      </c>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t="n">
        <v>10</v>
      </c>
      <c r="E442" s="102" t="n">
        <v>1</v>
      </c>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t="n">
        <v>44461</v>
      </c>
      <c r="C443" s="40" t="s">
        <v>13</v>
      </c>
      <c r="D443" s="96" t="n">
        <v>6</v>
      </c>
      <c r="E443" s="96" t="n">
        <v>2</v>
      </c>
      <c r="F443" s="40" t="s">
        <v>24</v>
      </c>
      <c r="G443" s="105" t="str">
        <f aca="false">C443</f>
        <v>Elias</v>
      </c>
      <c r="H443" s="104" t="n">
        <f aca="false">IF(AND(E443=0,E444=0),25,20)</f>
        <v>20</v>
      </c>
      <c r="I443" s="105" t="str">
        <f aca="false">F443</f>
        <v>Juan</v>
      </c>
      <c r="J443" s="94" t="n">
        <f aca="false">IF(E443="WO40",-40,MAX(4,SUM(E443:E444)))</f>
        <v>7</v>
      </c>
      <c r="K443" s="104" t="n">
        <f aca="false">IF(D443&gt;E443,1,0)+IF(D444&gt;E444,1,0)+IF(D445&gt;E445,1,0)</f>
        <v>2</v>
      </c>
      <c r="L443" s="104" t="n">
        <f aca="false">IF(E443&gt;D443,1,0)+IF(E444&gt;D444,1,0)+IF(E445&gt;D445,1,0)</f>
        <v>0</v>
      </c>
      <c r="M443" s="97" t="str">
        <f aca="false">G443&amp;" d. "&amp;I443</f>
        <v>Elias d. Juan</v>
      </c>
      <c r="N443" s="97" t="str">
        <f aca="false">G443&amp;" x "&amp;I443</f>
        <v>Elias x Juan</v>
      </c>
      <c r="O443" s="97" t="str">
        <f aca="false">I443&amp;" x "&amp;G443</f>
        <v>Juan x Elias</v>
      </c>
      <c r="P443" s="94" t="n">
        <f aca="false">MONTH(B443)</f>
        <v>9</v>
      </c>
      <c r="Q443" s="94" t="n">
        <f aca="false">QUOTIENT(B443-2,7)-6129</f>
        <v>222</v>
      </c>
    </row>
    <row r="444" customFormat="false" ht="12.75" hidden="false" customHeight="false" outlineLevel="0" collapsed="false">
      <c r="A444" s="94"/>
      <c r="B444" s="39"/>
      <c r="C444" s="40"/>
      <c r="D444" s="98" t="n">
        <v>7</v>
      </c>
      <c r="E444" s="98" t="n">
        <v>5</v>
      </c>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t="n">
        <v>44461</v>
      </c>
      <c r="C446" s="40" t="s">
        <v>26</v>
      </c>
      <c r="D446" s="96" t="n">
        <v>6</v>
      </c>
      <c r="E446" s="96" t="n">
        <v>2</v>
      </c>
      <c r="F446" s="40" t="s">
        <v>36</v>
      </c>
      <c r="G446" s="105" t="str">
        <f aca="false">C446</f>
        <v>Luiz Henrique</v>
      </c>
      <c r="H446" s="104" t="n">
        <f aca="false">IF(AND(E446=0,E447=0),25,20)</f>
        <v>20</v>
      </c>
      <c r="I446" s="105" t="str">
        <f aca="false">F446</f>
        <v>Pinga</v>
      </c>
      <c r="J446" s="94" t="n">
        <f aca="false">IF(E446="WO40",-40,MAX(4,SUM(E446:E447)))</f>
        <v>4</v>
      </c>
      <c r="K446" s="104" t="n">
        <f aca="false">IF(D446&gt;E446,1,0)+IF(D447&gt;E447,1,0)+IF(D448&gt;E448,1,0)</f>
        <v>2</v>
      </c>
      <c r="L446" s="104" t="n">
        <f aca="false">IF(E446&gt;D446,1,0)+IF(E447&gt;D447,1,0)+IF(E448&gt;D448,1,0)</f>
        <v>0</v>
      </c>
      <c r="M446" s="97" t="str">
        <f aca="false">G446&amp;" d. "&amp;I446</f>
        <v>Luiz Henrique d. Pinga</v>
      </c>
      <c r="N446" s="97" t="str">
        <f aca="false">G446&amp;" x "&amp;I446</f>
        <v>Luiz Henrique x Pinga</v>
      </c>
      <c r="O446" s="97" t="str">
        <f aca="false">I446&amp;" x "&amp;G446</f>
        <v>Pinga x Luiz Henrique</v>
      </c>
      <c r="P446" s="94" t="n">
        <f aca="false">MONTH(B446)</f>
        <v>9</v>
      </c>
      <c r="Q446" s="94" t="n">
        <f aca="false">QUOTIENT(B446-2,7)-6129</f>
        <v>222</v>
      </c>
    </row>
    <row r="447" customFormat="false" ht="12.75" hidden="false" customHeight="false" outlineLevel="0" collapsed="false">
      <c r="A447" s="94"/>
      <c r="B447" s="39"/>
      <c r="C447" s="40"/>
      <c r="D447" s="98" t="n">
        <v>6</v>
      </c>
      <c r="E447" s="98" t="n">
        <v>0</v>
      </c>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t="n">
        <v>44461</v>
      </c>
      <c r="C449" s="40" t="s">
        <v>8</v>
      </c>
      <c r="D449" s="96" t="n">
        <v>6</v>
      </c>
      <c r="E449" s="96" t="n">
        <v>3</v>
      </c>
      <c r="F449" s="40" t="s">
        <v>25</v>
      </c>
      <c r="G449" s="105" t="str">
        <f aca="false">C449</f>
        <v>Costinha</v>
      </c>
      <c r="H449" s="104" t="n">
        <f aca="false">IF(AND(E449=0,E450=0),25,20)</f>
        <v>20</v>
      </c>
      <c r="I449" s="105" t="str">
        <f aca="false">F449</f>
        <v>Luis Carlos</v>
      </c>
      <c r="J449" s="94" t="n">
        <f aca="false">IF(E449="WO40",-40,MAX(4,SUM(E449:E450)))</f>
        <v>9</v>
      </c>
      <c r="K449" s="104" t="n">
        <f aca="false">IF(D449&gt;E449,1,0)+IF(D450&gt;E450,1,0)+IF(D451&gt;E451,1,0)</f>
        <v>2</v>
      </c>
      <c r="L449" s="104" t="n">
        <f aca="false">IF(E449&gt;D449,1,0)+IF(E450&gt;D450,1,0)+IF(E451&gt;D451,1,0)</f>
        <v>0</v>
      </c>
      <c r="M449" s="97" t="str">
        <f aca="false">G449&amp;" d. "&amp;I449</f>
        <v>Costinha d. Luis Carlos</v>
      </c>
      <c r="N449" s="97" t="str">
        <f aca="false">G449&amp;" x "&amp;I449</f>
        <v>Costinha x Luis Carlos</v>
      </c>
      <c r="O449" s="97" t="str">
        <f aca="false">I449&amp;" x "&amp;G449</f>
        <v>Luis Carlos x Costinha</v>
      </c>
      <c r="P449" s="94" t="n">
        <f aca="false">MONTH(B449)</f>
        <v>9</v>
      </c>
      <c r="Q449" s="94" t="n">
        <f aca="false">QUOTIENT(B449-2,7)-6129</f>
        <v>222</v>
      </c>
    </row>
    <row r="450" customFormat="false" ht="12.75" hidden="false" customHeight="false" outlineLevel="0" collapsed="false">
      <c r="A450" s="94"/>
      <c r="B450" s="39"/>
      <c r="C450" s="40"/>
      <c r="D450" s="98" t="n">
        <v>7</v>
      </c>
      <c r="E450" s="98" t="n">
        <v>6</v>
      </c>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t="n">
        <v>44461</v>
      </c>
      <c r="C452" s="40" t="s">
        <v>12</v>
      </c>
      <c r="D452" s="96" t="n">
        <v>6</v>
      </c>
      <c r="E452" s="96" t="n">
        <v>4</v>
      </c>
      <c r="F452" s="40" t="s">
        <v>16</v>
      </c>
      <c r="G452" s="105" t="str">
        <f aca="false">C452</f>
        <v>Duclerc</v>
      </c>
      <c r="H452" s="104" t="n">
        <f aca="false">IF(AND(E452=0,E453=0),25,20)</f>
        <v>20</v>
      </c>
      <c r="I452" s="105" t="str">
        <f aca="false">F452</f>
        <v>Fernando Bio</v>
      </c>
      <c r="J452" s="94" t="n">
        <f aca="false">IF(E452="WO40",-40,MAX(4,SUM(E452:E453)))</f>
        <v>8</v>
      </c>
      <c r="K452" s="104" t="n">
        <f aca="false">IF(D452&gt;E452,1,0)+IF(D453&gt;E453,1,0)+IF(D454&gt;E454,1,0)</f>
        <v>2</v>
      </c>
      <c r="L452" s="104" t="n">
        <f aca="false">IF(E452&gt;D452,1,0)+IF(E453&gt;D453,1,0)+IF(E454&gt;D454,1,0)</f>
        <v>0</v>
      </c>
      <c r="M452" s="97" t="str">
        <f aca="false">G452&amp;" d. "&amp;I452</f>
        <v>Duclerc d. Fernando Bio</v>
      </c>
      <c r="N452" s="97" t="str">
        <f aca="false">G452&amp;" x "&amp;I452</f>
        <v>Duclerc x Fernando Bio</v>
      </c>
      <c r="O452" s="97" t="str">
        <f aca="false">I452&amp;" x "&amp;G452</f>
        <v>Fernando Bio x Duclerc</v>
      </c>
      <c r="P452" s="94" t="n">
        <f aca="false">MONTH(B452)</f>
        <v>9</v>
      </c>
      <c r="Q452" s="94" t="n">
        <f aca="false">QUOTIENT(B452-2,7)-6129</f>
        <v>222</v>
      </c>
    </row>
    <row r="453" customFormat="false" ht="12.75" hidden="false" customHeight="false" outlineLevel="0" collapsed="false">
      <c r="A453" s="94"/>
      <c r="B453" s="39"/>
      <c r="C453" s="40"/>
      <c r="D453" s="98" t="n">
        <v>6</v>
      </c>
      <c r="E453" s="98" t="n">
        <v>4</v>
      </c>
      <c r="F453" s="40"/>
      <c r="G453" s="97"/>
      <c r="H453" s="94"/>
      <c r="I453" s="97"/>
      <c r="J453" s="94"/>
      <c r="K453" s="94"/>
      <c r="L453" s="94"/>
      <c r="M453" s="97" t="n">
        <v>0</v>
      </c>
      <c r="N453" s="97" t="n">
        <v>0</v>
      </c>
      <c r="O453" s="97" t="n">
        <v>0</v>
      </c>
      <c r="P453" s="94"/>
      <c r="Q453" s="94"/>
    </row>
    <row r="454" customFormat="false" ht="12.8"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t="n">
        <v>44462</v>
      </c>
      <c r="C455" s="40" t="s">
        <v>27</v>
      </c>
      <c r="D455" s="96" t="n">
        <v>6</v>
      </c>
      <c r="E455" s="96" t="n">
        <v>1</v>
      </c>
      <c r="F455" s="40" t="s">
        <v>24</v>
      </c>
      <c r="G455" s="105" t="str">
        <f aca="false">C455</f>
        <v>Magritto</v>
      </c>
      <c r="H455" s="104" t="n">
        <f aca="false">IF(AND(E455=0,E456=0),25,20)</f>
        <v>20</v>
      </c>
      <c r="I455" s="105" t="str">
        <f aca="false">F455</f>
        <v>Juan</v>
      </c>
      <c r="J455" s="94" t="n">
        <f aca="false">IF(E455="WO40",-40,MAX(4,SUM(E455:E456)))</f>
        <v>4</v>
      </c>
      <c r="K455" s="104" t="n">
        <f aca="false">IF(D455&gt;E455,1,0)+IF(D456&gt;E456,1,0)+IF(D457&gt;E457,1,0)</f>
        <v>2</v>
      </c>
      <c r="L455" s="104" t="n">
        <f aca="false">IF(E455&gt;D455,1,0)+IF(E456&gt;D456,1,0)+IF(E457&gt;D457,1,0)</f>
        <v>0</v>
      </c>
      <c r="M455" s="97" t="str">
        <f aca="false">G455&amp;" d. "&amp;I455</f>
        <v>Magritto d. Juan</v>
      </c>
      <c r="N455" s="97" t="str">
        <f aca="false">G455&amp;" x "&amp;I455</f>
        <v>Magritto x Juan</v>
      </c>
      <c r="O455" s="97" t="str">
        <f aca="false">I455&amp;" x "&amp;G455</f>
        <v>Juan x Magritto</v>
      </c>
      <c r="P455" s="94" t="n">
        <f aca="false">MONTH(B455)</f>
        <v>9</v>
      </c>
      <c r="Q455" s="94" t="n">
        <f aca="false">QUOTIENT(B455-2,7)-6129</f>
        <v>222</v>
      </c>
    </row>
    <row r="456" customFormat="false" ht="12.75" hidden="false" customHeight="false" outlineLevel="0" collapsed="false">
      <c r="A456" s="94"/>
      <c r="B456" s="39"/>
      <c r="C456" s="40"/>
      <c r="D456" s="98" t="n">
        <v>6</v>
      </c>
      <c r="E456" s="98" t="n">
        <v>1</v>
      </c>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t="n">
        <v>44462</v>
      </c>
      <c r="C458" s="40" t="s">
        <v>12</v>
      </c>
      <c r="D458" s="96" t="n">
        <v>1</v>
      </c>
      <c r="E458" s="96" t="n">
        <v>6</v>
      </c>
      <c r="F458" s="40" t="s">
        <v>40</v>
      </c>
      <c r="G458" s="105" t="str">
        <f aca="false">C458</f>
        <v>Duclerc</v>
      </c>
      <c r="H458" s="104" t="n">
        <f aca="false">IF(AND(E458=0,E459=0),25,20)</f>
        <v>20</v>
      </c>
      <c r="I458" s="105" t="str">
        <f aca="false">F458</f>
        <v>Robertinho</v>
      </c>
      <c r="J458" s="94" t="n">
        <f aca="false">IF(E458="WO40",-40,MAX(4,SUM(E458:E459)))</f>
        <v>9</v>
      </c>
      <c r="K458" s="104" t="n">
        <f aca="false">IF(D458&gt;E458,1,0)+IF(D459&gt;E459,1,0)+IF(D460&gt;E460,1,0)</f>
        <v>2</v>
      </c>
      <c r="L458" s="104" t="n">
        <f aca="false">IF(E458&gt;D458,1,0)+IF(E459&gt;D459,1,0)+IF(E460&gt;D460,1,0)</f>
        <v>1</v>
      </c>
      <c r="M458" s="97" t="str">
        <f aca="false">G458&amp;" d. "&amp;I458</f>
        <v>Duclerc d. Robertinho</v>
      </c>
      <c r="N458" s="97" t="str">
        <f aca="false">G458&amp;" x "&amp;I458</f>
        <v>Duclerc x Robertinho</v>
      </c>
      <c r="O458" s="97" t="str">
        <f aca="false">I458&amp;" x "&amp;G458</f>
        <v>Robertinho x Duclerc</v>
      </c>
      <c r="P458" s="94" t="n">
        <f aca="false">MONTH(B458)</f>
        <v>9</v>
      </c>
      <c r="Q458" s="94" t="n">
        <f aca="false">QUOTIENT(B458-2,7)-6129</f>
        <v>222</v>
      </c>
    </row>
    <row r="459" customFormat="false" ht="12.75" hidden="false" customHeight="false" outlineLevel="0" collapsed="false">
      <c r="A459" s="94"/>
      <c r="B459" s="39"/>
      <c r="C459" s="40"/>
      <c r="D459" s="98" t="n">
        <v>6</v>
      </c>
      <c r="E459" s="98" t="n">
        <v>3</v>
      </c>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t="n">
        <v>10</v>
      </c>
      <c r="E460" s="102" t="n">
        <v>1</v>
      </c>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t="n">
        <v>44463</v>
      </c>
      <c r="C461" s="40" t="s">
        <v>35</v>
      </c>
      <c r="D461" s="96" t="n">
        <v>6</v>
      </c>
      <c r="E461" s="96" t="n">
        <v>1</v>
      </c>
      <c r="F461" s="40" t="s">
        <v>49</v>
      </c>
      <c r="G461" s="105" t="str">
        <f aca="false">C461</f>
        <v>Persio</v>
      </c>
      <c r="H461" s="104" t="n">
        <f aca="false">IF(AND(E461=0,E462=0),25,20)</f>
        <v>20</v>
      </c>
      <c r="I461" s="105" t="str">
        <f aca="false">F461</f>
        <v>Xuru</v>
      </c>
      <c r="J461" s="94" t="n">
        <f aca="false">IF(E461="WO40",-40,MAX(4,SUM(E461:E462)))</f>
        <v>4</v>
      </c>
      <c r="K461" s="104" t="n">
        <f aca="false">IF(D461&gt;E461,1,0)+IF(D462&gt;E462,1,0)+IF(D463&gt;E463,1,0)</f>
        <v>2</v>
      </c>
      <c r="L461" s="104" t="n">
        <f aca="false">IF(E461&gt;D461,1,0)+IF(E462&gt;D462,1,0)+IF(E463&gt;D463,1,0)</f>
        <v>0</v>
      </c>
      <c r="M461" s="97" t="str">
        <f aca="false">G461&amp;" d. "&amp;I461</f>
        <v>Persio d. Xuru</v>
      </c>
      <c r="N461" s="97" t="str">
        <f aca="false">G461&amp;" x "&amp;I461</f>
        <v>Persio x Xuru</v>
      </c>
      <c r="O461" s="97" t="str">
        <f aca="false">I461&amp;" x "&amp;G461</f>
        <v>Xuru x Persio</v>
      </c>
      <c r="P461" s="94" t="n">
        <f aca="false">MONTH(B461)</f>
        <v>9</v>
      </c>
      <c r="Q461" s="94" t="n">
        <f aca="false">QUOTIENT(B461-2,7)-6129</f>
        <v>222</v>
      </c>
    </row>
    <row r="462" customFormat="false" ht="12.75" hidden="false" customHeight="false" outlineLevel="0" collapsed="false">
      <c r="A462" s="94"/>
      <c r="B462" s="39"/>
      <c r="C462" s="40"/>
      <c r="D462" s="98" t="n">
        <v>6</v>
      </c>
      <c r="E462" s="98" t="n">
        <v>0</v>
      </c>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t="n">
        <v>44464</v>
      </c>
      <c r="C464" s="40" t="s">
        <v>35</v>
      </c>
      <c r="D464" s="96" t="n">
        <v>6</v>
      </c>
      <c r="E464" s="96" t="n">
        <v>4</v>
      </c>
      <c r="F464" s="40" t="s">
        <v>23</v>
      </c>
      <c r="G464" s="105" t="str">
        <f aca="false">C464</f>
        <v>Persio</v>
      </c>
      <c r="H464" s="104" t="n">
        <f aca="false">IF(AND(E464=0,E465=0),25,20)</f>
        <v>20</v>
      </c>
      <c r="I464" s="105" t="str">
        <f aca="false">F464</f>
        <v>Ivan</v>
      </c>
      <c r="J464" s="94" t="n">
        <f aca="false">IF(E464="WO40",-40,MAX(4,SUM(E464:E465)))</f>
        <v>7</v>
      </c>
      <c r="K464" s="104" t="n">
        <f aca="false">IF(D464&gt;E464,1,0)+IF(D465&gt;E465,1,0)+IF(D466&gt;E466,1,0)</f>
        <v>2</v>
      </c>
      <c r="L464" s="104" t="n">
        <f aca="false">IF(E464&gt;D464,1,0)+IF(E465&gt;D465,1,0)+IF(E466&gt;D466,1,0)</f>
        <v>0</v>
      </c>
      <c r="M464" s="97" t="str">
        <f aca="false">G464&amp;" d. "&amp;I464</f>
        <v>Persio d. Ivan</v>
      </c>
      <c r="N464" s="97" t="str">
        <f aca="false">G464&amp;" x "&amp;I464</f>
        <v>Persio x Ivan</v>
      </c>
      <c r="O464" s="97" t="str">
        <f aca="false">I464&amp;" x "&amp;G464</f>
        <v>Ivan x Persio</v>
      </c>
      <c r="P464" s="94" t="n">
        <f aca="false">MONTH(B464)</f>
        <v>9</v>
      </c>
      <c r="Q464" s="94" t="n">
        <f aca="false">QUOTIENT(B464-2,7)-6129</f>
        <v>222</v>
      </c>
    </row>
    <row r="465" customFormat="false" ht="12.75" hidden="false" customHeight="false" outlineLevel="0" collapsed="false">
      <c r="A465" s="94"/>
      <c r="B465" s="39"/>
      <c r="C465" s="40"/>
      <c r="D465" s="98" t="n">
        <v>6</v>
      </c>
      <c r="E465" s="98" t="n">
        <v>3</v>
      </c>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t="n">
        <v>44464</v>
      </c>
      <c r="C467" s="40" t="s">
        <v>46</v>
      </c>
      <c r="D467" s="96" t="n">
        <v>6</v>
      </c>
      <c r="E467" s="96" t="n">
        <v>1</v>
      </c>
      <c r="F467" s="40" t="s">
        <v>49</v>
      </c>
      <c r="G467" s="105" t="str">
        <f aca="false">C467</f>
        <v>Andre Bruni</v>
      </c>
      <c r="H467" s="104" t="n">
        <f aca="false">IF(AND(E467=0,E468=0),25,20)</f>
        <v>20</v>
      </c>
      <c r="I467" s="105" t="str">
        <f aca="false">F467</f>
        <v>Xuru</v>
      </c>
      <c r="J467" s="94" t="n">
        <f aca="false">IF(E467="WO40",-40,MAX(4,SUM(E467:E468)))</f>
        <v>4</v>
      </c>
      <c r="K467" s="104" t="n">
        <f aca="false">IF(D467&gt;E467,1,0)+IF(D468&gt;E468,1,0)+IF(D469&gt;E469,1,0)</f>
        <v>2</v>
      </c>
      <c r="L467" s="104" t="n">
        <f aca="false">IF(E467&gt;D467,1,0)+IF(E468&gt;D468,1,0)+IF(E469&gt;D469,1,0)</f>
        <v>0</v>
      </c>
      <c r="M467" s="97" t="str">
        <f aca="false">G467&amp;" d. "&amp;I467</f>
        <v>Andre Bruni d. Xuru</v>
      </c>
      <c r="N467" s="97" t="str">
        <f aca="false">G467&amp;" x "&amp;I467</f>
        <v>Andre Bruni x Xuru</v>
      </c>
      <c r="O467" s="97" t="str">
        <f aca="false">I467&amp;" x "&amp;G467</f>
        <v>Xuru x Andre Bruni</v>
      </c>
      <c r="P467" s="94" t="n">
        <f aca="false">MONTH(B467)</f>
        <v>9</v>
      </c>
      <c r="Q467" s="94" t="n">
        <f aca="false">QUOTIENT(B467-2,7)-6129</f>
        <v>222</v>
      </c>
    </row>
    <row r="468" customFormat="false" ht="12.75" hidden="false" customHeight="false" outlineLevel="0" collapsed="false">
      <c r="A468" s="94"/>
      <c r="B468" s="39"/>
      <c r="C468" s="40"/>
      <c r="D468" s="98" t="n">
        <v>6</v>
      </c>
      <c r="E468" s="98" t="n">
        <v>1</v>
      </c>
      <c r="F468" s="40"/>
      <c r="G468" s="97"/>
      <c r="H468" s="94"/>
      <c r="I468" s="97"/>
      <c r="J468" s="94"/>
      <c r="K468" s="94"/>
      <c r="L468" s="94"/>
      <c r="M468" s="97" t="n">
        <v>0</v>
      </c>
      <c r="N468" s="97" t="n">
        <v>0</v>
      </c>
      <c r="O468" s="97" t="n">
        <v>0</v>
      </c>
      <c r="P468" s="94"/>
      <c r="Q468" s="94"/>
    </row>
    <row r="469" customFormat="false" ht="12.8"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t="n">
        <v>-620277</v>
      </c>
      <c r="C470" s="40" t="s">
        <v>40</v>
      </c>
      <c r="D470" s="96" t="n">
        <v>6</v>
      </c>
      <c r="E470" s="96" t="n">
        <v>4</v>
      </c>
      <c r="F470" s="40" t="s">
        <v>44</v>
      </c>
      <c r="G470" s="105" t="str">
        <f aca="false">C470</f>
        <v>Robertinho</v>
      </c>
      <c r="H470" s="104" t="n">
        <f aca="false">IF(AND(E470=0,E471=0),25,20)</f>
        <v>20</v>
      </c>
      <c r="I470" s="105" t="str">
        <f aca="false">F470</f>
        <v>Rubens</v>
      </c>
      <c r="J470" s="94" t="n">
        <f aca="false">IF(E470="WO40",-40,MAX(4,SUM(E470:E471)))</f>
        <v>9</v>
      </c>
      <c r="K470" s="104" t="n">
        <f aca="false">IF(D470&gt;E470,1,0)+IF(D471&gt;E471,1,0)+IF(D472&gt;E472,1,0)</f>
        <v>2</v>
      </c>
      <c r="L470" s="104" t="n">
        <f aca="false">IF(E470&gt;D470,1,0)+IF(E471&gt;D471,1,0)+IF(E472&gt;D472,1,0)</f>
        <v>0</v>
      </c>
      <c r="M470" s="97" t="str">
        <f aca="false">G470&amp;" d. "&amp;I470</f>
        <v>Robertinho d. Rubens</v>
      </c>
      <c r="N470" s="97" t="str">
        <f aca="false">G470&amp;" x "&amp;I470</f>
        <v>Robertinho x Rubens</v>
      </c>
      <c r="O470" s="97" t="str">
        <f aca="false">I470&amp;" x "&amp;G470</f>
        <v>Rubens x Robertinho</v>
      </c>
      <c r="P470" s="94" t="n">
        <f aca="false">MONTH(B470)</f>
        <v>9</v>
      </c>
      <c r="Q470" s="94" t="n">
        <f aca="false">QUOTIENT(B470-2,7)-6129</f>
        <v>-94740</v>
      </c>
    </row>
    <row r="471" customFormat="false" ht="12.75" hidden="false" customHeight="false" outlineLevel="0" collapsed="false">
      <c r="A471" s="94"/>
      <c r="B471" s="39"/>
      <c r="C471" s="40"/>
      <c r="D471" s="98" t="n">
        <v>7</v>
      </c>
      <c r="E471" s="98" t="n">
        <v>5</v>
      </c>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t="n">
        <v>44465</v>
      </c>
      <c r="C473" s="40" t="s">
        <v>13</v>
      </c>
      <c r="D473" s="96" t="n">
        <v>6</v>
      </c>
      <c r="E473" s="96" t="n">
        <v>3</v>
      </c>
      <c r="F473" s="40" t="s">
        <v>32</v>
      </c>
      <c r="G473" s="105" t="str">
        <f aca="false">C473</f>
        <v>Elias</v>
      </c>
      <c r="H473" s="104" t="n">
        <f aca="false">IF(AND(E473=0,E474=0),25,20)</f>
        <v>20</v>
      </c>
      <c r="I473" s="105" t="str">
        <f aca="false">F473</f>
        <v>Paulo</v>
      </c>
      <c r="J473" s="94" t="n">
        <f aca="false">IF(E473="WO40",-40,MAX(4,SUM(E473:E474)))</f>
        <v>4</v>
      </c>
      <c r="K473" s="104" t="n">
        <f aca="false">IF(D473&gt;E473,1,0)+IF(D474&gt;E474,1,0)+IF(D475&gt;E475,1,0)</f>
        <v>1</v>
      </c>
      <c r="L473" s="104" t="n">
        <f aca="false">IF(E473&gt;D473,1,0)+IF(E474&gt;D474,1,0)+IF(E475&gt;D475,1,0)</f>
        <v>0</v>
      </c>
      <c r="M473" s="97" t="str">
        <f aca="false">G473&amp;" d. "&amp;I473</f>
        <v>Elias d. Paulo</v>
      </c>
      <c r="N473" s="97" t="str">
        <f aca="false">G473&amp;" x "&amp;I473</f>
        <v>Elias x Paulo</v>
      </c>
      <c r="O473" s="97" t="str">
        <f aca="false">I473&amp;" x "&amp;G473</f>
        <v>Paulo x Elias</v>
      </c>
      <c r="P473" s="94" t="n">
        <f aca="false">MONTH(B473)</f>
        <v>9</v>
      </c>
      <c r="Q473" s="94" t="n">
        <f aca="false">QUOTIENT(B473-2,7)-6129</f>
        <v>222</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8" hidden="false" customHeight="false" outlineLevel="0" collapsed="false">
      <c r="A476" s="104" t="n">
        <f aca="false">A473+1</f>
        <v>159</v>
      </c>
      <c r="B476" s="95" t="n">
        <v>44465</v>
      </c>
      <c r="C476" s="40" t="s">
        <v>23</v>
      </c>
      <c r="D476" s="96" t="n">
        <v>6</v>
      </c>
      <c r="E476" s="96" t="n">
        <v>3</v>
      </c>
      <c r="F476" s="40" t="s">
        <v>46</v>
      </c>
      <c r="G476" s="105" t="str">
        <f aca="false">C476</f>
        <v>Ivan</v>
      </c>
      <c r="H476" s="104" t="n">
        <f aca="false">IF(AND(E476=0,E477=0),25,20)</f>
        <v>20</v>
      </c>
      <c r="I476" s="105" t="str">
        <f aca="false">F476</f>
        <v>Andre Bruni</v>
      </c>
      <c r="J476" s="94" t="n">
        <f aca="false">IF(E476="WO40",-40,MAX(4,SUM(E476:E477)))</f>
        <v>9</v>
      </c>
      <c r="K476" s="104" t="n">
        <f aca="false">IF(D476&gt;E476,1,0)+IF(D477&gt;E477,1,0)+IF(D478&gt;E478,1,0)</f>
        <v>2</v>
      </c>
      <c r="L476" s="104" t="n">
        <f aca="false">IF(E476&gt;D476,1,0)+IF(E477&gt;D477,1,0)+IF(E478&gt;D478,1,0)</f>
        <v>1</v>
      </c>
      <c r="M476" s="97" t="str">
        <f aca="false">G476&amp;" d. "&amp;I476</f>
        <v>Ivan d. Andre Bruni</v>
      </c>
      <c r="N476" s="97" t="str">
        <f aca="false">G476&amp;" x "&amp;I476</f>
        <v>Ivan x Andre Bruni</v>
      </c>
      <c r="O476" s="97" t="str">
        <f aca="false">I476&amp;" x "&amp;G476</f>
        <v>Andre Bruni x Ivan</v>
      </c>
      <c r="P476" s="94" t="n">
        <f aca="false">MONTH(B476)</f>
        <v>9</v>
      </c>
      <c r="Q476" s="94" t="n">
        <f aca="false">QUOTIENT(B476-2,7)-6129</f>
        <v>222</v>
      </c>
    </row>
    <row r="477" customFormat="false" ht="12.8" hidden="false" customHeight="false" outlineLevel="0" collapsed="false">
      <c r="A477" s="94"/>
      <c r="B477" s="39"/>
      <c r="C477" s="40"/>
      <c r="D477" s="98" t="n">
        <v>2</v>
      </c>
      <c r="E477" s="98" t="n">
        <v>6</v>
      </c>
      <c r="F477" s="40"/>
      <c r="G477" s="97"/>
      <c r="H477" s="94"/>
      <c r="I477" s="97"/>
      <c r="J477" s="94"/>
      <c r="K477" s="94"/>
      <c r="L477" s="94"/>
      <c r="M477" s="97" t="n">
        <v>0</v>
      </c>
      <c r="N477" s="97" t="n">
        <v>0</v>
      </c>
      <c r="O477" s="97" t="n">
        <v>0</v>
      </c>
      <c r="P477" s="94"/>
      <c r="Q477" s="94"/>
    </row>
    <row r="478" customFormat="false" ht="12.8" hidden="false" customHeight="false" outlineLevel="0" collapsed="false">
      <c r="A478" s="99"/>
      <c r="B478" s="100"/>
      <c r="C478" s="101"/>
      <c r="D478" s="102" t="n">
        <v>10</v>
      </c>
      <c r="E478" s="102" t="n">
        <v>1</v>
      </c>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t="n">
        <v>44466</v>
      </c>
      <c r="C479" s="40" t="s">
        <v>27</v>
      </c>
      <c r="D479" s="96" t="n">
        <v>6</v>
      </c>
      <c r="E479" s="96" t="n">
        <v>2</v>
      </c>
      <c r="F479" s="40" t="s">
        <v>12</v>
      </c>
      <c r="G479" s="105" t="str">
        <f aca="false">C479</f>
        <v>Magritto</v>
      </c>
      <c r="H479" s="104" t="n">
        <f aca="false">IF(AND(E479=0,E480=0),25,20)</f>
        <v>20</v>
      </c>
      <c r="I479" s="105" t="str">
        <f aca="false">F479</f>
        <v>Duclerc</v>
      </c>
      <c r="J479" s="94" t="n">
        <f aca="false">IF(E479="WO40",-40,MAX(4,SUM(E479:E480)))</f>
        <v>5</v>
      </c>
      <c r="K479" s="104" t="n">
        <f aca="false">IF(D479&gt;E479,1,0)+IF(D480&gt;E480,1,0)+IF(D481&gt;E481,1,0)</f>
        <v>2</v>
      </c>
      <c r="L479" s="104" t="n">
        <f aca="false">IF(E479&gt;D479,1,0)+IF(E480&gt;D480,1,0)+IF(E481&gt;D481,1,0)</f>
        <v>0</v>
      </c>
      <c r="M479" s="97" t="str">
        <f aca="false">G479&amp;" d. "&amp;I479</f>
        <v>Magritto d. Duclerc</v>
      </c>
      <c r="N479" s="97" t="str">
        <f aca="false">G479&amp;" x "&amp;I479</f>
        <v>Magritto x Duclerc</v>
      </c>
      <c r="O479" s="97" t="str">
        <f aca="false">I479&amp;" x "&amp;G479</f>
        <v>Duclerc x Magritto</v>
      </c>
      <c r="P479" s="94" t="n">
        <f aca="false">MONTH(B479)</f>
        <v>9</v>
      </c>
      <c r="Q479" s="94" t="n">
        <f aca="false">QUOTIENT(B479-2,7)-6129</f>
        <v>223</v>
      </c>
    </row>
    <row r="480" customFormat="false" ht="12.75" hidden="false" customHeight="false" outlineLevel="0" collapsed="false">
      <c r="A480" s="94"/>
      <c r="B480" s="39"/>
      <c r="C480" s="40"/>
      <c r="D480" s="98" t="n">
        <v>6</v>
      </c>
      <c r="E480" s="98" t="n">
        <v>3</v>
      </c>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t="n">
        <v>44468</v>
      </c>
      <c r="C482" s="40" t="s">
        <v>7</v>
      </c>
      <c r="D482" s="96" t="n">
        <v>6</v>
      </c>
      <c r="E482" s="96" t="n">
        <v>1</v>
      </c>
      <c r="F482" s="40" t="s">
        <v>24</v>
      </c>
      <c r="G482" s="105" t="str">
        <f aca="false">C482</f>
        <v>Carlos Coimbra</v>
      </c>
      <c r="H482" s="104" t="n">
        <f aca="false">IF(AND(E482=0,E483=0),25,20)</f>
        <v>20</v>
      </c>
      <c r="I482" s="105" t="str">
        <f aca="false">F482</f>
        <v>Juan</v>
      </c>
      <c r="J482" s="94" t="n">
        <f aca="false">IF(E482="WO40",-40,MAX(4,SUM(E482:E483)))</f>
        <v>4</v>
      </c>
      <c r="K482" s="104" t="n">
        <f aca="false">IF(D482&gt;E482,1,0)+IF(D483&gt;E483,1,0)+IF(D484&gt;E484,1,0)</f>
        <v>2</v>
      </c>
      <c r="L482" s="104" t="n">
        <f aca="false">IF(E482&gt;D482,1,0)+IF(E483&gt;D483,1,0)+IF(E484&gt;D484,1,0)</f>
        <v>0</v>
      </c>
      <c r="M482" s="97" t="str">
        <f aca="false">G482&amp;" d. "&amp;I482</f>
        <v>Carlos Coimbra d. Juan</v>
      </c>
      <c r="N482" s="97" t="str">
        <f aca="false">G482&amp;" x "&amp;I482</f>
        <v>Carlos Coimbra x Juan</v>
      </c>
      <c r="O482" s="97" t="str">
        <f aca="false">I482&amp;" x "&amp;G482</f>
        <v>Juan x Carlos Coimbra</v>
      </c>
      <c r="P482" s="94" t="n">
        <f aca="false">MONTH(B482)</f>
        <v>9</v>
      </c>
      <c r="Q482" s="94" t="n">
        <f aca="false">QUOTIENT(B482-2,7)-6129</f>
        <v>223</v>
      </c>
    </row>
    <row r="483" customFormat="false" ht="12.75" hidden="false" customHeight="false" outlineLevel="0" collapsed="false">
      <c r="A483" s="94"/>
      <c r="B483" s="39"/>
      <c r="C483" s="40"/>
      <c r="D483" s="98" t="n">
        <v>6</v>
      </c>
      <c r="E483" s="98" t="n">
        <v>0</v>
      </c>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t="n">
        <v>44468</v>
      </c>
      <c r="C485" s="40" t="s">
        <v>37</v>
      </c>
      <c r="D485" s="96" t="n">
        <v>4</v>
      </c>
      <c r="E485" s="96" t="n">
        <v>6</v>
      </c>
      <c r="F485" s="40" t="s">
        <v>36</v>
      </c>
      <c r="G485" s="105" t="str">
        <f aca="false">C485</f>
        <v>Pitch</v>
      </c>
      <c r="H485" s="104" t="n">
        <f aca="false">IF(AND(E485=0,E486=0),25,20)</f>
        <v>20</v>
      </c>
      <c r="I485" s="105" t="str">
        <f aca="false">F485</f>
        <v>Pinga</v>
      </c>
      <c r="J485" s="94" t="n">
        <f aca="false">IF(E485="WO40",-40,MAX(4,SUM(E485:E486)))</f>
        <v>6</v>
      </c>
      <c r="K485" s="104" t="n">
        <f aca="false">IF(D485&gt;E485,1,0)+IF(D486&gt;E486,1,0)+IF(D487&gt;E487,1,0)</f>
        <v>2</v>
      </c>
      <c r="L485" s="104" t="n">
        <f aca="false">IF(E485&gt;D485,1,0)+IF(E486&gt;D486,1,0)+IF(E487&gt;D487,1,0)</f>
        <v>1</v>
      </c>
      <c r="M485" s="97" t="str">
        <f aca="false">G485&amp;" d. "&amp;I485</f>
        <v>Pitch d. Pinga</v>
      </c>
      <c r="N485" s="97" t="str">
        <f aca="false">G485&amp;" x "&amp;I485</f>
        <v>Pitch x Pinga</v>
      </c>
      <c r="O485" s="97" t="str">
        <f aca="false">I485&amp;" x "&amp;G485</f>
        <v>Pinga x Pitch</v>
      </c>
      <c r="P485" s="94" t="n">
        <f aca="false">MONTH(B485)</f>
        <v>9</v>
      </c>
      <c r="Q485" s="94" t="n">
        <f aca="false">QUOTIENT(B485-2,7)-6129</f>
        <v>223</v>
      </c>
    </row>
    <row r="486" customFormat="false" ht="12.75" hidden="false" customHeight="false" outlineLevel="0" collapsed="false">
      <c r="A486" s="94"/>
      <c r="B486" s="39"/>
      <c r="C486" s="40"/>
      <c r="D486" s="98" t="n">
        <v>6</v>
      </c>
      <c r="E486" s="98" t="n">
        <v>0</v>
      </c>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t="n">
        <v>10</v>
      </c>
      <c r="E487" s="102" t="n">
        <v>1</v>
      </c>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t="n">
        <v>44469</v>
      </c>
      <c r="C488" s="40" t="s">
        <v>27</v>
      </c>
      <c r="D488" s="96" t="n">
        <v>6</v>
      </c>
      <c r="E488" s="96" t="n">
        <v>1</v>
      </c>
      <c r="F488" s="40" t="s">
        <v>13</v>
      </c>
      <c r="G488" s="105" t="str">
        <f aca="false">C488</f>
        <v>Magritto</v>
      </c>
      <c r="H488" s="104" t="n">
        <f aca="false">IF(AND(E488=0,E489=0),25,20)</f>
        <v>20</v>
      </c>
      <c r="I488" s="105" t="str">
        <f aca="false">F488</f>
        <v>Elias</v>
      </c>
      <c r="J488" s="94" t="n">
        <f aca="false">IF(E488="WO40",-40,MAX(4,SUM(E488:E489)))</f>
        <v>4</v>
      </c>
      <c r="K488" s="104" t="n">
        <f aca="false">IF(D488&gt;E488,1,0)+IF(D489&gt;E489,1,0)+IF(D490&gt;E490,1,0)</f>
        <v>2</v>
      </c>
      <c r="L488" s="104" t="n">
        <f aca="false">IF(E488&gt;D488,1,0)+IF(E489&gt;D489,1,0)+IF(E490&gt;D490,1,0)</f>
        <v>0</v>
      </c>
      <c r="M488" s="97" t="str">
        <f aca="false">G488&amp;" d. "&amp;I488</f>
        <v>Magritto d. Elias</v>
      </c>
      <c r="N488" s="97" t="str">
        <f aca="false">G488&amp;" x "&amp;I488</f>
        <v>Magritto x Elias</v>
      </c>
      <c r="O488" s="97" t="str">
        <f aca="false">I488&amp;" x "&amp;G488</f>
        <v>Elias x Magritto</v>
      </c>
      <c r="P488" s="94" t="n">
        <f aca="false">MONTH(B488)</f>
        <v>9</v>
      </c>
      <c r="Q488" s="94" t="n">
        <f aca="false">QUOTIENT(B488-2,7)-6129</f>
        <v>223</v>
      </c>
    </row>
    <row r="489" customFormat="false" ht="12.75" hidden="false" customHeight="false" outlineLevel="0" collapsed="false">
      <c r="A489" s="94"/>
      <c r="B489" s="39"/>
      <c r="C489" s="40"/>
      <c r="D489" s="98" t="n">
        <v>6</v>
      </c>
      <c r="E489" s="98" t="n">
        <v>1</v>
      </c>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t="n">
        <v>44470</v>
      </c>
      <c r="C491" s="40" t="s">
        <v>27</v>
      </c>
      <c r="D491" s="96" t="n">
        <v>6</v>
      </c>
      <c r="E491" s="96" t="n">
        <v>3</v>
      </c>
      <c r="F491" s="40" t="s">
        <v>18</v>
      </c>
      <c r="G491" s="105" t="str">
        <f aca="false">C491</f>
        <v>Magritto</v>
      </c>
      <c r="H491" s="104" t="n">
        <f aca="false">IF(AND(E491=0,E492=0),25,20)</f>
        <v>20</v>
      </c>
      <c r="I491" s="105" t="str">
        <f aca="false">F491</f>
        <v>Flavio</v>
      </c>
      <c r="J491" s="94" t="n">
        <f aca="false">IF(E491="WO40",-40,MAX(4,SUM(E491:E492)))</f>
        <v>5</v>
      </c>
      <c r="K491" s="104" t="n">
        <f aca="false">IF(D491&gt;E491,1,0)+IF(D492&gt;E492,1,0)+IF(D493&gt;E493,1,0)</f>
        <v>2</v>
      </c>
      <c r="L491" s="104" t="n">
        <f aca="false">IF(E491&gt;D491,1,0)+IF(E492&gt;D492,1,0)+IF(E493&gt;D493,1,0)</f>
        <v>0</v>
      </c>
      <c r="M491" s="97" t="str">
        <f aca="false">G491&amp;" d. "&amp;I491</f>
        <v>Magritto d. Flavio</v>
      </c>
      <c r="N491" s="97" t="str">
        <f aca="false">G491&amp;" x "&amp;I491</f>
        <v>Magritto x Flavio</v>
      </c>
      <c r="O491" s="97" t="str">
        <f aca="false">I491&amp;" x "&amp;G491</f>
        <v>Flavio x Magritto</v>
      </c>
      <c r="P491" s="94" t="n">
        <f aca="false">MONTH(B491)</f>
        <v>10</v>
      </c>
      <c r="Q491" s="94" t="n">
        <f aca="false">QUOTIENT(B491-2,7)-6129</f>
        <v>223</v>
      </c>
    </row>
    <row r="492" customFormat="false" ht="12.75" hidden="false" customHeight="false" outlineLevel="0" collapsed="false">
      <c r="A492" s="94"/>
      <c r="B492" s="39"/>
      <c r="C492" s="40"/>
      <c r="D492" s="98" t="n">
        <v>6</v>
      </c>
      <c r="E492" s="98" t="n">
        <v>2</v>
      </c>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t="n">
        <v>44471</v>
      </c>
      <c r="C494" s="40" t="s">
        <v>26</v>
      </c>
      <c r="D494" s="96" t="n">
        <v>6</v>
      </c>
      <c r="E494" s="96" t="n">
        <v>1</v>
      </c>
      <c r="F494" s="40" t="s">
        <v>18</v>
      </c>
      <c r="G494" s="105" t="str">
        <f aca="false">C494</f>
        <v>Luiz Henrique</v>
      </c>
      <c r="H494" s="104" t="n">
        <f aca="false">IF(AND(E494=0,E495=0),25,20)</f>
        <v>20</v>
      </c>
      <c r="I494" s="105" t="str">
        <f aca="false">F494</f>
        <v>Flavio</v>
      </c>
      <c r="J494" s="94" t="n">
        <f aca="false">IF(E494="WO40",-40,MAX(4,SUM(E494:E495)))</f>
        <v>4</v>
      </c>
      <c r="K494" s="104" t="n">
        <f aca="false">IF(D494&gt;E494,1,0)+IF(D495&gt;E495,1,0)+IF(D496&gt;E496,1,0)</f>
        <v>2</v>
      </c>
      <c r="L494" s="104" t="n">
        <f aca="false">IF(E494&gt;D494,1,0)+IF(E495&gt;D495,1,0)+IF(E496&gt;D496,1,0)</f>
        <v>0</v>
      </c>
      <c r="M494" s="97" t="str">
        <f aca="false">G494&amp;" d. "&amp;I494</f>
        <v>Luiz Henrique d. Flavio</v>
      </c>
      <c r="N494" s="97" t="str">
        <f aca="false">G494&amp;" x "&amp;I494</f>
        <v>Luiz Henrique x Flavio</v>
      </c>
      <c r="O494" s="97" t="str">
        <f aca="false">I494&amp;" x "&amp;G494</f>
        <v>Flavio x Luiz Henrique</v>
      </c>
      <c r="P494" s="94" t="n">
        <f aca="false">MONTH(B494)</f>
        <v>10</v>
      </c>
      <c r="Q494" s="94" t="n">
        <f aca="false">QUOTIENT(B494-2,7)-6129</f>
        <v>223</v>
      </c>
    </row>
    <row r="495" customFormat="false" ht="12.75" hidden="false" customHeight="false" outlineLevel="0" collapsed="false">
      <c r="A495" s="94"/>
      <c r="B495" s="39"/>
      <c r="C495" s="40"/>
      <c r="D495" s="98" t="n">
        <v>6</v>
      </c>
      <c r="E495" s="98" t="n">
        <v>1</v>
      </c>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t="n">
        <v>44471</v>
      </c>
      <c r="C497" s="40" t="s">
        <v>27</v>
      </c>
      <c r="D497" s="96" t="n">
        <v>6</v>
      </c>
      <c r="E497" s="96" t="n">
        <v>2</v>
      </c>
      <c r="F497" s="40" t="s">
        <v>49</v>
      </c>
      <c r="G497" s="105" t="str">
        <f aca="false">C497</f>
        <v>Magritto</v>
      </c>
      <c r="H497" s="104" t="n">
        <f aca="false">IF(AND(E497=0,E498=0),25,20)</f>
        <v>20</v>
      </c>
      <c r="I497" s="105" t="str">
        <f aca="false">F497</f>
        <v>Xuru</v>
      </c>
      <c r="J497" s="94" t="n">
        <f aca="false">IF(E497="WO40",-40,MAX(4,SUM(E497:E498)))</f>
        <v>4</v>
      </c>
      <c r="K497" s="104" t="n">
        <f aca="false">IF(D497&gt;E497,1,0)+IF(D498&gt;E498,1,0)+IF(D499&gt;E499,1,0)</f>
        <v>2</v>
      </c>
      <c r="L497" s="104" t="n">
        <f aca="false">IF(E497&gt;D497,1,0)+IF(E498&gt;D498,1,0)+IF(E499&gt;D499,1,0)</f>
        <v>0</v>
      </c>
      <c r="M497" s="97" t="str">
        <f aca="false">G497&amp;" d. "&amp;I497</f>
        <v>Magritto d. Xuru</v>
      </c>
      <c r="N497" s="97" t="str">
        <f aca="false">G497&amp;" x "&amp;I497</f>
        <v>Magritto x Xuru</v>
      </c>
      <c r="O497" s="97" t="str">
        <f aca="false">I497&amp;" x "&amp;G497</f>
        <v>Xuru x Magritto</v>
      </c>
      <c r="P497" s="94" t="n">
        <f aca="false">MONTH(B497)</f>
        <v>10</v>
      </c>
      <c r="Q497" s="94" t="n">
        <f aca="false">QUOTIENT(B497-2,7)-6129</f>
        <v>223</v>
      </c>
    </row>
    <row r="498" customFormat="false" ht="12.75" hidden="false" customHeight="false" outlineLevel="0" collapsed="false">
      <c r="A498" s="94"/>
      <c r="B498" s="39"/>
      <c r="C498" s="40"/>
      <c r="D498" s="98" t="n">
        <v>6</v>
      </c>
      <c r="E498" s="98" t="n">
        <v>1</v>
      </c>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t="n">
        <v>44471</v>
      </c>
      <c r="C500" s="40" t="s">
        <v>37</v>
      </c>
      <c r="D500" s="96" t="n">
        <v>6</v>
      </c>
      <c r="E500" s="96" t="n">
        <v>2</v>
      </c>
      <c r="F500" s="40" t="s">
        <v>30</v>
      </c>
      <c r="G500" s="105" t="str">
        <f aca="false">C500</f>
        <v>Pitch</v>
      </c>
      <c r="H500" s="104" t="n">
        <f aca="false">IF(AND(E500=0,E501=0),25,20)</f>
        <v>20</v>
      </c>
      <c r="I500" s="105" t="str">
        <f aca="false">F500</f>
        <v>Oswald</v>
      </c>
      <c r="J500" s="94" t="n">
        <f aca="false">IF(E500="WO40",-40,MAX(4,SUM(E500:E501)))</f>
        <v>5</v>
      </c>
      <c r="K500" s="104" t="n">
        <f aca="false">IF(D500&gt;E500,1,0)+IF(D501&gt;E501,1,0)+IF(D502&gt;E502,1,0)</f>
        <v>2</v>
      </c>
      <c r="L500" s="104" t="n">
        <f aca="false">IF(E500&gt;D500,1,0)+IF(E501&gt;D501,1,0)+IF(E502&gt;D502,1,0)</f>
        <v>0</v>
      </c>
      <c r="M500" s="97" t="str">
        <f aca="false">G500&amp;" d. "&amp;I500</f>
        <v>Pitch d. Oswald</v>
      </c>
      <c r="N500" s="97" t="str">
        <f aca="false">G500&amp;" x "&amp;I500</f>
        <v>Pitch x Oswald</v>
      </c>
      <c r="O500" s="97" t="str">
        <f aca="false">I500&amp;" x "&amp;G500</f>
        <v>Oswald x Pitch</v>
      </c>
      <c r="P500" s="94" t="n">
        <f aca="false">MONTH(B500)</f>
        <v>10</v>
      </c>
      <c r="Q500" s="94" t="n">
        <f aca="false">QUOTIENT(B500-2,7)-6129</f>
        <v>223</v>
      </c>
    </row>
    <row r="501" customFormat="false" ht="12.75" hidden="false" customHeight="false" outlineLevel="0" collapsed="false">
      <c r="A501" s="94"/>
      <c r="B501" s="39"/>
      <c r="C501" s="40"/>
      <c r="D501" s="98" t="n">
        <v>6</v>
      </c>
      <c r="E501" s="98" t="n">
        <v>3</v>
      </c>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t="n">
        <v>44473</v>
      </c>
      <c r="C503" s="40" t="s">
        <v>40</v>
      </c>
      <c r="D503" s="96" t="n">
        <v>6</v>
      </c>
      <c r="E503" s="96" t="n">
        <v>3</v>
      </c>
      <c r="F503" s="40" t="s">
        <v>13</v>
      </c>
      <c r="G503" s="105" t="str">
        <f aca="false">C503</f>
        <v>Robertinho</v>
      </c>
      <c r="H503" s="104" t="n">
        <f aca="false">IF(AND(E503=0,E504=0),25,20)</f>
        <v>20</v>
      </c>
      <c r="I503" s="105" t="str">
        <f aca="false">F503</f>
        <v>Elias</v>
      </c>
      <c r="J503" s="94" t="n">
        <f aca="false">IF(E503="WO40",-40,MAX(4,SUM(E503:E504)))</f>
        <v>4</v>
      </c>
      <c r="K503" s="104" t="n">
        <f aca="false">IF(D503&gt;E503,1,0)+IF(D504&gt;E504,1,0)+IF(D505&gt;E505,1,0)</f>
        <v>2</v>
      </c>
      <c r="L503" s="104" t="n">
        <f aca="false">IF(E503&gt;D503,1,0)+IF(E504&gt;D504,1,0)+IF(E505&gt;D505,1,0)</f>
        <v>0</v>
      </c>
      <c r="M503" s="97" t="str">
        <f aca="false">G503&amp;" d. "&amp;I503</f>
        <v>Robertinho d. Elias</v>
      </c>
      <c r="N503" s="97" t="str">
        <f aca="false">G503&amp;" x "&amp;I503</f>
        <v>Robertinho x Elias</v>
      </c>
      <c r="O503" s="97" t="str">
        <f aca="false">I503&amp;" x "&amp;G503</f>
        <v>Elias x Robertinho</v>
      </c>
      <c r="P503" s="94" t="n">
        <f aca="false">MONTH(B503)</f>
        <v>10</v>
      </c>
      <c r="Q503" s="94" t="n">
        <f aca="false">QUOTIENT(B503-2,7)-6129</f>
        <v>224</v>
      </c>
    </row>
    <row r="504" customFormat="false" ht="12.75" hidden="false" customHeight="false" outlineLevel="0" collapsed="false">
      <c r="A504" s="94"/>
      <c r="B504" s="39"/>
      <c r="C504" s="40"/>
      <c r="D504" s="98" t="n">
        <v>6</v>
      </c>
      <c r="E504" s="98" t="n">
        <v>1</v>
      </c>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t="n">
        <v>44474</v>
      </c>
      <c r="C506" s="40" t="s">
        <v>13</v>
      </c>
      <c r="D506" s="96" t="n">
        <v>6</v>
      </c>
      <c r="E506" s="96" t="n">
        <v>2</v>
      </c>
      <c r="F506" s="40" t="s">
        <v>43</v>
      </c>
      <c r="G506" s="105" t="str">
        <f aca="false">C506</f>
        <v>Elias</v>
      </c>
      <c r="H506" s="104" t="n">
        <f aca="false">IF(AND(E506=0,E507=0),25,20)</f>
        <v>20</v>
      </c>
      <c r="I506" s="105" t="str">
        <f aca="false">F506</f>
        <v>Sérgio Nacif</v>
      </c>
      <c r="J506" s="94" t="n">
        <f aca="false">IF(E506="WO40",-40,MAX(4,SUM(E506:E507)))</f>
        <v>8</v>
      </c>
      <c r="K506" s="104" t="n">
        <f aca="false">IF(D506&gt;E506,1,0)+IF(D507&gt;E507,1,0)+IF(D508&gt;E508,1,0)</f>
        <v>2</v>
      </c>
      <c r="L506" s="104" t="n">
        <f aca="false">IF(E506&gt;D506,1,0)+IF(E507&gt;D507,1,0)+IF(E508&gt;D508,1,0)</f>
        <v>0</v>
      </c>
      <c r="M506" s="97" t="str">
        <f aca="false">G506&amp;" d. "&amp;I506</f>
        <v>Elias d. Sérgio Nacif</v>
      </c>
      <c r="N506" s="97" t="str">
        <f aca="false">G506&amp;" x "&amp;I506</f>
        <v>Elias x Sérgio Nacif</v>
      </c>
      <c r="O506" s="97" t="str">
        <f aca="false">I506&amp;" x "&amp;G506</f>
        <v>Sérgio Nacif x Elias</v>
      </c>
      <c r="P506" s="94" t="n">
        <f aca="false">MONTH(B506)</f>
        <v>10</v>
      </c>
      <c r="Q506" s="94" t="n">
        <f aca="false">QUOTIENT(B506-2,7)-6129</f>
        <v>224</v>
      </c>
    </row>
    <row r="507" customFormat="false" ht="12.75" hidden="false" customHeight="false" outlineLevel="0" collapsed="false">
      <c r="A507" s="94"/>
      <c r="B507" s="39"/>
      <c r="C507" s="40"/>
      <c r="D507" s="98" t="n">
        <v>7</v>
      </c>
      <c r="E507" s="98" t="n">
        <v>6</v>
      </c>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t="n">
        <v>44474</v>
      </c>
      <c r="C509" s="40" t="s">
        <v>37</v>
      </c>
      <c r="D509" s="96" t="n">
        <v>6</v>
      </c>
      <c r="E509" s="96" t="n">
        <v>1</v>
      </c>
      <c r="F509" s="40" t="s">
        <v>42</v>
      </c>
      <c r="G509" s="105" t="str">
        <f aca="false">C509</f>
        <v>Pitch</v>
      </c>
      <c r="H509" s="104" t="n">
        <f aca="false">IF(AND(E509=0,E510=0),25,20)</f>
        <v>20</v>
      </c>
      <c r="I509" s="105" t="str">
        <f aca="false">F509</f>
        <v>Salgado</v>
      </c>
      <c r="J509" s="94" t="n">
        <f aca="false">IF(E509="WO40",-40,MAX(4,SUM(E509:E510)))</f>
        <v>4</v>
      </c>
      <c r="K509" s="104" t="n">
        <f aca="false">IF(D509&gt;E509,1,0)+IF(D510&gt;E510,1,0)+IF(D511&gt;E511,1,0)</f>
        <v>2</v>
      </c>
      <c r="L509" s="104" t="n">
        <f aca="false">IF(E509&gt;D509,1,0)+IF(E510&gt;D510,1,0)+IF(E511&gt;D511,1,0)</f>
        <v>0</v>
      </c>
      <c r="M509" s="97" t="str">
        <f aca="false">G509&amp;" d. "&amp;I509</f>
        <v>Pitch d. Salgado</v>
      </c>
      <c r="N509" s="97" t="str">
        <f aca="false">G509&amp;" x "&amp;I509</f>
        <v>Pitch x Salgado</v>
      </c>
      <c r="O509" s="97" t="str">
        <f aca="false">I509&amp;" x "&amp;G509</f>
        <v>Salgado x Pitch</v>
      </c>
      <c r="P509" s="94" t="n">
        <f aca="false">MONTH(B509)</f>
        <v>10</v>
      </c>
      <c r="Q509" s="94" t="n">
        <f aca="false">QUOTIENT(B509-2,7)-6129</f>
        <v>224</v>
      </c>
    </row>
    <row r="510" customFormat="false" ht="12.75" hidden="false" customHeight="false" outlineLevel="0" collapsed="false">
      <c r="A510" s="94"/>
      <c r="B510" s="39"/>
      <c r="C510" s="40"/>
      <c r="D510" s="98" t="n">
        <v>6</v>
      </c>
      <c r="E510" s="98" t="n">
        <v>3</v>
      </c>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t="n">
        <v>44474</v>
      </c>
      <c r="C512" s="40" t="s">
        <v>40</v>
      </c>
      <c r="D512" s="96" t="n">
        <v>6</v>
      </c>
      <c r="E512" s="96" t="n">
        <v>1</v>
      </c>
      <c r="F512" s="40" t="s">
        <v>24</v>
      </c>
      <c r="G512" s="105" t="str">
        <f aca="false">C512</f>
        <v>Robertinho</v>
      </c>
      <c r="H512" s="104" t="n">
        <f aca="false">IF(AND(E512=0,E513=0),25,20)</f>
        <v>20</v>
      </c>
      <c r="I512" s="105" t="str">
        <f aca="false">F512</f>
        <v>Juan</v>
      </c>
      <c r="J512" s="94" t="n">
        <f aca="false">IF(E512="WO40",-40,MAX(4,SUM(E512:E513)))</f>
        <v>4</v>
      </c>
      <c r="K512" s="104" t="n">
        <f aca="false">IF(D512&gt;E512,1,0)+IF(D513&gt;E513,1,0)+IF(D514&gt;E514,1,0)</f>
        <v>2</v>
      </c>
      <c r="L512" s="104" t="n">
        <f aca="false">IF(E512&gt;D512,1,0)+IF(E513&gt;D513,1,0)+IF(E514&gt;D514,1,0)</f>
        <v>0</v>
      </c>
      <c r="M512" s="97" t="str">
        <f aca="false">G512&amp;" d. "&amp;I512</f>
        <v>Robertinho d. Juan</v>
      </c>
      <c r="N512" s="97" t="str">
        <f aca="false">G512&amp;" x "&amp;I512</f>
        <v>Robertinho x Juan</v>
      </c>
      <c r="O512" s="97" t="str">
        <f aca="false">I512&amp;" x "&amp;G512</f>
        <v>Juan x Robertinho</v>
      </c>
      <c r="P512" s="94" t="n">
        <f aca="false">MONTH(B512)</f>
        <v>10</v>
      </c>
      <c r="Q512" s="94" t="n">
        <f aca="false">QUOTIENT(B512-2,7)-6129</f>
        <v>224</v>
      </c>
    </row>
    <row r="513" customFormat="false" ht="12.75" hidden="false" customHeight="false" outlineLevel="0" collapsed="false">
      <c r="A513" s="94"/>
      <c r="B513" s="39"/>
      <c r="C513" s="40"/>
      <c r="D513" s="98" t="n">
        <v>6</v>
      </c>
      <c r="E513" s="98" t="n">
        <v>1</v>
      </c>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t="n">
        <v>44475</v>
      </c>
      <c r="C515" s="40" t="s">
        <v>13</v>
      </c>
      <c r="D515" s="96" t="n">
        <v>6</v>
      </c>
      <c r="E515" s="96" t="n">
        <v>1</v>
      </c>
      <c r="F515" s="40" t="s">
        <v>49</v>
      </c>
      <c r="G515" s="105" t="str">
        <f aca="false">C515</f>
        <v>Elias</v>
      </c>
      <c r="H515" s="104" t="n">
        <f aca="false">IF(AND(E515=0,E516=0),25,20)</f>
        <v>20</v>
      </c>
      <c r="I515" s="105" t="str">
        <f aca="false">F515</f>
        <v>Xuru</v>
      </c>
      <c r="J515" s="94" t="n">
        <f aca="false">IF(E515="WO40",-40,MAX(4,SUM(E515:E516)))</f>
        <v>4</v>
      </c>
      <c r="K515" s="104" t="n">
        <f aca="false">IF(D515&gt;E515,1,0)+IF(D516&gt;E516,1,0)+IF(D517&gt;E517,1,0)</f>
        <v>2</v>
      </c>
      <c r="L515" s="104" t="n">
        <f aca="false">IF(E515&gt;D515,1,0)+IF(E516&gt;D516,1,0)+IF(E517&gt;D517,1,0)</f>
        <v>0</v>
      </c>
      <c r="M515" s="97" t="str">
        <f aca="false">G515&amp;" d. "&amp;I515</f>
        <v>Elias d. Xuru</v>
      </c>
      <c r="N515" s="97" t="str">
        <f aca="false">G515&amp;" x "&amp;I515</f>
        <v>Elias x Xuru</v>
      </c>
      <c r="O515" s="97" t="str">
        <f aca="false">I515&amp;" x "&amp;G515</f>
        <v>Xuru x Elias</v>
      </c>
      <c r="P515" s="94" t="n">
        <f aca="false">MONTH(B515)</f>
        <v>10</v>
      </c>
      <c r="Q515" s="94" t="n">
        <f aca="false">QUOTIENT(B515-2,7)-6129</f>
        <v>224</v>
      </c>
    </row>
    <row r="516" customFormat="false" ht="12.75" hidden="false" customHeight="false" outlineLevel="0" collapsed="false">
      <c r="A516" s="94"/>
      <c r="B516" s="39"/>
      <c r="C516" s="40"/>
      <c r="D516" s="98" t="n">
        <v>6</v>
      </c>
      <c r="E516" s="98" t="n">
        <v>1</v>
      </c>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t="n">
        <v>44475</v>
      </c>
      <c r="C518" s="40" t="s">
        <v>26</v>
      </c>
      <c r="D518" s="96" t="n">
        <v>6</v>
      </c>
      <c r="E518" s="96" t="n">
        <v>2</v>
      </c>
      <c r="F518" s="40" t="s">
        <v>43</v>
      </c>
      <c r="G518" s="105" t="str">
        <f aca="false">C518</f>
        <v>Luiz Henrique</v>
      </c>
      <c r="H518" s="104" t="n">
        <f aca="false">IF(AND(E518=0,E519=0),25,20)</f>
        <v>20</v>
      </c>
      <c r="I518" s="105" t="str">
        <f aca="false">F518</f>
        <v>Sérgio Nacif</v>
      </c>
      <c r="J518" s="94" t="n">
        <f aca="false">IF(E518="WO40",-40,MAX(4,SUM(E518:E519)))</f>
        <v>4</v>
      </c>
      <c r="K518" s="104" t="n">
        <f aca="false">IF(D518&gt;E518,1,0)+IF(D519&gt;E519,1,0)+IF(D520&gt;E520,1,0)</f>
        <v>2</v>
      </c>
      <c r="L518" s="104" t="n">
        <f aca="false">IF(E518&gt;D518,1,0)+IF(E519&gt;D519,1,0)+IF(E520&gt;D520,1,0)</f>
        <v>0</v>
      </c>
      <c r="M518" s="97" t="str">
        <f aca="false">G518&amp;" d. "&amp;I518</f>
        <v>Luiz Henrique d. Sérgio Nacif</v>
      </c>
      <c r="N518" s="97" t="str">
        <f aca="false">G518&amp;" x "&amp;I518</f>
        <v>Luiz Henrique x Sérgio Nacif</v>
      </c>
      <c r="O518" s="97" t="str">
        <f aca="false">I518&amp;" x "&amp;G518</f>
        <v>Sérgio Nacif x Luiz Henrique</v>
      </c>
      <c r="P518" s="94" t="n">
        <f aca="false">MONTH(B518)</f>
        <v>10</v>
      </c>
      <c r="Q518" s="94" t="n">
        <f aca="false">QUOTIENT(B518-2,7)-6129</f>
        <v>224</v>
      </c>
    </row>
    <row r="519" customFormat="false" ht="12.75" hidden="false" customHeight="false" outlineLevel="0" collapsed="false">
      <c r="A519" s="94"/>
      <c r="B519" s="39"/>
      <c r="C519" s="40"/>
      <c r="D519" s="98" t="n">
        <v>6</v>
      </c>
      <c r="E519" s="98" t="n">
        <v>1</v>
      </c>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t="n">
        <v>44475</v>
      </c>
      <c r="C521" s="40" t="s">
        <v>37</v>
      </c>
      <c r="D521" s="96" t="n">
        <v>6</v>
      </c>
      <c r="E521" s="96" t="n">
        <v>2</v>
      </c>
      <c r="F521" s="40" t="s">
        <v>16</v>
      </c>
      <c r="G521" s="105" t="str">
        <f aca="false">C521</f>
        <v>Pitch</v>
      </c>
      <c r="H521" s="104" t="n">
        <f aca="false">IF(AND(E521=0,E522=0),25,20)</f>
        <v>20</v>
      </c>
      <c r="I521" s="105" t="str">
        <f aca="false">F521</f>
        <v>Fernando Bio</v>
      </c>
      <c r="J521" s="94" t="n">
        <f aca="false">IF(E521="WO40",-40,MAX(4,SUM(E521:E522)))</f>
        <v>4</v>
      </c>
      <c r="K521" s="104" t="n">
        <f aca="false">IF(D521&gt;E521,1,0)+IF(D522&gt;E522,1,0)+IF(D523&gt;E523,1,0)</f>
        <v>2</v>
      </c>
      <c r="L521" s="104" t="n">
        <f aca="false">IF(E521&gt;D521,1,0)+IF(E522&gt;D522,1,0)+IF(E523&gt;D523,1,0)</f>
        <v>0</v>
      </c>
      <c r="M521" s="97" t="str">
        <f aca="false">G521&amp;" d. "&amp;I521</f>
        <v>Pitch d. Fernando Bio</v>
      </c>
      <c r="N521" s="97" t="str">
        <f aca="false">G521&amp;" x "&amp;I521</f>
        <v>Pitch x Fernando Bio</v>
      </c>
      <c r="O521" s="97" t="str">
        <f aca="false">I521&amp;" x "&amp;G521</f>
        <v>Fernando Bio x Pitch</v>
      </c>
      <c r="P521" s="94" t="n">
        <f aca="false">MONTH(B521)</f>
        <v>10</v>
      </c>
      <c r="Q521" s="94" t="n">
        <f aca="false">QUOTIENT(B521-2,7)-6129</f>
        <v>224</v>
      </c>
    </row>
    <row r="522" customFormat="false" ht="12.75" hidden="false" customHeight="false" outlineLevel="0" collapsed="false">
      <c r="A522" s="94"/>
      <c r="B522" s="39"/>
      <c r="C522" s="40"/>
      <c r="D522" s="98" t="n">
        <v>6</v>
      </c>
      <c r="E522" s="98" t="n">
        <v>1</v>
      </c>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t="n">
        <v>44475</v>
      </c>
      <c r="C524" s="40" t="s">
        <v>42</v>
      </c>
      <c r="D524" s="96" t="n">
        <v>6</v>
      </c>
      <c r="E524" s="96" t="n">
        <v>1</v>
      </c>
      <c r="F524" s="40" t="s">
        <v>24</v>
      </c>
      <c r="G524" s="105" t="str">
        <f aca="false">C524</f>
        <v>Salgado</v>
      </c>
      <c r="H524" s="104" t="n">
        <f aca="false">IF(AND(E524=0,E525=0),25,20)</f>
        <v>20</v>
      </c>
      <c r="I524" s="105" t="str">
        <f aca="false">F524</f>
        <v>Juan</v>
      </c>
      <c r="J524" s="94" t="n">
        <f aca="false">IF(E524="WO40",-40,MAX(4,SUM(E524:E525)))</f>
        <v>4</v>
      </c>
      <c r="K524" s="104" t="n">
        <f aca="false">IF(D524&gt;E524,1,0)+IF(D525&gt;E525,1,0)+IF(D526&gt;E526,1,0)</f>
        <v>2</v>
      </c>
      <c r="L524" s="104" t="n">
        <f aca="false">IF(E524&gt;D524,1,0)+IF(E525&gt;D525,1,0)+IF(E526&gt;D526,1,0)</f>
        <v>0</v>
      </c>
      <c r="M524" s="97" t="str">
        <f aca="false">G524&amp;" d. "&amp;I524</f>
        <v>Salgado d. Juan</v>
      </c>
      <c r="N524" s="97" t="str">
        <f aca="false">G524&amp;" x "&amp;I524</f>
        <v>Salgado x Juan</v>
      </c>
      <c r="O524" s="97" t="str">
        <f aca="false">I524&amp;" x "&amp;G524</f>
        <v>Juan x Salgado</v>
      </c>
      <c r="P524" s="94" t="n">
        <f aca="false">MONTH(B524)</f>
        <v>10</v>
      </c>
      <c r="Q524" s="94" t="n">
        <f aca="false">QUOTIENT(B524-2,7)-6129</f>
        <v>224</v>
      </c>
    </row>
    <row r="525" customFormat="false" ht="12.75" hidden="false" customHeight="false" outlineLevel="0" collapsed="false">
      <c r="A525" s="94"/>
      <c r="B525" s="39"/>
      <c r="C525" s="40"/>
      <c r="D525" s="98" t="n">
        <v>6</v>
      </c>
      <c r="E525" s="98" t="n">
        <v>0</v>
      </c>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t="n">
        <v>44476</v>
      </c>
      <c r="C527" s="40" t="s">
        <v>27</v>
      </c>
      <c r="D527" s="96" t="n">
        <v>6</v>
      </c>
      <c r="E527" s="96" t="n">
        <v>2</v>
      </c>
      <c r="F527" s="40" t="s">
        <v>25</v>
      </c>
      <c r="G527" s="105" t="str">
        <f aca="false">C527</f>
        <v>Magritto</v>
      </c>
      <c r="H527" s="104" t="n">
        <f aca="false">IF(AND(E527=0,E528=0),25,20)</f>
        <v>20</v>
      </c>
      <c r="I527" s="105" t="str">
        <f aca="false">F527</f>
        <v>Luis Carlos</v>
      </c>
      <c r="J527" s="94" t="n">
        <f aca="false">IF(E527="WO40",-40,MAX(4,SUM(E527:E528)))</f>
        <v>4</v>
      </c>
      <c r="K527" s="104" t="n">
        <f aca="false">IF(D527&gt;E527,1,0)+IF(D528&gt;E528,1,0)+IF(D529&gt;E529,1,0)</f>
        <v>2</v>
      </c>
      <c r="L527" s="104" t="n">
        <f aca="false">IF(E527&gt;D527,1,0)+IF(E528&gt;D528,1,0)+IF(E529&gt;D529,1,0)</f>
        <v>0</v>
      </c>
      <c r="M527" s="97" t="str">
        <f aca="false">G527&amp;" d. "&amp;I527</f>
        <v>Magritto d. Luis Carlos</v>
      </c>
      <c r="N527" s="97" t="str">
        <f aca="false">G527&amp;" x "&amp;I527</f>
        <v>Magritto x Luis Carlos</v>
      </c>
      <c r="O527" s="97" t="str">
        <f aca="false">I527&amp;" x "&amp;G527</f>
        <v>Luis Carlos x Magritto</v>
      </c>
      <c r="P527" s="94" t="n">
        <f aca="false">MONTH(B527)</f>
        <v>10</v>
      </c>
      <c r="Q527" s="94" t="n">
        <f aca="false">QUOTIENT(B527-2,7)-6129</f>
        <v>224</v>
      </c>
    </row>
    <row r="528" customFormat="false" ht="12.75" hidden="false" customHeight="false" outlineLevel="0" collapsed="false">
      <c r="A528" s="94"/>
      <c r="B528" s="39"/>
      <c r="C528" s="40"/>
      <c r="D528" s="98" t="n">
        <v>6</v>
      </c>
      <c r="E528" s="98" t="n">
        <v>1</v>
      </c>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t="n">
        <v>44477</v>
      </c>
      <c r="C530" s="40" t="s">
        <v>27</v>
      </c>
      <c r="D530" s="96" t="n">
        <v>6</v>
      </c>
      <c r="E530" s="96" t="n">
        <v>2</v>
      </c>
      <c r="F530" s="40" t="s">
        <v>35</v>
      </c>
      <c r="G530" s="105" t="str">
        <f aca="false">C530</f>
        <v>Magritto</v>
      </c>
      <c r="H530" s="104" t="n">
        <f aca="false">IF(AND(E530=0,E531=0),25,20)</f>
        <v>20</v>
      </c>
      <c r="I530" s="105" t="str">
        <f aca="false">F530</f>
        <v>Persio</v>
      </c>
      <c r="J530" s="94" t="n">
        <f aca="false">IF(E530="WO40",-40,MAX(4,SUM(E530:E531)))</f>
        <v>4</v>
      </c>
      <c r="K530" s="104" t="n">
        <f aca="false">IF(D530&gt;E530,1,0)+IF(D531&gt;E531,1,0)+IF(D532&gt;E532,1,0)</f>
        <v>2</v>
      </c>
      <c r="L530" s="104" t="n">
        <f aca="false">IF(E530&gt;D530,1,0)+IF(E531&gt;D531,1,0)+IF(E532&gt;D532,1,0)</f>
        <v>0</v>
      </c>
      <c r="M530" s="97" t="str">
        <f aca="false">G530&amp;" d. "&amp;I530</f>
        <v>Magritto d. Persio</v>
      </c>
      <c r="N530" s="97" t="str">
        <f aca="false">G530&amp;" x "&amp;I530</f>
        <v>Magritto x Persio</v>
      </c>
      <c r="O530" s="97" t="str">
        <f aca="false">I530&amp;" x "&amp;G530</f>
        <v>Persio x Magritto</v>
      </c>
      <c r="P530" s="94" t="n">
        <f aca="false">MONTH(B530)</f>
        <v>10</v>
      </c>
      <c r="Q530" s="94" t="n">
        <f aca="false">QUOTIENT(B530-2,7)-6129</f>
        <v>224</v>
      </c>
    </row>
    <row r="531" customFormat="false" ht="12.75" hidden="false" customHeight="false" outlineLevel="0" collapsed="false">
      <c r="A531" s="94"/>
      <c r="B531" s="39"/>
      <c r="C531" s="40"/>
      <c r="D531" s="98" t="n">
        <v>6</v>
      </c>
      <c r="E531" s="98" t="n">
        <v>0</v>
      </c>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t="n">
        <v>44477</v>
      </c>
      <c r="C533" s="40" t="s">
        <v>40</v>
      </c>
      <c r="D533" s="96" t="n">
        <v>6</v>
      </c>
      <c r="E533" s="96" t="n">
        <v>4</v>
      </c>
      <c r="F533" s="40" t="s">
        <v>32</v>
      </c>
      <c r="G533" s="105" t="str">
        <f aca="false">C533</f>
        <v>Robertinho</v>
      </c>
      <c r="H533" s="104" t="n">
        <f aca="false">IF(AND(E533=0,E534=0),25,20)</f>
        <v>20</v>
      </c>
      <c r="I533" s="105" t="str">
        <f aca="false">F533</f>
        <v>Paulo</v>
      </c>
      <c r="J533" s="94" t="n">
        <f aca="false">IF(E533="WO40",-40,MAX(4,SUM(E533:E534)))</f>
        <v>8</v>
      </c>
      <c r="K533" s="104" t="n">
        <f aca="false">IF(D533&gt;E533,1,0)+IF(D534&gt;E534,1,0)+IF(D535&gt;E535,1,0)</f>
        <v>2</v>
      </c>
      <c r="L533" s="104" t="n">
        <f aca="false">IF(E533&gt;D533,1,0)+IF(E534&gt;D534,1,0)+IF(E535&gt;D535,1,0)</f>
        <v>0</v>
      </c>
      <c r="M533" s="97" t="str">
        <f aca="false">G533&amp;" d. "&amp;I533</f>
        <v>Robertinho d. Paulo</v>
      </c>
      <c r="N533" s="97" t="str">
        <f aca="false">G533&amp;" x "&amp;I533</f>
        <v>Robertinho x Paulo</v>
      </c>
      <c r="O533" s="97" t="str">
        <f aca="false">I533&amp;" x "&amp;G533</f>
        <v>Paulo x Robertinho</v>
      </c>
      <c r="P533" s="94" t="n">
        <f aca="false">MONTH(B533)</f>
        <v>10</v>
      </c>
      <c r="Q533" s="94" t="n">
        <f aca="false">QUOTIENT(B533-2,7)-6129</f>
        <v>224</v>
      </c>
    </row>
    <row r="534" customFormat="false" ht="12.75" hidden="false" customHeight="false" outlineLevel="0" collapsed="false">
      <c r="A534" s="94"/>
      <c r="B534" s="39"/>
      <c r="C534" s="40"/>
      <c r="D534" s="98" t="n">
        <v>6</v>
      </c>
      <c r="E534" s="98" t="n">
        <v>4</v>
      </c>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t="n">
        <v>44478</v>
      </c>
      <c r="C536" s="40" t="s">
        <v>6</v>
      </c>
      <c r="D536" s="96" t="n">
        <v>6</v>
      </c>
      <c r="E536" s="96" t="n">
        <v>2</v>
      </c>
      <c r="F536" s="40" t="s">
        <v>13</v>
      </c>
      <c r="G536" s="105" t="str">
        <f aca="false">C536</f>
        <v>Caio</v>
      </c>
      <c r="H536" s="104" t="n">
        <f aca="false">IF(AND(E536=0,E537=0),25,20)</f>
        <v>20</v>
      </c>
      <c r="I536" s="105" t="str">
        <f aca="false">F536</f>
        <v>Elias</v>
      </c>
      <c r="J536" s="94" t="n">
        <f aca="false">IF(E536="WO40",-40,MAX(4,SUM(E536:E537)))</f>
        <v>6</v>
      </c>
      <c r="K536" s="104" t="n">
        <f aca="false">IF(D536&gt;E536,1,0)+IF(D537&gt;E537,1,0)+IF(D538&gt;E538,1,0)</f>
        <v>2</v>
      </c>
      <c r="L536" s="104" t="n">
        <f aca="false">IF(E536&gt;D536,1,0)+IF(E537&gt;D537,1,0)+IF(E538&gt;D538,1,0)</f>
        <v>0</v>
      </c>
      <c r="M536" s="97" t="str">
        <f aca="false">G536&amp;" d. "&amp;I536</f>
        <v>Caio d. Elias</v>
      </c>
      <c r="N536" s="97" t="str">
        <f aca="false">G536&amp;" x "&amp;I536</f>
        <v>Caio x Elias</v>
      </c>
      <c r="O536" s="97" t="str">
        <f aca="false">I536&amp;" x "&amp;G536</f>
        <v>Elias x Caio</v>
      </c>
      <c r="P536" s="94" t="n">
        <f aca="false">MONTH(B536)</f>
        <v>10</v>
      </c>
      <c r="Q536" s="94" t="n">
        <f aca="false">QUOTIENT(B536-2,7)-6129</f>
        <v>224</v>
      </c>
    </row>
    <row r="537" customFormat="false" ht="12.75" hidden="false" customHeight="false" outlineLevel="0" collapsed="false">
      <c r="A537" s="94"/>
      <c r="B537" s="39"/>
      <c r="C537" s="40"/>
      <c r="D537" s="98" t="n">
        <v>6</v>
      </c>
      <c r="E537" s="98" t="n">
        <v>4</v>
      </c>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t="n">
        <v>44478</v>
      </c>
      <c r="C539" s="40" t="s">
        <v>27</v>
      </c>
      <c r="D539" s="96" t="n">
        <v>6</v>
      </c>
      <c r="E539" s="96" t="n">
        <v>4</v>
      </c>
      <c r="F539" s="40" t="s">
        <v>37</v>
      </c>
      <c r="G539" s="105" t="str">
        <f aca="false">C539</f>
        <v>Magritto</v>
      </c>
      <c r="H539" s="104" t="n">
        <f aca="false">IF(AND(E539=0,E540=0),25,20)</f>
        <v>20</v>
      </c>
      <c r="I539" s="105" t="str">
        <f aca="false">F539</f>
        <v>Pitch</v>
      </c>
      <c r="J539" s="94" t="n">
        <f aca="false">IF(E539="WO40",-40,MAX(4,SUM(E539:E540)))</f>
        <v>5</v>
      </c>
      <c r="K539" s="104" t="n">
        <f aca="false">IF(D539&gt;E539,1,0)+IF(D540&gt;E540,1,0)+IF(D541&gt;E541,1,0)</f>
        <v>2</v>
      </c>
      <c r="L539" s="104" t="n">
        <f aca="false">IF(E539&gt;D539,1,0)+IF(E540&gt;D540,1,0)+IF(E541&gt;D541,1,0)</f>
        <v>0</v>
      </c>
      <c r="M539" s="97" t="str">
        <f aca="false">G539&amp;" d. "&amp;I539</f>
        <v>Magritto d. Pitch</v>
      </c>
      <c r="N539" s="97" t="str">
        <f aca="false">G539&amp;" x "&amp;I539</f>
        <v>Magritto x Pitch</v>
      </c>
      <c r="O539" s="97" t="str">
        <f aca="false">I539&amp;" x "&amp;G539</f>
        <v>Pitch x Magritto</v>
      </c>
      <c r="P539" s="94" t="n">
        <f aca="false">MONTH(B539)</f>
        <v>10</v>
      </c>
      <c r="Q539" s="94" t="n">
        <f aca="false">QUOTIENT(B539-2,7)-6129</f>
        <v>224</v>
      </c>
    </row>
    <row r="540" customFormat="false" ht="12.75" hidden="false" customHeight="false" outlineLevel="0" collapsed="false">
      <c r="A540" s="94"/>
      <c r="B540" s="39"/>
      <c r="C540" s="40"/>
      <c r="D540" s="98" t="n">
        <v>6</v>
      </c>
      <c r="E540" s="98" t="n">
        <v>1</v>
      </c>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t="n">
        <v>44478</v>
      </c>
      <c r="C542" s="40" t="s">
        <v>35</v>
      </c>
      <c r="D542" s="96" t="n">
        <v>6</v>
      </c>
      <c r="E542" s="96" t="n">
        <v>1</v>
      </c>
      <c r="F542" s="40" t="s">
        <v>30</v>
      </c>
      <c r="G542" s="105" t="str">
        <f aca="false">C542</f>
        <v>Persio</v>
      </c>
      <c r="H542" s="104" t="n">
        <f aca="false">IF(AND(E542=0,E543=0),25,20)</f>
        <v>20</v>
      </c>
      <c r="I542" s="105" t="str">
        <f aca="false">F542</f>
        <v>Oswald</v>
      </c>
      <c r="J542" s="94" t="n">
        <f aca="false">IF(E542="WO40",-40,MAX(4,SUM(E542:E543)))</f>
        <v>4</v>
      </c>
      <c r="K542" s="104" t="n">
        <f aca="false">IF(D542&gt;E542,1,0)+IF(D543&gt;E543,1,0)+IF(D544&gt;E544,1,0)</f>
        <v>2</v>
      </c>
      <c r="L542" s="104" t="n">
        <f aca="false">IF(E542&gt;D542,1,0)+IF(E543&gt;D543,1,0)+IF(E544&gt;D544,1,0)</f>
        <v>0</v>
      </c>
      <c r="M542" s="97" t="str">
        <f aca="false">G542&amp;" d. "&amp;I542</f>
        <v>Persio d. Oswald</v>
      </c>
      <c r="N542" s="97" t="str">
        <f aca="false">G542&amp;" x "&amp;I542</f>
        <v>Persio x Oswald</v>
      </c>
      <c r="O542" s="97" t="str">
        <f aca="false">I542&amp;" x "&amp;G542</f>
        <v>Oswald x Persio</v>
      </c>
      <c r="P542" s="94" t="n">
        <f aca="false">MONTH(B542)</f>
        <v>10</v>
      </c>
      <c r="Q542" s="94" t="n">
        <f aca="false">QUOTIENT(B542-2,7)-6129</f>
        <v>224</v>
      </c>
    </row>
    <row r="543" customFormat="false" ht="12.75" hidden="false" customHeight="false" outlineLevel="0" collapsed="false">
      <c r="A543" s="94"/>
      <c r="B543" s="39"/>
      <c r="C543" s="40"/>
      <c r="D543" s="98" t="n">
        <v>6</v>
      </c>
      <c r="E543" s="98" t="n">
        <v>3</v>
      </c>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t="n">
        <v>44481</v>
      </c>
      <c r="C545" s="40" t="s">
        <v>12</v>
      </c>
      <c r="D545" s="96" t="n">
        <v>6</v>
      </c>
      <c r="E545" s="96" t="n">
        <v>2</v>
      </c>
      <c r="F545" s="40" t="s">
        <v>6</v>
      </c>
      <c r="G545" s="105" t="str">
        <f aca="false">C545</f>
        <v>Duclerc</v>
      </c>
      <c r="H545" s="104" t="n">
        <f aca="false">IF(AND(E545=0,E546=0),25,20)</f>
        <v>20</v>
      </c>
      <c r="I545" s="105" t="str">
        <f aca="false">F545</f>
        <v>Caio</v>
      </c>
      <c r="J545" s="94" t="n">
        <f aca="false">IF(E545="WO40",-40,MAX(4,SUM(E545:E546)))</f>
        <v>4</v>
      </c>
      <c r="K545" s="104" t="n">
        <f aca="false">IF(D545&gt;E545,1,0)+IF(D546&gt;E546,1,0)+IF(D547&gt;E547,1,0)</f>
        <v>2</v>
      </c>
      <c r="L545" s="104" t="n">
        <f aca="false">IF(E545&gt;D545,1,0)+IF(E546&gt;D546,1,0)+IF(E547&gt;D547,1,0)</f>
        <v>0</v>
      </c>
      <c r="M545" s="97" t="str">
        <f aca="false">G545&amp;" d. "&amp;I545</f>
        <v>Duclerc d. Caio</v>
      </c>
      <c r="N545" s="97" t="str">
        <f aca="false">G545&amp;" x "&amp;I545</f>
        <v>Duclerc x Caio</v>
      </c>
      <c r="O545" s="97" t="str">
        <f aca="false">I545&amp;" x "&amp;G545</f>
        <v>Caio x Duclerc</v>
      </c>
      <c r="P545" s="94" t="n">
        <f aca="false">MONTH(B545)</f>
        <v>10</v>
      </c>
      <c r="Q545" s="94" t="n">
        <f aca="false">QUOTIENT(B545-2,7)-6129</f>
        <v>225</v>
      </c>
    </row>
    <row r="546" customFormat="false" ht="12.75" hidden="false" customHeight="false" outlineLevel="0" collapsed="false">
      <c r="A546" s="94"/>
      <c r="B546" s="39"/>
      <c r="C546" s="40"/>
      <c r="D546" s="98" t="n">
        <v>6</v>
      </c>
      <c r="E546" s="98" t="n">
        <v>2</v>
      </c>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t="n">
        <v>44481</v>
      </c>
      <c r="C548" s="40" t="s">
        <v>27</v>
      </c>
      <c r="D548" s="96" t="n">
        <v>6</v>
      </c>
      <c r="E548" s="96" t="n">
        <v>3</v>
      </c>
      <c r="F548" s="40" t="s">
        <v>40</v>
      </c>
      <c r="G548" s="105" t="str">
        <f aca="false">C548</f>
        <v>Magritto</v>
      </c>
      <c r="H548" s="104" t="n">
        <f aca="false">IF(AND(E548=0,E549=0),25,20)</f>
        <v>20</v>
      </c>
      <c r="I548" s="105" t="str">
        <f aca="false">F548</f>
        <v>Robertinho</v>
      </c>
      <c r="J548" s="94" t="n">
        <f aca="false">IF(E548="WO40",-40,MAX(4,SUM(E548:E549)))</f>
        <v>9</v>
      </c>
      <c r="K548" s="104" t="n">
        <f aca="false">IF(D548&gt;E548,1,0)+IF(D549&gt;E549,1,0)+IF(D550&gt;E550,1,0)</f>
        <v>2</v>
      </c>
      <c r="L548" s="104" t="n">
        <f aca="false">IF(E548&gt;D548,1,0)+IF(E549&gt;D549,1,0)+IF(E550&gt;D550,1,0)</f>
        <v>1</v>
      </c>
      <c r="M548" s="97" t="str">
        <f aca="false">G548&amp;" d. "&amp;I548</f>
        <v>Magritto d. Robertinho</v>
      </c>
      <c r="N548" s="97" t="str">
        <f aca="false">G548&amp;" x "&amp;I548</f>
        <v>Magritto x Robertinho</v>
      </c>
      <c r="O548" s="97" t="str">
        <f aca="false">I548&amp;" x "&amp;G548</f>
        <v>Robertinho x Magritto</v>
      </c>
      <c r="P548" s="94" t="n">
        <f aca="false">MONTH(B548)</f>
        <v>10</v>
      </c>
      <c r="Q548" s="94" t="n">
        <f aca="false">QUOTIENT(B548-2,7)-6129</f>
        <v>225</v>
      </c>
    </row>
    <row r="549" customFormat="false" ht="12.75" hidden="false" customHeight="false" outlineLevel="0" collapsed="false">
      <c r="A549" s="94"/>
      <c r="B549" s="39"/>
      <c r="C549" s="40"/>
      <c r="D549" s="98" t="n">
        <v>4</v>
      </c>
      <c r="E549" s="98" t="n">
        <v>6</v>
      </c>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t="n">
        <v>10</v>
      </c>
      <c r="E550" s="102" t="n">
        <v>1</v>
      </c>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t="n">
        <v>44482</v>
      </c>
      <c r="C551" s="40" t="s">
        <v>37</v>
      </c>
      <c r="D551" s="96" t="n">
        <v>6</v>
      </c>
      <c r="E551" s="96" t="n">
        <v>2</v>
      </c>
      <c r="F551" s="40" t="s">
        <v>25</v>
      </c>
      <c r="G551" s="105" t="str">
        <f aca="false">C551</f>
        <v>Pitch</v>
      </c>
      <c r="H551" s="104" t="n">
        <f aca="false">IF(AND(E551=0,E552=0),25,20)</f>
        <v>20</v>
      </c>
      <c r="I551" s="105" t="str">
        <f aca="false">F551</f>
        <v>Luis Carlos</v>
      </c>
      <c r="J551" s="94" t="n">
        <f aca="false">IF(E551="WO40",-40,MAX(4,SUM(E551:E552)))</f>
        <v>4</v>
      </c>
      <c r="K551" s="104" t="n">
        <f aca="false">IF(D551&gt;E551,1,0)+IF(D552&gt;E552,1,0)+IF(D553&gt;E553,1,0)</f>
        <v>2</v>
      </c>
      <c r="L551" s="104" t="n">
        <f aca="false">IF(E551&gt;D551,1,0)+IF(E552&gt;D552,1,0)+IF(E553&gt;D553,1,0)</f>
        <v>0</v>
      </c>
      <c r="M551" s="97" t="str">
        <f aca="false">G551&amp;" d. "&amp;I551</f>
        <v>Pitch d. Luis Carlos</v>
      </c>
      <c r="N551" s="97" t="str">
        <f aca="false">G551&amp;" x "&amp;I551</f>
        <v>Pitch x Luis Carlos</v>
      </c>
      <c r="O551" s="97" t="str">
        <f aca="false">I551&amp;" x "&amp;G551</f>
        <v>Luis Carlos x Pitch</v>
      </c>
      <c r="P551" s="94" t="n">
        <f aca="false">MONTH(B551)</f>
        <v>10</v>
      </c>
      <c r="Q551" s="94" t="n">
        <f aca="false">QUOTIENT(B551-2,7)-6129</f>
        <v>225</v>
      </c>
    </row>
    <row r="552" customFormat="false" ht="12.75" hidden="false" customHeight="false" outlineLevel="0" collapsed="false">
      <c r="A552" s="94"/>
      <c r="B552" s="39"/>
      <c r="C552" s="40"/>
      <c r="D552" s="98" t="n">
        <v>6</v>
      </c>
      <c r="E552" s="98" t="n">
        <v>2</v>
      </c>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t="n">
        <v>44485</v>
      </c>
      <c r="C554" s="40" t="s">
        <v>6</v>
      </c>
      <c r="D554" s="96" t="n">
        <v>6</v>
      </c>
      <c r="E554" s="96" t="n">
        <v>2</v>
      </c>
      <c r="F554" s="40" t="s">
        <v>20</v>
      </c>
      <c r="G554" s="105" t="str">
        <f aca="false">C554</f>
        <v>Caio</v>
      </c>
      <c r="H554" s="104" t="n">
        <f aca="false">IF(AND(E554=0,E555=0),25,20)</f>
        <v>20</v>
      </c>
      <c r="I554" s="105" t="str">
        <f aca="false">F554</f>
        <v>Grilovic</v>
      </c>
      <c r="J554" s="94" t="n">
        <f aca="false">IF(E554="WO40",-40,MAX(4,SUM(E554:E555)))</f>
        <v>4</v>
      </c>
      <c r="K554" s="104" t="n">
        <f aca="false">IF(D554&gt;E554,1,0)+IF(D555&gt;E555,1,0)+IF(D556&gt;E556,1,0)</f>
        <v>2</v>
      </c>
      <c r="L554" s="104" t="n">
        <f aca="false">IF(E554&gt;D554,1,0)+IF(E555&gt;D555,1,0)+IF(E556&gt;D556,1,0)</f>
        <v>0</v>
      </c>
      <c r="M554" s="97" t="str">
        <f aca="false">G554&amp;" d. "&amp;I554</f>
        <v>Caio d. Grilovic</v>
      </c>
      <c r="N554" s="97" t="str">
        <f aca="false">G554&amp;" x "&amp;I554</f>
        <v>Caio x Grilovic</v>
      </c>
      <c r="O554" s="97" t="str">
        <f aca="false">I554&amp;" x "&amp;G554</f>
        <v>Grilovic x Caio</v>
      </c>
      <c r="P554" s="94" t="n">
        <f aca="false">MONTH(B554)</f>
        <v>10</v>
      </c>
      <c r="Q554" s="94" t="n">
        <f aca="false">QUOTIENT(B554-2,7)-6129</f>
        <v>225</v>
      </c>
    </row>
    <row r="555" customFormat="false" ht="12.75" hidden="false" customHeight="false" outlineLevel="0" collapsed="false">
      <c r="A555" s="94"/>
      <c r="B555" s="39"/>
      <c r="C555" s="40"/>
      <c r="D555" s="98" t="n">
        <v>6</v>
      </c>
      <c r="E555" s="98" t="n">
        <v>2</v>
      </c>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t="n">
        <v>44485</v>
      </c>
      <c r="C557" s="40" t="s">
        <v>13</v>
      </c>
      <c r="D557" s="96" t="n">
        <v>6</v>
      </c>
      <c r="E557" s="96" t="n">
        <v>7</v>
      </c>
      <c r="F557" s="40" t="s">
        <v>40</v>
      </c>
      <c r="G557" s="105" t="str">
        <f aca="false">C557</f>
        <v>Elias</v>
      </c>
      <c r="H557" s="104" t="n">
        <f aca="false">IF(AND(E557=0,E558=0),25,20)</f>
        <v>20</v>
      </c>
      <c r="I557" s="105" t="str">
        <f aca="false">F557</f>
        <v>Robertinho</v>
      </c>
      <c r="J557" s="94" t="n">
        <f aca="false">IF(E557="WO40",-40,MAX(4,SUM(E557:E558)))</f>
        <v>9</v>
      </c>
      <c r="K557" s="104" t="n">
        <f aca="false">IF(D557&gt;E557,1,0)+IF(D558&gt;E558,1,0)+IF(D559&gt;E559,1,0)</f>
        <v>2</v>
      </c>
      <c r="L557" s="104" t="n">
        <f aca="false">IF(E557&gt;D557,1,0)+IF(E558&gt;D558,1,0)+IF(E559&gt;D559,1,0)</f>
        <v>1</v>
      </c>
      <c r="M557" s="97" t="str">
        <f aca="false">G557&amp;" d. "&amp;I557</f>
        <v>Elias d. Robertinho</v>
      </c>
      <c r="N557" s="97" t="str">
        <f aca="false">G557&amp;" x "&amp;I557</f>
        <v>Elias x Robertinho</v>
      </c>
      <c r="O557" s="97" t="str">
        <f aca="false">I557&amp;" x "&amp;G557</f>
        <v>Robertinho x Elias</v>
      </c>
      <c r="P557" s="94" t="n">
        <f aca="false">MONTH(B557)</f>
        <v>10</v>
      </c>
      <c r="Q557" s="94" t="n">
        <f aca="false">QUOTIENT(B557-2,7)-6129</f>
        <v>225</v>
      </c>
    </row>
    <row r="558" customFormat="false" ht="12.75" hidden="false" customHeight="false" outlineLevel="0" collapsed="false">
      <c r="A558" s="94"/>
      <c r="B558" s="39"/>
      <c r="C558" s="40"/>
      <c r="D558" s="98" t="n">
        <v>6</v>
      </c>
      <c r="E558" s="98" t="n">
        <v>2</v>
      </c>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t="n">
        <v>10</v>
      </c>
      <c r="E559" s="102" t="n">
        <v>1</v>
      </c>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t="n">
        <v>44485</v>
      </c>
      <c r="C560" s="40" t="s">
        <v>35</v>
      </c>
      <c r="D560" s="96" t="n">
        <v>6</v>
      </c>
      <c r="E560" s="96" t="n">
        <v>0</v>
      </c>
      <c r="F560" s="40" t="s">
        <v>42</v>
      </c>
      <c r="G560" s="105" t="str">
        <f aca="false">C560</f>
        <v>Persio</v>
      </c>
      <c r="H560" s="104" t="n">
        <f aca="false">IF(AND(E560=0,E561=0),25,20)</f>
        <v>20</v>
      </c>
      <c r="I560" s="105" t="str">
        <f aca="false">F560</f>
        <v>Salgado</v>
      </c>
      <c r="J560" s="94" t="n">
        <f aca="false">IF(E560="WO40",-40,MAX(4,SUM(E560:E561)))</f>
        <v>4</v>
      </c>
      <c r="K560" s="104" t="n">
        <f aca="false">IF(D560&gt;E560,1,0)+IF(D561&gt;E561,1,0)+IF(D562&gt;E562,1,0)</f>
        <v>2</v>
      </c>
      <c r="L560" s="104" t="n">
        <f aca="false">IF(E560&gt;D560,1,0)+IF(E561&gt;D561,1,0)+IF(E562&gt;D562,1,0)</f>
        <v>0</v>
      </c>
      <c r="M560" s="97" t="str">
        <f aca="false">G560&amp;" d. "&amp;I560</f>
        <v>Persio d. Salgado</v>
      </c>
      <c r="N560" s="97" t="str">
        <f aca="false">G560&amp;" x "&amp;I560</f>
        <v>Persio x Salgado</v>
      </c>
      <c r="O560" s="97" t="str">
        <f aca="false">I560&amp;" x "&amp;G560</f>
        <v>Salgado x Persio</v>
      </c>
      <c r="P560" s="94" t="n">
        <f aca="false">MONTH(B560)</f>
        <v>10</v>
      </c>
      <c r="Q560" s="94" t="n">
        <f aca="false">QUOTIENT(B560-2,7)-6129</f>
        <v>225</v>
      </c>
    </row>
    <row r="561" customFormat="false" ht="12.75" hidden="false" customHeight="false" outlineLevel="0" collapsed="false">
      <c r="A561" s="94"/>
      <c r="B561" s="39"/>
      <c r="C561" s="40"/>
      <c r="D561" s="98" t="n">
        <v>6</v>
      </c>
      <c r="E561" s="98" t="n">
        <v>1</v>
      </c>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t="n">
        <v>44485</v>
      </c>
      <c r="C563" s="40" t="s">
        <v>37</v>
      </c>
      <c r="D563" s="96" t="n">
        <v>6</v>
      </c>
      <c r="E563" s="96" t="n">
        <v>4</v>
      </c>
      <c r="F563" s="40" t="s">
        <v>26</v>
      </c>
      <c r="G563" s="105" t="str">
        <f aca="false">C563</f>
        <v>Pitch</v>
      </c>
      <c r="H563" s="104" t="n">
        <f aca="false">IF(AND(E563=0,E564=0),25,20)</f>
        <v>20</v>
      </c>
      <c r="I563" s="105" t="str">
        <f aca="false">F563</f>
        <v>Luiz Henrique</v>
      </c>
      <c r="J563" s="94" t="n">
        <f aca="false">IF(E563="WO40",-40,MAX(4,SUM(E563:E564)))</f>
        <v>6</v>
      </c>
      <c r="K563" s="104" t="n">
        <f aca="false">IF(D563&gt;E563,1,0)+IF(D564&gt;E564,1,0)+IF(D565&gt;E565,1,0)</f>
        <v>2</v>
      </c>
      <c r="L563" s="104" t="n">
        <f aca="false">IF(E563&gt;D563,1,0)+IF(E564&gt;D564,1,0)+IF(E565&gt;D565,1,0)</f>
        <v>0</v>
      </c>
      <c r="M563" s="97" t="str">
        <f aca="false">G563&amp;" d. "&amp;I563</f>
        <v>Pitch d. Luiz Henrique</v>
      </c>
      <c r="N563" s="97" t="str">
        <f aca="false">G563&amp;" x "&amp;I563</f>
        <v>Pitch x Luiz Henrique</v>
      </c>
      <c r="O563" s="97" t="str">
        <f aca="false">I563&amp;" x "&amp;G563</f>
        <v>Luiz Henrique x Pitch</v>
      </c>
      <c r="P563" s="94" t="n">
        <f aca="false">MONTH(B563)</f>
        <v>10</v>
      </c>
      <c r="Q563" s="94" t="n">
        <f aca="false">QUOTIENT(B563-2,7)-6129</f>
        <v>225</v>
      </c>
    </row>
    <row r="564" customFormat="false" ht="12.75" hidden="false" customHeight="false" outlineLevel="0" collapsed="false">
      <c r="A564" s="94"/>
      <c r="B564" s="39"/>
      <c r="C564" s="40"/>
      <c r="D564" s="98" t="n">
        <v>6</v>
      </c>
      <c r="E564" s="98" t="n">
        <v>2</v>
      </c>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t="n">
        <v>44486</v>
      </c>
      <c r="C566" s="40" t="s">
        <v>35</v>
      </c>
      <c r="D566" s="96" t="n">
        <v>6</v>
      </c>
      <c r="E566" s="96" t="n">
        <v>1</v>
      </c>
      <c r="F566" s="40" t="s">
        <v>49</v>
      </c>
      <c r="G566" s="105" t="str">
        <f aca="false">C566</f>
        <v>Persio</v>
      </c>
      <c r="H566" s="104" t="n">
        <f aca="false">IF(AND(E566=0,E567=0),25,20)</f>
        <v>20</v>
      </c>
      <c r="I566" s="105" t="str">
        <f aca="false">F566</f>
        <v>Xuru</v>
      </c>
      <c r="J566" s="94" t="n">
        <f aca="false">IF(E566="WO40",-40,MAX(4,SUM(E566:E567)))</f>
        <v>4</v>
      </c>
      <c r="K566" s="104" t="n">
        <f aca="false">IF(D566&gt;E566,1,0)+IF(D567&gt;E567,1,0)+IF(D568&gt;E568,1,0)</f>
        <v>2</v>
      </c>
      <c r="L566" s="104" t="n">
        <f aca="false">IF(E566&gt;D566,1,0)+IF(E567&gt;D567,1,0)+IF(E568&gt;D568,1,0)</f>
        <v>0</v>
      </c>
      <c r="M566" s="97" t="str">
        <f aca="false">G566&amp;" d. "&amp;I566</f>
        <v>Persio d. Xuru</v>
      </c>
      <c r="N566" s="97" t="str">
        <f aca="false">G566&amp;" x "&amp;I566</f>
        <v>Persio x Xuru</v>
      </c>
      <c r="O566" s="97" t="str">
        <f aca="false">I566&amp;" x "&amp;G566</f>
        <v>Xuru x Persio</v>
      </c>
      <c r="P566" s="94" t="n">
        <f aca="false">MONTH(B566)</f>
        <v>10</v>
      </c>
      <c r="Q566" s="94" t="n">
        <f aca="false">QUOTIENT(B566-2,7)-6129</f>
        <v>225</v>
      </c>
    </row>
    <row r="567" customFormat="false" ht="12.75" hidden="false" customHeight="false" outlineLevel="0" collapsed="false">
      <c r="A567" s="94"/>
      <c r="B567" s="39"/>
      <c r="C567" s="40"/>
      <c r="D567" s="98" t="n">
        <v>6</v>
      </c>
      <c r="E567" s="98" t="n">
        <v>0</v>
      </c>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t="n">
        <v>44486</v>
      </c>
      <c r="C569" s="40" t="s">
        <v>44</v>
      </c>
      <c r="D569" s="96" t="n">
        <v>6</v>
      </c>
      <c r="E569" s="96" t="n">
        <v>1</v>
      </c>
      <c r="F569" s="40" t="s">
        <v>13</v>
      </c>
      <c r="G569" s="105" t="str">
        <f aca="false">C569</f>
        <v>Rubens</v>
      </c>
      <c r="H569" s="104" t="n">
        <f aca="false">IF(AND(E569=0,E570=0),25,20)</f>
        <v>20</v>
      </c>
      <c r="I569" s="105" t="str">
        <f aca="false">F569</f>
        <v>Elias</v>
      </c>
      <c r="J569" s="94" t="n">
        <f aca="false">IF(E569="WO40",-40,MAX(4,SUM(E569:E570)))</f>
        <v>4</v>
      </c>
      <c r="K569" s="104" t="n">
        <f aca="false">IF(D569&gt;E569,1,0)+IF(D570&gt;E570,1,0)+IF(D571&gt;E571,1,0)</f>
        <v>2</v>
      </c>
      <c r="L569" s="104" t="n">
        <f aca="false">IF(E569&gt;D569,1,0)+IF(E570&gt;D570,1,0)+IF(E571&gt;D571,1,0)</f>
        <v>0</v>
      </c>
      <c r="M569" s="97" t="str">
        <f aca="false">G569&amp;" d. "&amp;I569</f>
        <v>Rubens d. Elias</v>
      </c>
      <c r="N569" s="97" t="str">
        <f aca="false">G569&amp;" x "&amp;I569</f>
        <v>Rubens x Elias</v>
      </c>
      <c r="O569" s="97" t="str">
        <f aca="false">I569&amp;" x "&amp;G569</f>
        <v>Elias x Rubens</v>
      </c>
      <c r="P569" s="94" t="n">
        <f aca="false">MONTH(B569)</f>
        <v>10</v>
      </c>
      <c r="Q569" s="94" t="n">
        <f aca="false">QUOTIENT(B569-2,7)-6129</f>
        <v>225</v>
      </c>
    </row>
    <row r="570" customFormat="false" ht="12.75" hidden="false" customHeight="false" outlineLevel="0" collapsed="false">
      <c r="A570" s="94"/>
      <c r="B570" s="39"/>
      <c r="C570" s="40"/>
      <c r="D570" s="98" t="n">
        <v>6</v>
      </c>
      <c r="E570" s="98" t="n">
        <v>1</v>
      </c>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t="n">
        <v>44489</v>
      </c>
      <c r="C572" s="40" t="s">
        <v>13</v>
      </c>
      <c r="D572" s="96" t="n">
        <v>6</v>
      </c>
      <c r="E572" s="96" t="n">
        <v>4</v>
      </c>
      <c r="F572" s="40" t="s">
        <v>36</v>
      </c>
      <c r="G572" s="105" t="str">
        <f aca="false">C572</f>
        <v>Elias</v>
      </c>
      <c r="H572" s="104" t="n">
        <f aca="false">IF(AND(E572=0,E573=0),25,20)</f>
        <v>20</v>
      </c>
      <c r="I572" s="105" t="str">
        <f aca="false">F572</f>
        <v>Pinga</v>
      </c>
      <c r="J572" s="94" t="n">
        <f aca="false">IF(E572="WO40",-40,MAX(4,SUM(E572:E573)))</f>
        <v>9</v>
      </c>
      <c r="K572" s="104" t="n">
        <f aca="false">IF(D572&gt;E572,1,0)+IF(D573&gt;E573,1,0)+IF(D574&gt;E574,1,0)</f>
        <v>2</v>
      </c>
      <c r="L572" s="104" t="n">
        <f aca="false">IF(E572&gt;D572,1,0)+IF(E573&gt;D573,1,0)+IF(E574&gt;D574,1,0)</f>
        <v>0</v>
      </c>
      <c r="M572" s="97" t="str">
        <f aca="false">G572&amp;" d. "&amp;I572</f>
        <v>Elias d. Pinga</v>
      </c>
      <c r="N572" s="97" t="str">
        <f aca="false">G572&amp;" x "&amp;I572</f>
        <v>Elias x Pinga</v>
      </c>
      <c r="O572" s="97" t="str">
        <f aca="false">I572&amp;" x "&amp;G572</f>
        <v>Pinga x Elias</v>
      </c>
      <c r="P572" s="94" t="n">
        <f aca="false">MONTH(B572)</f>
        <v>10</v>
      </c>
      <c r="Q572" s="94" t="n">
        <f aca="false">QUOTIENT(B572-2,7)-6129</f>
        <v>226</v>
      </c>
    </row>
    <row r="573" customFormat="false" ht="12.75" hidden="false" customHeight="false" outlineLevel="0" collapsed="false">
      <c r="A573" s="94"/>
      <c r="B573" s="39"/>
      <c r="C573" s="40"/>
      <c r="D573" s="98" t="n">
        <v>7</v>
      </c>
      <c r="E573" s="98" t="n">
        <v>5</v>
      </c>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t="n">
        <v>44489</v>
      </c>
      <c r="C575" s="40" t="s">
        <v>37</v>
      </c>
      <c r="D575" s="96" t="n">
        <v>6</v>
      </c>
      <c r="E575" s="96" t="n">
        <v>4</v>
      </c>
      <c r="F575" s="40" t="s">
        <v>33</v>
      </c>
      <c r="G575" s="105" t="str">
        <f aca="false">C575</f>
        <v>Pitch</v>
      </c>
      <c r="H575" s="104" t="n">
        <f aca="false">IF(AND(E575=0,E576=0),25,20)</f>
        <v>20</v>
      </c>
      <c r="I575" s="105" t="str">
        <f aca="false">F575</f>
        <v>Pedrão</v>
      </c>
      <c r="J575" s="94" t="n">
        <f aca="false">IF(E575="WO40",-40,MAX(4,SUM(E575:E576)))</f>
        <v>8</v>
      </c>
      <c r="K575" s="104" t="n">
        <f aca="false">IF(D575&gt;E575,1,0)+IF(D576&gt;E576,1,0)+IF(D577&gt;E577,1,0)</f>
        <v>2</v>
      </c>
      <c r="L575" s="104" t="n">
        <f aca="false">IF(E575&gt;D575,1,0)+IF(E576&gt;D576,1,0)+IF(E577&gt;D577,1,0)</f>
        <v>0</v>
      </c>
      <c r="M575" s="97" t="str">
        <f aca="false">G575&amp;" d. "&amp;I575</f>
        <v>Pitch d. Pedrão</v>
      </c>
      <c r="N575" s="97" t="str">
        <f aca="false">G575&amp;" x "&amp;I575</f>
        <v>Pitch x Pedrão</v>
      </c>
      <c r="O575" s="97" t="str">
        <f aca="false">I575&amp;" x "&amp;G575</f>
        <v>Pedrão x Pitch</v>
      </c>
      <c r="P575" s="94" t="n">
        <f aca="false">MONTH(B575)</f>
        <v>10</v>
      </c>
      <c r="Q575" s="94" t="n">
        <f aca="false">QUOTIENT(B575-2,7)-6129</f>
        <v>226</v>
      </c>
    </row>
    <row r="576" customFormat="false" ht="12.75" hidden="false" customHeight="false" outlineLevel="0" collapsed="false">
      <c r="A576" s="94"/>
      <c r="B576" s="39"/>
      <c r="C576" s="40"/>
      <c r="D576" s="98" t="n">
        <v>6</v>
      </c>
      <c r="E576" s="98" t="n">
        <v>4</v>
      </c>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t="n">
        <v>44490</v>
      </c>
      <c r="C578" s="40" t="s">
        <v>6</v>
      </c>
      <c r="D578" s="96" t="n">
        <v>6</v>
      </c>
      <c r="E578" s="96" t="n">
        <v>1</v>
      </c>
      <c r="F578" s="40" t="s">
        <v>18</v>
      </c>
      <c r="G578" s="105" t="str">
        <f aca="false">C578</f>
        <v>Caio</v>
      </c>
      <c r="H578" s="104" t="n">
        <f aca="false">IF(AND(E578=0,E579=0),25,20)</f>
        <v>20</v>
      </c>
      <c r="I578" s="105" t="str">
        <f aca="false">F578</f>
        <v>Flavio</v>
      </c>
      <c r="J578" s="94" t="n">
        <f aca="false">IF(E578="WO40",-40,MAX(4,SUM(E578:E579)))</f>
        <v>4</v>
      </c>
      <c r="K578" s="104" t="n">
        <f aca="false">IF(D578&gt;E578,1,0)+IF(D579&gt;E579,1,0)+IF(D580&gt;E580,1,0)</f>
        <v>2</v>
      </c>
      <c r="L578" s="104" t="n">
        <f aca="false">IF(E578&gt;D578,1,0)+IF(E579&gt;D579,1,0)+IF(E580&gt;D580,1,0)</f>
        <v>0</v>
      </c>
      <c r="M578" s="97" t="str">
        <f aca="false">G578&amp;" d. "&amp;I578</f>
        <v>Caio d. Flavio</v>
      </c>
      <c r="N578" s="97" t="str">
        <f aca="false">G578&amp;" x "&amp;I578</f>
        <v>Caio x Flavio</v>
      </c>
      <c r="O578" s="97" t="str">
        <f aca="false">I578&amp;" x "&amp;G578</f>
        <v>Flavio x Caio</v>
      </c>
      <c r="P578" s="94" t="n">
        <f aca="false">MONTH(B578)</f>
        <v>10</v>
      </c>
      <c r="Q578" s="94" t="n">
        <f aca="false">QUOTIENT(B578-2,7)-6129</f>
        <v>226</v>
      </c>
    </row>
    <row r="579" customFormat="false" ht="12.75" hidden="false" customHeight="false" outlineLevel="0" collapsed="false">
      <c r="A579" s="94"/>
      <c r="B579" s="39"/>
      <c r="C579" s="40"/>
      <c r="D579" s="98" t="n">
        <v>6</v>
      </c>
      <c r="E579" s="98" t="n">
        <v>0</v>
      </c>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t="n">
        <v>44490</v>
      </c>
      <c r="C581" s="40" t="s">
        <v>42</v>
      </c>
      <c r="D581" s="96" t="n">
        <v>6</v>
      </c>
      <c r="E581" s="96" t="n">
        <v>4</v>
      </c>
      <c r="F581" s="40" t="s">
        <v>8</v>
      </c>
      <c r="G581" s="105" t="str">
        <f aca="false">C581</f>
        <v>Salgado</v>
      </c>
      <c r="H581" s="104" t="n">
        <f aca="false">IF(AND(E581=0,E582=0),25,20)</f>
        <v>20</v>
      </c>
      <c r="I581" s="105" t="str">
        <f aca="false">F581</f>
        <v>Costinha</v>
      </c>
      <c r="J581" s="94" t="n">
        <f aca="false">IF(E581="WO40",-40,MAX(4,SUM(E581:E582)))</f>
        <v>7</v>
      </c>
      <c r="K581" s="104" t="n">
        <f aca="false">IF(D581&gt;E581,1,0)+IF(D582&gt;E582,1,0)+IF(D583&gt;E583,1,0)</f>
        <v>2</v>
      </c>
      <c r="L581" s="104" t="n">
        <f aca="false">IF(E581&gt;D581,1,0)+IF(E582&gt;D582,1,0)+IF(E583&gt;D583,1,0)</f>
        <v>0</v>
      </c>
      <c r="M581" s="97" t="str">
        <f aca="false">G581&amp;" d. "&amp;I581</f>
        <v>Salgado d. Costinha</v>
      </c>
      <c r="N581" s="97" t="str">
        <f aca="false">G581&amp;" x "&amp;I581</f>
        <v>Salgado x Costinha</v>
      </c>
      <c r="O581" s="97" t="str">
        <f aca="false">I581&amp;" x "&amp;G581</f>
        <v>Costinha x Salgado</v>
      </c>
      <c r="P581" s="94" t="n">
        <f aca="false">MONTH(B581)</f>
        <v>10</v>
      </c>
      <c r="Q581" s="94" t="n">
        <f aca="false">QUOTIENT(B581-2,7)-6129</f>
        <v>226</v>
      </c>
    </row>
    <row r="582" customFormat="false" ht="12.75" hidden="false" customHeight="false" outlineLevel="0" collapsed="false">
      <c r="A582" s="94"/>
      <c r="B582" s="39"/>
      <c r="C582" s="40"/>
      <c r="D582" s="98" t="n">
        <v>6</v>
      </c>
      <c r="E582" s="98" t="n">
        <v>3</v>
      </c>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t="n">
        <v>44491</v>
      </c>
      <c r="C584" s="40" t="s">
        <v>37</v>
      </c>
      <c r="D584" s="96" t="n">
        <v>6</v>
      </c>
      <c r="E584" s="96" t="n">
        <v>2</v>
      </c>
      <c r="F584" s="40" t="s">
        <v>18</v>
      </c>
      <c r="G584" s="105" t="str">
        <f aca="false">C584</f>
        <v>Pitch</v>
      </c>
      <c r="H584" s="104" t="n">
        <f aca="false">IF(AND(E584=0,E585=0),25,20)</f>
        <v>20</v>
      </c>
      <c r="I584" s="105" t="str">
        <f aca="false">F584</f>
        <v>Flavio</v>
      </c>
      <c r="J584" s="94" t="n">
        <f aca="false">IF(E584="WO40",-40,MAX(4,SUM(E584:E585)))</f>
        <v>4</v>
      </c>
      <c r="K584" s="104" t="n">
        <f aca="false">IF(D584&gt;E584,1,0)+IF(D585&gt;E585,1,0)+IF(D586&gt;E586,1,0)</f>
        <v>2</v>
      </c>
      <c r="L584" s="104" t="n">
        <f aca="false">IF(E584&gt;D584,1,0)+IF(E585&gt;D585,1,0)+IF(E586&gt;D586,1,0)</f>
        <v>0</v>
      </c>
      <c r="M584" s="97" t="str">
        <f aca="false">G584&amp;" d. "&amp;I584</f>
        <v>Pitch d. Flavio</v>
      </c>
      <c r="N584" s="97" t="str">
        <f aca="false">G584&amp;" x "&amp;I584</f>
        <v>Pitch x Flavio</v>
      </c>
      <c r="O584" s="97" t="str">
        <f aca="false">I584&amp;" x "&amp;G584</f>
        <v>Flavio x Pitch</v>
      </c>
      <c r="P584" s="94" t="n">
        <f aca="false">MONTH(B584)</f>
        <v>10</v>
      </c>
      <c r="Q584" s="94" t="n">
        <f aca="false">QUOTIENT(B584-2,7)-6129</f>
        <v>226</v>
      </c>
    </row>
    <row r="585" customFormat="false" ht="12.75" hidden="false" customHeight="false" outlineLevel="0" collapsed="false">
      <c r="A585" s="94"/>
      <c r="B585" s="39"/>
      <c r="C585" s="40"/>
      <c r="D585" s="98" t="n">
        <v>6</v>
      </c>
      <c r="E585" s="98" t="n">
        <v>1</v>
      </c>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t="n">
        <v>44492</v>
      </c>
      <c r="C587" s="40" t="s">
        <v>31</v>
      </c>
      <c r="D587" s="96" t="n">
        <v>6</v>
      </c>
      <c r="E587" s="96" t="n">
        <v>2</v>
      </c>
      <c r="F587" s="40" t="s">
        <v>40</v>
      </c>
      <c r="G587" s="105" t="str">
        <f aca="false">C587</f>
        <v>Palazzo</v>
      </c>
      <c r="H587" s="104" t="n">
        <f aca="false">IF(AND(E587=0,E588=0),25,20)</f>
        <v>20</v>
      </c>
      <c r="I587" s="105" t="str">
        <f aca="false">F587</f>
        <v>Robertinho</v>
      </c>
      <c r="J587" s="94" t="n">
        <f aca="false">IF(E587="WO40",-40,MAX(4,SUM(E587:E588)))</f>
        <v>4</v>
      </c>
      <c r="K587" s="104" t="n">
        <f aca="false">IF(D587&gt;E587,1,0)+IF(D588&gt;E588,1,0)+IF(D589&gt;E589,1,0)</f>
        <v>2</v>
      </c>
      <c r="L587" s="104" t="n">
        <f aca="false">IF(E587&gt;D587,1,0)+IF(E588&gt;D588,1,0)+IF(E589&gt;D589,1,0)</f>
        <v>0</v>
      </c>
      <c r="M587" s="97" t="str">
        <f aca="false">G587&amp;" d. "&amp;I587</f>
        <v>Palazzo d. Robertinho</v>
      </c>
      <c r="N587" s="97" t="str">
        <f aca="false">G587&amp;" x "&amp;I587</f>
        <v>Palazzo x Robertinho</v>
      </c>
      <c r="O587" s="97" t="str">
        <f aca="false">I587&amp;" x "&amp;G587</f>
        <v>Robertinho x Palazzo</v>
      </c>
      <c r="P587" s="94" t="n">
        <f aca="false">MONTH(B587)</f>
        <v>10</v>
      </c>
      <c r="Q587" s="94" t="n">
        <f aca="false">QUOTIENT(B587-2,7)-6129</f>
        <v>226</v>
      </c>
    </row>
    <row r="588" customFormat="false" ht="12.75" hidden="false" customHeight="false" outlineLevel="0" collapsed="false">
      <c r="A588" s="94"/>
      <c r="B588" s="39"/>
      <c r="C588" s="40"/>
      <c r="D588" s="98" t="n">
        <v>6</v>
      </c>
      <c r="E588" s="98" t="n">
        <v>0</v>
      </c>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t="n">
        <v>44493</v>
      </c>
      <c r="C590" s="40" t="s">
        <v>27</v>
      </c>
      <c r="D590" s="96" t="n">
        <v>6</v>
      </c>
      <c r="E590" s="96" t="n">
        <v>3</v>
      </c>
      <c r="F590" s="40" t="s">
        <v>5</v>
      </c>
      <c r="G590" s="105" t="str">
        <f aca="false">C590</f>
        <v>Magritto</v>
      </c>
      <c r="H590" s="104" t="n">
        <f aca="false">IF(AND(E590=0,E591=0),25,20)</f>
        <v>20</v>
      </c>
      <c r="I590" s="105" t="str">
        <f aca="false">F590</f>
        <v>Bruno</v>
      </c>
      <c r="J590" s="94" t="n">
        <f aca="false">IF(E590="WO40",-40,MAX(4,SUM(E590:E591)))</f>
        <v>8</v>
      </c>
      <c r="K590" s="104" t="n">
        <f aca="false">IF(D590&gt;E590,1,0)+IF(D591&gt;E591,1,0)+IF(D592&gt;E592,1,0)</f>
        <v>2</v>
      </c>
      <c r="L590" s="104" t="n">
        <f aca="false">IF(E590&gt;D590,1,0)+IF(E591&gt;D591,1,0)+IF(E592&gt;D592,1,0)</f>
        <v>0</v>
      </c>
      <c r="M590" s="97" t="str">
        <f aca="false">G590&amp;" d. "&amp;I590</f>
        <v>Magritto d. Bruno</v>
      </c>
      <c r="N590" s="97" t="str">
        <f aca="false">G590&amp;" x "&amp;I590</f>
        <v>Magritto x Bruno</v>
      </c>
      <c r="O590" s="97" t="str">
        <f aca="false">I590&amp;" x "&amp;G590</f>
        <v>Bruno x Magritto</v>
      </c>
      <c r="P590" s="94" t="n">
        <f aca="false">MONTH(B590)</f>
        <v>10</v>
      </c>
      <c r="Q590" s="94" t="n">
        <f aca="false">QUOTIENT(B590-2,7)-6129</f>
        <v>226</v>
      </c>
    </row>
    <row r="591" customFormat="false" ht="12.75" hidden="false" customHeight="false" outlineLevel="0" collapsed="false">
      <c r="A591" s="94"/>
      <c r="B591" s="39"/>
      <c r="C591" s="40"/>
      <c r="D591" s="98" t="n">
        <v>7</v>
      </c>
      <c r="E591" s="98" t="n">
        <v>5</v>
      </c>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t="n">
        <v>44493</v>
      </c>
      <c r="C593" s="40" t="s">
        <v>40</v>
      </c>
      <c r="D593" s="96" t="n">
        <v>6</v>
      </c>
      <c r="E593" s="96" t="n">
        <v>4</v>
      </c>
      <c r="F593" s="40" t="s">
        <v>12</v>
      </c>
      <c r="G593" s="105" t="str">
        <f aca="false">C593</f>
        <v>Robertinho</v>
      </c>
      <c r="H593" s="104" t="n">
        <f aca="false">IF(AND(E593=0,E594=0),25,20)</f>
        <v>20</v>
      </c>
      <c r="I593" s="105" t="str">
        <f aca="false">F593</f>
        <v>Duclerc</v>
      </c>
      <c r="J593" s="94" t="n">
        <f aca="false">IF(E593="WO40",-40,MAX(4,SUM(E593:E594)))</f>
        <v>6</v>
      </c>
      <c r="K593" s="104" t="n">
        <f aca="false">IF(D593&gt;E593,1,0)+IF(D594&gt;E594,1,0)+IF(D595&gt;E595,1,0)</f>
        <v>2</v>
      </c>
      <c r="L593" s="104" t="n">
        <f aca="false">IF(E593&gt;D593,1,0)+IF(E594&gt;D594,1,0)+IF(E595&gt;D595,1,0)</f>
        <v>0</v>
      </c>
      <c r="M593" s="97" t="str">
        <f aca="false">G593&amp;" d. "&amp;I593</f>
        <v>Robertinho d. Duclerc</v>
      </c>
      <c r="N593" s="97" t="str">
        <f aca="false">G593&amp;" x "&amp;I593</f>
        <v>Robertinho x Duclerc</v>
      </c>
      <c r="O593" s="97" t="str">
        <f aca="false">I593&amp;" x "&amp;G593</f>
        <v>Duclerc x Robertinho</v>
      </c>
      <c r="P593" s="94" t="n">
        <f aca="false">MONTH(B593)</f>
        <v>10</v>
      </c>
      <c r="Q593" s="94" t="n">
        <f aca="false">QUOTIENT(B593-2,7)-6129</f>
        <v>226</v>
      </c>
    </row>
    <row r="594" customFormat="false" ht="12.75" hidden="false" customHeight="false" outlineLevel="0" collapsed="false">
      <c r="A594" s="94"/>
      <c r="B594" s="39"/>
      <c r="C594" s="40"/>
      <c r="D594" s="98" t="n">
        <v>6</v>
      </c>
      <c r="E594" s="98" t="n">
        <v>2</v>
      </c>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t="n">
        <v>44494</v>
      </c>
      <c r="C596" s="40" t="s">
        <v>37</v>
      </c>
      <c r="D596" s="96" t="n">
        <v>6</v>
      </c>
      <c r="E596" s="96" t="n">
        <v>0</v>
      </c>
      <c r="F596" s="40" t="s">
        <v>24</v>
      </c>
      <c r="G596" s="105" t="str">
        <f aca="false">C596</f>
        <v>Pitch</v>
      </c>
      <c r="H596" s="104" t="n">
        <f aca="false">IF(AND(E596=0,E597=0),25,20)</f>
        <v>25</v>
      </c>
      <c r="I596" s="105" t="str">
        <f aca="false">F596</f>
        <v>Juan</v>
      </c>
      <c r="J596" s="94" t="n">
        <f aca="false">IF(E596="WO40",-40,MAX(4,SUM(E596:E597)))</f>
        <v>4</v>
      </c>
      <c r="K596" s="104" t="n">
        <f aca="false">IF(D596&gt;E596,1,0)+IF(D597&gt;E597,1,0)+IF(D598&gt;E598,1,0)</f>
        <v>2</v>
      </c>
      <c r="L596" s="104" t="n">
        <f aca="false">IF(E596&gt;D596,1,0)+IF(E597&gt;D597,1,0)+IF(E598&gt;D598,1,0)</f>
        <v>0</v>
      </c>
      <c r="M596" s="97" t="str">
        <f aca="false">G596&amp;" d. "&amp;I596</f>
        <v>Pitch d. Juan</v>
      </c>
      <c r="N596" s="97" t="str">
        <f aca="false">G596&amp;" x "&amp;I596</f>
        <v>Pitch x Juan</v>
      </c>
      <c r="O596" s="97" t="str">
        <f aca="false">I596&amp;" x "&amp;G596</f>
        <v>Juan x Pitch</v>
      </c>
      <c r="P596" s="94" t="n">
        <f aca="false">MONTH(B596)</f>
        <v>10</v>
      </c>
      <c r="Q596" s="94" t="n">
        <f aca="false">QUOTIENT(B596-2,7)-6129</f>
        <v>227</v>
      </c>
    </row>
    <row r="597" customFormat="false" ht="12.75" hidden="false" customHeight="false" outlineLevel="0" collapsed="false">
      <c r="A597" s="94"/>
      <c r="B597" s="39"/>
      <c r="C597" s="40"/>
      <c r="D597" s="98" t="n">
        <v>6</v>
      </c>
      <c r="E597" s="98" t="n">
        <v>0</v>
      </c>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t="n">
        <v>44496</v>
      </c>
      <c r="C599" s="40" t="s">
        <v>44</v>
      </c>
      <c r="D599" s="96" t="n">
        <v>6</v>
      </c>
      <c r="E599" s="96" t="n">
        <v>3</v>
      </c>
      <c r="F599" s="40" t="s">
        <v>37</v>
      </c>
      <c r="G599" s="105" t="str">
        <f aca="false">C599</f>
        <v>Rubens</v>
      </c>
      <c r="H599" s="104" t="n">
        <f aca="false">IF(AND(E599=0,E600=0),25,20)</f>
        <v>20</v>
      </c>
      <c r="I599" s="105" t="str">
        <f aca="false">F599</f>
        <v>Pitch</v>
      </c>
      <c r="J599" s="94" t="n">
        <f aca="false">IF(E599="WO40",-40,MAX(4,SUM(E599:E600)))</f>
        <v>7</v>
      </c>
      <c r="K599" s="104" t="n">
        <f aca="false">IF(D599&gt;E599,1,0)+IF(D600&gt;E600,1,0)+IF(D601&gt;E601,1,0)</f>
        <v>2</v>
      </c>
      <c r="L599" s="104" t="n">
        <f aca="false">IF(E599&gt;D599,1,0)+IF(E600&gt;D600,1,0)+IF(E601&gt;D601,1,0)</f>
        <v>0</v>
      </c>
      <c r="M599" s="97" t="str">
        <f aca="false">G599&amp;" d. "&amp;I599</f>
        <v>Rubens d. Pitch</v>
      </c>
      <c r="N599" s="97" t="str">
        <f aca="false">G599&amp;" x "&amp;I599</f>
        <v>Rubens x Pitch</v>
      </c>
      <c r="O599" s="97" t="str">
        <f aca="false">I599&amp;" x "&amp;G599</f>
        <v>Pitch x Rubens</v>
      </c>
      <c r="P599" s="94" t="n">
        <f aca="false">MONTH(B599)</f>
        <v>10</v>
      </c>
      <c r="Q599" s="94" t="n">
        <f aca="false">QUOTIENT(B599-2,7)-6129</f>
        <v>227</v>
      </c>
    </row>
    <row r="600" customFormat="false" ht="12.75" hidden="false" customHeight="false" outlineLevel="0" collapsed="false">
      <c r="A600" s="94"/>
      <c r="B600" s="39"/>
      <c r="C600" s="40"/>
      <c r="D600" s="98" t="n">
        <v>6</v>
      </c>
      <c r="E600" s="98" t="n">
        <v>4</v>
      </c>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t="n">
        <v>44499</v>
      </c>
      <c r="C602" s="40" t="s">
        <v>8</v>
      </c>
      <c r="D602" s="96" t="n">
        <v>6</v>
      </c>
      <c r="E602" s="96" t="n">
        <v>3</v>
      </c>
      <c r="F602" s="40" t="s">
        <v>19</v>
      </c>
      <c r="G602" s="105" t="str">
        <f aca="false">C602</f>
        <v>Costinha</v>
      </c>
      <c r="H602" s="104" t="n">
        <f aca="false">IF(AND(E602=0,E603=0),25,20)</f>
        <v>20</v>
      </c>
      <c r="I602" s="105" t="str">
        <f aca="false">F602</f>
        <v>Fontalvo</v>
      </c>
      <c r="J602" s="94" t="n">
        <f aca="false">IF(E602="WO40",-40,MAX(4,SUM(E602:E603)))</f>
        <v>7</v>
      </c>
      <c r="K602" s="104" t="n">
        <f aca="false">IF(D602&gt;E602,1,0)+IF(D603&gt;E603,1,0)+IF(D604&gt;E604,1,0)</f>
        <v>2</v>
      </c>
      <c r="L602" s="104" t="n">
        <f aca="false">IF(E602&gt;D602,1,0)+IF(E603&gt;D603,1,0)+IF(E604&gt;D604,1,0)</f>
        <v>0</v>
      </c>
      <c r="M602" s="97" t="str">
        <f aca="false">G602&amp;" d. "&amp;I602</f>
        <v>Costinha d. Fontalvo</v>
      </c>
      <c r="N602" s="97" t="str">
        <f aca="false">G602&amp;" x "&amp;I602</f>
        <v>Costinha x Fontalvo</v>
      </c>
      <c r="O602" s="97" t="str">
        <f aca="false">I602&amp;" x "&amp;G602</f>
        <v>Fontalvo x Costinha</v>
      </c>
      <c r="P602" s="94" t="n">
        <f aca="false">MONTH(B602)</f>
        <v>10</v>
      </c>
      <c r="Q602" s="94" t="n">
        <f aca="false">QUOTIENT(B602-2,7)-6129</f>
        <v>227</v>
      </c>
    </row>
    <row r="603" customFormat="false" ht="12.75" hidden="false" customHeight="false" outlineLevel="0" collapsed="false">
      <c r="A603" s="94"/>
      <c r="B603" s="39"/>
      <c r="C603" s="40"/>
      <c r="D603" s="98" t="n">
        <v>6</v>
      </c>
      <c r="E603" s="98" t="n">
        <v>4</v>
      </c>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t="n">
        <v>44499</v>
      </c>
      <c r="C605" s="40" t="s">
        <v>40</v>
      </c>
      <c r="D605" s="96" t="n">
        <v>6</v>
      </c>
      <c r="E605" s="96" t="n">
        <v>2</v>
      </c>
      <c r="F605" s="40" t="s">
        <v>5</v>
      </c>
      <c r="G605" s="105" t="str">
        <f aca="false">C605</f>
        <v>Robertinho</v>
      </c>
      <c r="H605" s="104" t="n">
        <f aca="false">IF(AND(E605=0,E606=0),25,20)</f>
        <v>20</v>
      </c>
      <c r="I605" s="105" t="str">
        <f aca="false">F605</f>
        <v>Bruno</v>
      </c>
      <c r="J605" s="94" t="n">
        <f aca="false">IF(E605="WO40",-40,MAX(4,SUM(E605:E606)))</f>
        <v>5</v>
      </c>
      <c r="K605" s="104" t="n">
        <f aca="false">IF(D605&gt;E605,1,0)+IF(D606&gt;E606,1,0)+IF(D607&gt;E607,1,0)</f>
        <v>2</v>
      </c>
      <c r="L605" s="104" t="n">
        <f aca="false">IF(E605&gt;D605,1,0)+IF(E606&gt;D606,1,0)+IF(E607&gt;D607,1,0)</f>
        <v>0</v>
      </c>
      <c r="M605" s="97" t="str">
        <f aca="false">G605&amp;" d. "&amp;I605</f>
        <v>Robertinho d. Bruno</v>
      </c>
      <c r="N605" s="97" t="str">
        <f aca="false">G605&amp;" x "&amp;I605</f>
        <v>Robertinho x Bruno</v>
      </c>
      <c r="O605" s="97" t="str">
        <f aca="false">I605&amp;" x "&amp;G605</f>
        <v>Bruno x Robertinho</v>
      </c>
      <c r="P605" s="94" t="n">
        <f aca="false">MONTH(B605)</f>
        <v>10</v>
      </c>
      <c r="Q605" s="94" t="n">
        <f aca="false">QUOTIENT(B605-2,7)-6129</f>
        <v>227</v>
      </c>
    </row>
    <row r="606" customFormat="false" ht="12.75" hidden="false" customHeight="false" outlineLevel="0" collapsed="false">
      <c r="A606" s="94"/>
      <c r="B606" s="39"/>
      <c r="C606" s="40"/>
      <c r="D606" s="98" t="n">
        <v>6</v>
      </c>
      <c r="E606" s="98" t="n">
        <v>3</v>
      </c>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t="n">
        <v>44500</v>
      </c>
      <c r="C608" s="40" t="s">
        <v>15</v>
      </c>
      <c r="D608" s="96" t="n">
        <v>7</v>
      </c>
      <c r="E608" s="96" t="n">
        <v>6</v>
      </c>
      <c r="F608" s="40" t="s">
        <v>5</v>
      </c>
      <c r="G608" s="105" t="str">
        <f aca="false">C608</f>
        <v>Felipe</v>
      </c>
      <c r="H608" s="104" t="n">
        <f aca="false">IF(AND(E608=0,E609=0),25,20)</f>
        <v>20</v>
      </c>
      <c r="I608" s="105" t="str">
        <f aca="false">F608</f>
        <v>Bruno</v>
      </c>
      <c r="J608" s="94" t="n">
        <f aca="false">IF(E608="WO40",-40,MAX(4,SUM(E608:E609)))</f>
        <v>13</v>
      </c>
      <c r="K608" s="104" t="n">
        <f aca="false">IF(D608&gt;E608,1,0)+IF(D609&gt;E609,1,0)+IF(D610&gt;E610,1,0)</f>
        <v>2</v>
      </c>
      <c r="L608" s="104" t="n">
        <f aca="false">IF(E608&gt;D608,1,0)+IF(E609&gt;D609,1,0)+IF(E610&gt;D610,1,0)</f>
        <v>1</v>
      </c>
      <c r="M608" s="97" t="str">
        <f aca="false">G608&amp;" d. "&amp;I608</f>
        <v>Felipe d. Bruno</v>
      </c>
      <c r="N608" s="97" t="str">
        <f aca="false">G608&amp;" x "&amp;I608</f>
        <v>Felipe x Bruno</v>
      </c>
      <c r="O608" s="97" t="str">
        <f aca="false">I608&amp;" x "&amp;G608</f>
        <v>Bruno x Felipe</v>
      </c>
      <c r="P608" s="94" t="n">
        <f aca="false">MONTH(B608)</f>
        <v>10</v>
      </c>
      <c r="Q608" s="94" t="n">
        <f aca="false">QUOTIENT(B608-2,7)-6129</f>
        <v>227</v>
      </c>
    </row>
    <row r="609" customFormat="false" ht="12.75" hidden="false" customHeight="false" outlineLevel="0" collapsed="false">
      <c r="A609" s="94"/>
      <c r="B609" s="39"/>
      <c r="C609" s="40"/>
      <c r="D609" s="98" t="n">
        <v>6</v>
      </c>
      <c r="E609" s="98" t="n">
        <v>7</v>
      </c>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t="n">
        <v>10</v>
      </c>
      <c r="E610" s="102" t="n">
        <v>1</v>
      </c>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t="n">
        <v>44500</v>
      </c>
      <c r="C611" s="40" t="s">
        <v>37</v>
      </c>
      <c r="D611" s="96" t="n">
        <v>6</v>
      </c>
      <c r="E611" s="96" t="n">
        <v>3</v>
      </c>
      <c r="F611" s="40" t="s">
        <v>46</v>
      </c>
      <c r="G611" s="105" t="str">
        <f aca="false">C611</f>
        <v>Pitch</v>
      </c>
      <c r="H611" s="104" t="n">
        <f aca="false">IF(AND(E611=0,E612=0),25,20)</f>
        <v>20</v>
      </c>
      <c r="I611" s="105" t="str">
        <f aca="false">F611</f>
        <v>Andre Bruni</v>
      </c>
      <c r="J611" s="94" t="n">
        <f aca="false">IF(E611="WO40",-40,MAX(4,SUM(E611:E612)))</f>
        <v>6</v>
      </c>
      <c r="K611" s="104" t="n">
        <f aca="false">IF(D611&gt;E611,1,0)+IF(D612&gt;E612,1,0)+IF(D613&gt;E613,1,0)</f>
        <v>2</v>
      </c>
      <c r="L611" s="104" t="n">
        <f aca="false">IF(E611&gt;D611,1,0)+IF(E612&gt;D612,1,0)+IF(E613&gt;D613,1,0)</f>
        <v>0</v>
      </c>
      <c r="M611" s="97" t="str">
        <f aca="false">G611&amp;" d. "&amp;I611</f>
        <v>Pitch d. Andre Bruni</v>
      </c>
      <c r="N611" s="97" t="str">
        <f aca="false">G611&amp;" x "&amp;I611</f>
        <v>Pitch x Andre Bruni</v>
      </c>
      <c r="O611" s="97" t="str">
        <f aca="false">I611&amp;" x "&amp;G611</f>
        <v>Andre Bruni x Pitch</v>
      </c>
      <c r="P611" s="94" t="n">
        <f aca="false">MONTH(B611)</f>
        <v>10</v>
      </c>
      <c r="Q611" s="94" t="n">
        <f aca="false">QUOTIENT(B611-2,7)-6129</f>
        <v>227</v>
      </c>
    </row>
    <row r="612" customFormat="false" ht="12.75" hidden="false" customHeight="false" outlineLevel="0" collapsed="false">
      <c r="A612" s="94"/>
      <c r="B612" s="39"/>
      <c r="C612" s="40"/>
      <c r="D612" s="98" t="n">
        <v>6</v>
      </c>
      <c r="E612" s="98" t="n">
        <v>3</v>
      </c>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t="n">
        <v>44501</v>
      </c>
      <c r="C614" s="40" t="s">
        <v>12</v>
      </c>
      <c r="D614" s="96" t="n">
        <v>7</v>
      </c>
      <c r="E614" s="96" t="n">
        <v>6</v>
      </c>
      <c r="F614" s="40" t="s">
        <v>44</v>
      </c>
      <c r="G614" s="105" t="str">
        <f aca="false">C614</f>
        <v>Duclerc</v>
      </c>
      <c r="H614" s="104" t="n">
        <f aca="false">IF(AND(E614=0,E615=0),25,20)</f>
        <v>20</v>
      </c>
      <c r="I614" s="105" t="str">
        <f aca="false">F614</f>
        <v>Rubens</v>
      </c>
      <c r="J614" s="94" t="n">
        <f aca="false">IF(E614="WO40",-40,MAX(4,SUM(E614:E615)))</f>
        <v>12</v>
      </c>
      <c r="K614" s="104" t="n">
        <f aca="false">IF(D614&gt;E614,1,0)+IF(D615&gt;E615,1,0)+IF(D616&gt;E616,1,0)</f>
        <v>2</v>
      </c>
      <c r="L614" s="104" t="n">
        <f aca="false">IF(E614&gt;D614,1,0)+IF(E615&gt;D615,1,0)+IF(E616&gt;D616,1,0)</f>
        <v>1</v>
      </c>
      <c r="M614" s="97" t="str">
        <f aca="false">G614&amp;" d. "&amp;I614</f>
        <v>Duclerc d. Rubens</v>
      </c>
      <c r="N614" s="97" t="str">
        <f aca="false">G614&amp;" x "&amp;I614</f>
        <v>Duclerc x Rubens</v>
      </c>
      <c r="O614" s="97" t="str">
        <f aca="false">I614&amp;" x "&amp;G614</f>
        <v>Rubens x Duclerc</v>
      </c>
      <c r="P614" s="94" t="n">
        <f aca="false">MONTH(B614)</f>
        <v>11</v>
      </c>
      <c r="Q614" s="94" t="n">
        <f aca="false">QUOTIENT(B614-2,7)-6129</f>
        <v>228</v>
      </c>
    </row>
    <row r="615" customFormat="false" ht="12.75" hidden="false" customHeight="false" outlineLevel="0" collapsed="false">
      <c r="A615" s="94"/>
      <c r="B615" s="39"/>
      <c r="C615" s="40"/>
      <c r="D615" s="98" t="n">
        <v>2</v>
      </c>
      <c r="E615" s="98" t="n">
        <v>6</v>
      </c>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t="n">
        <v>10</v>
      </c>
      <c r="E616" s="102" t="n">
        <v>1</v>
      </c>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t="n">
        <v>44501</v>
      </c>
      <c r="C617" s="40" t="s">
        <v>13</v>
      </c>
      <c r="D617" s="96" t="n">
        <v>6</v>
      </c>
      <c r="E617" s="96" t="n">
        <v>7</v>
      </c>
      <c r="F617" s="40" t="s">
        <v>25</v>
      </c>
      <c r="G617" s="105" t="str">
        <f aca="false">C617</f>
        <v>Elias</v>
      </c>
      <c r="H617" s="104" t="n">
        <f aca="false">IF(AND(E617=0,E618=0),25,20)</f>
        <v>20</v>
      </c>
      <c r="I617" s="105" t="str">
        <f aca="false">F617</f>
        <v>Luis Carlos</v>
      </c>
      <c r="J617" s="94" t="n">
        <f aca="false">IF(E617="WO40",-40,MAX(4,SUM(E617:E618)))</f>
        <v>12</v>
      </c>
      <c r="K617" s="104" t="n">
        <f aca="false">IF(D617&gt;E617,1,0)+IF(D618&gt;E618,1,0)+IF(D619&gt;E619,1,0)</f>
        <v>2</v>
      </c>
      <c r="L617" s="104" t="n">
        <f aca="false">IF(E617&gt;D617,1,0)+IF(E618&gt;D618,1,0)+IF(E619&gt;D619,1,0)</f>
        <v>1</v>
      </c>
      <c r="M617" s="97" t="str">
        <f aca="false">G617&amp;" d. "&amp;I617</f>
        <v>Elias d. Luis Carlos</v>
      </c>
      <c r="N617" s="97" t="str">
        <f aca="false">G617&amp;" x "&amp;I617</f>
        <v>Elias x Luis Carlos</v>
      </c>
      <c r="O617" s="97" t="str">
        <f aca="false">I617&amp;" x "&amp;G617</f>
        <v>Luis Carlos x Elias</v>
      </c>
      <c r="P617" s="94" t="n">
        <f aca="false">MONTH(B617)</f>
        <v>11</v>
      </c>
      <c r="Q617" s="94" t="n">
        <f aca="false">QUOTIENT(B617-2,7)-6129</f>
        <v>228</v>
      </c>
    </row>
    <row r="618" customFormat="false" ht="12.75" hidden="false" customHeight="false" outlineLevel="0" collapsed="false">
      <c r="A618" s="94"/>
      <c r="B618" s="39"/>
      <c r="C618" s="40"/>
      <c r="D618" s="98" t="n">
        <v>7</v>
      </c>
      <c r="E618" s="98" t="n">
        <v>5</v>
      </c>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t="n">
        <v>10</v>
      </c>
      <c r="E619" s="102" t="n">
        <v>1</v>
      </c>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t="n">
        <v>44502</v>
      </c>
      <c r="C620" s="40" t="s">
        <v>6</v>
      </c>
      <c r="D620" s="96" t="n">
        <v>6</v>
      </c>
      <c r="E620" s="96" t="n">
        <v>4</v>
      </c>
      <c r="F620" s="40" t="s">
        <v>5</v>
      </c>
      <c r="G620" s="105" t="str">
        <f aca="false">C620</f>
        <v>Caio</v>
      </c>
      <c r="H620" s="104" t="n">
        <f aca="false">IF(AND(E620=0,E621=0),25,20)</f>
        <v>20</v>
      </c>
      <c r="I620" s="105" t="str">
        <f aca="false">F620</f>
        <v>Bruno</v>
      </c>
      <c r="J620" s="94" t="n">
        <f aca="false">IF(E620="WO40",-40,MAX(4,SUM(E620:E621)))</f>
        <v>5</v>
      </c>
      <c r="K620" s="104" t="n">
        <f aca="false">IF(D620&gt;E620,1,0)+IF(D621&gt;E621,1,0)+IF(D622&gt;E622,1,0)</f>
        <v>2</v>
      </c>
      <c r="L620" s="104" t="n">
        <f aca="false">IF(E620&gt;D620,1,0)+IF(E621&gt;D621,1,0)+IF(E622&gt;D622,1,0)</f>
        <v>0</v>
      </c>
      <c r="M620" s="97" t="str">
        <f aca="false">G620&amp;" d. "&amp;I620</f>
        <v>Caio d. Bruno</v>
      </c>
      <c r="N620" s="97" t="str">
        <f aca="false">G620&amp;" x "&amp;I620</f>
        <v>Caio x Bruno</v>
      </c>
      <c r="O620" s="97" t="str">
        <f aca="false">I620&amp;" x "&amp;G620</f>
        <v>Bruno x Caio</v>
      </c>
      <c r="P620" s="94" t="n">
        <f aca="false">MONTH(B620)</f>
        <v>11</v>
      </c>
      <c r="Q620" s="94" t="n">
        <f aca="false">QUOTIENT(B620-2,7)-6129</f>
        <v>228</v>
      </c>
    </row>
    <row r="621" customFormat="false" ht="12.75" hidden="false" customHeight="false" outlineLevel="0" collapsed="false">
      <c r="A621" s="94"/>
      <c r="B621" s="39"/>
      <c r="C621" s="40"/>
      <c r="D621" s="98" t="n">
        <v>6</v>
      </c>
      <c r="E621" s="98" t="n">
        <v>1</v>
      </c>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t="n">
        <v>44502</v>
      </c>
      <c r="C623" s="40" t="s">
        <v>30</v>
      </c>
      <c r="D623" s="96" t="n">
        <v>7</v>
      </c>
      <c r="E623" s="96" t="n">
        <v>6</v>
      </c>
      <c r="F623" s="40" t="s">
        <v>23</v>
      </c>
      <c r="G623" s="105" t="str">
        <f aca="false">C623</f>
        <v>Oswald</v>
      </c>
      <c r="H623" s="104" t="n">
        <f aca="false">IF(AND(E623=0,E624=0),25,20)</f>
        <v>20</v>
      </c>
      <c r="I623" s="105" t="str">
        <f aca="false">F623</f>
        <v>Ivan</v>
      </c>
      <c r="J623" s="94" t="n">
        <f aca="false">IF(E623="WO40",-40,MAX(4,SUM(E623:E624)))</f>
        <v>11</v>
      </c>
      <c r="K623" s="104" t="n">
        <f aca="false">IF(D623&gt;E623,1,0)+IF(D624&gt;E624,1,0)+IF(D625&gt;E625,1,0)</f>
        <v>2</v>
      </c>
      <c r="L623" s="104" t="n">
        <f aca="false">IF(E623&gt;D623,1,0)+IF(E624&gt;D624,1,0)+IF(E625&gt;D625,1,0)</f>
        <v>0</v>
      </c>
      <c r="M623" s="97" t="str">
        <f aca="false">G623&amp;" d. "&amp;I623</f>
        <v>Oswald d. Ivan</v>
      </c>
      <c r="N623" s="97" t="str">
        <f aca="false">G623&amp;" x "&amp;I623</f>
        <v>Oswald x Ivan</v>
      </c>
      <c r="O623" s="97" t="str">
        <f aca="false">I623&amp;" x "&amp;G623</f>
        <v>Ivan x Oswald</v>
      </c>
      <c r="P623" s="94" t="n">
        <f aca="false">MONTH(B623)</f>
        <v>11</v>
      </c>
      <c r="Q623" s="94" t="n">
        <f aca="false">QUOTIENT(B623-2,7)-6129</f>
        <v>228</v>
      </c>
    </row>
    <row r="624" customFormat="false" ht="12.75" hidden="false" customHeight="false" outlineLevel="0" collapsed="false">
      <c r="A624" s="94"/>
      <c r="B624" s="39"/>
      <c r="C624" s="40"/>
      <c r="D624" s="98" t="n">
        <v>7</v>
      </c>
      <c r="E624" s="98" t="n">
        <v>5</v>
      </c>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t="n">
        <v>44502</v>
      </c>
      <c r="C626" s="40" t="s">
        <v>31</v>
      </c>
      <c r="D626" s="96" t="n">
        <v>6</v>
      </c>
      <c r="E626" s="96" t="n">
        <v>0</v>
      </c>
      <c r="F626" s="40" t="s">
        <v>27</v>
      </c>
      <c r="G626" s="105" t="str">
        <f aca="false">C626</f>
        <v>Palazzo</v>
      </c>
      <c r="H626" s="104" t="n">
        <f aca="false">IF(AND(E626=0,E627=0),25,20)</f>
        <v>25</v>
      </c>
      <c r="I626" s="105" t="str">
        <f aca="false">F626</f>
        <v>Magritto</v>
      </c>
      <c r="J626" s="94" t="n">
        <f aca="false">IF(E626="WO40",-40,MAX(4,SUM(E626:E627)))</f>
        <v>4</v>
      </c>
      <c r="K626" s="104" t="n">
        <f aca="false">IF(D626&gt;E626,1,0)+IF(D627&gt;E627,1,0)+IF(D628&gt;E628,1,0)</f>
        <v>2</v>
      </c>
      <c r="L626" s="104" t="n">
        <f aca="false">IF(E626&gt;D626,1,0)+IF(E627&gt;D627,1,0)+IF(E628&gt;D628,1,0)</f>
        <v>0</v>
      </c>
      <c r="M626" s="97" t="str">
        <f aca="false">G626&amp;" d. "&amp;I626</f>
        <v>Palazzo d. Magritto</v>
      </c>
      <c r="N626" s="97" t="str">
        <f aca="false">G626&amp;" x "&amp;I626</f>
        <v>Palazzo x Magritto</v>
      </c>
      <c r="O626" s="97" t="str">
        <f aca="false">I626&amp;" x "&amp;G626</f>
        <v>Magritto x Palazzo</v>
      </c>
      <c r="P626" s="94" t="n">
        <f aca="false">MONTH(B626)</f>
        <v>11</v>
      </c>
      <c r="Q626" s="94" t="n">
        <f aca="false">QUOTIENT(B626-2,7)-6129</f>
        <v>228</v>
      </c>
    </row>
    <row r="627" customFormat="false" ht="12.75" hidden="false" customHeight="false" outlineLevel="0" collapsed="false">
      <c r="A627" s="94"/>
      <c r="B627" s="39"/>
      <c r="C627" s="40"/>
      <c r="D627" s="98" t="n">
        <v>6</v>
      </c>
      <c r="E627" s="98" t="n">
        <v>0</v>
      </c>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t="n">
        <v>44502</v>
      </c>
      <c r="C629" s="40" t="s">
        <v>37</v>
      </c>
      <c r="D629" s="96" t="n">
        <v>6</v>
      </c>
      <c r="E629" s="96" t="n">
        <v>0</v>
      </c>
      <c r="F629" s="40" t="s">
        <v>8</v>
      </c>
      <c r="G629" s="105" t="str">
        <f aca="false">C629</f>
        <v>Pitch</v>
      </c>
      <c r="H629" s="104" t="n">
        <f aca="false">IF(AND(E629=0,E630=0),25,20)</f>
        <v>25</v>
      </c>
      <c r="I629" s="105" t="str">
        <f aca="false">F629</f>
        <v>Costinha</v>
      </c>
      <c r="J629" s="94" t="n">
        <f aca="false">IF(E629="WO40",-40,MAX(4,SUM(E629:E630)))</f>
        <v>4</v>
      </c>
      <c r="K629" s="104" t="n">
        <f aca="false">IF(D629&gt;E629,1,0)+IF(D630&gt;E630,1,0)+IF(D631&gt;E631,1,0)</f>
        <v>2</v>
      </c>
      <c r="L629" s="104" t="n">
        <f aca="false">IF(E629&gt;D629,1,0)+IF(E630&gt;D630,1,0)+IF(E631&gt;D631,1,0)</f>
        <v>0</v>
      </c>
      <c r="M629" s="97" t="str">
        <f aca="false">G629&amp;" d. "&amp;I629</f>
        <v>Pitch d. Costinha</v>
      </c>
      <c r="N629" s="97" t="str">
        <f aca="false">G629&amp;" x "&amp;I629</f>
        <v>Pitch x Costinha</v>
      </c>
      <c r="O629" s="97" t="str">
        <f aca="false">I629&amp;" x "&amp;G629</f>
        <v>Costinha x Pitch</v>
      </c>
      <c r="P629" s="94" t="n">
        <f aca="false">MONTH(B629)</f>
        <v>11</v>
      </c>
      <c r="Q629" s="94" t="n">
        <f aca="false">QUOTIENT(B629-2,7)-6129</f>
        <v>228</v>
      </c>
    </row>
    <row r="630" customFormat="false" ht="12.75" hidden="false" customHeight="false" outlineLevel="0" collapsed="false">
      <c r="A630" s="94"/>
      <c r="B630" s="39"/>
      <c r="C630" s="40"/>
      <c r="D630" s="98" t="n">
        <v>6</v>
      </c>
      <c r="E630" s="98" t="n">
        <v>0</v>
      </c>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t="n">
        <v>44503</v>
      </c>
      <c r="C632" s="40" t="s">
        <v>13</v>
      </c>
      <c r="D632" s="96" t="n">
        <v>6</v>
      </c>
      <c r="E632" s="96" t="n">
        <v>4</v>
      </c>
      <c r="F632" s="40" t="s">
        <v>36</v>
      </c>
      <c r="G632" s="105" t="str">
        <f aca="false">C632</f>
        <v>Elias</v>
      </c>
      <c r="H632" s="104" t="n">
        <f aca="false">IF(AND(E632=0,E633=0),25,20)</f>
        <v>20</v>
      </c>
      <c r="I632" s="105" t="str">
        <f aca="false">F632</f>
        <v>Pinga</v>
      </c>
      <c r="J632" s="94" t="n">
        <f aca="false">IF(E632="WO40",-40,MAX(4,SUM(E632:E633)))</f>
        <v>9</v>
      </c>
      <c r="K632" s="104" t="n">
        <f aca="false">IF(D632&gt;E632,1,0)+IF(D633&gt;E633,1,0)+IF(D634&gt;E634,1,0)</f>
        <v>2</v>
      </c>
      <c r="L632" s="104" t="n">
        <f aca="false">IF(E632&gt;D632,1,0)+IF(E633&gt;D633,1,0)+IF(E634&gt;D634,1,0)</f>
        <v>0</v>
      </c>
      <c r="M632" s="97" t="str">
        <f aca="false">G632&amp;" d. "&amp;I632</f>
        <v>Elias d. Pinga</v>
      </c>
      <c r="N632" s="97" t="str">
        <f aca="false">G632&amp;" x "&amp;I632</f>
        <v>Elias x Pinga</v>
      </c>
      <c r="O632" s="97" t="str">
        <f aca="false">I632&amp;" x "&amp;G632</f>
        <v>Pinga x Elias</v>
      </c>
      <c r="P632" s="94" t="n">
        <f aca="false">MONTH(B632)</f>
        <v>11</v>
      </c>
      <c r="Q632" s="94" t="n">
        <f aca="false">QUOTIENT(B632-2,7)-6129</f>
        <v>228</v>
      </c>
    </row>
    <row r="633" customFormat="false" ht="12.75" hidden="false" customHeight="false" outlineLevel="0" collapsed="false">
      <c r="A633" s="94"/>
      <c r="B633" s="39"/>
      <c r="C633" s="40"/>
      <c r="D633" s="98" t="n">
        <v>7</v>
      </c>
      <c r="E633" s="98" t="n">
        <v>5</v>
      </c>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t="n">
        <v>44503</v>
      </c>
      <c r="C635" s="40" t="s">
        <v>42</v>
      </c>
      <c r="D635" s="96" t="n">
        <v>6</v>
      </c>
      <c r="E635" s="96" t="n">
        <v>1</v>
      </c>
      <c r="F635" s="40" t="s">
        <v>25</v>
      </c>
      <c r="G635" s="105" t="str">
        <f aca="false">C635</f>
        <v>Salgado</v>
      </c>
      <c r="H635" s="104" t="n">
        <f aca="false">IF(AND(E635=0,E636=0),25,20)</f>
        <v>20</v>
      </c>
      <c r="I635" s="105" t="str">
        <f aca="false">F635</f>
        <v>Luis Carlos</v>
      </c>
      <c r="J635" s="94" t="n">
        <f aca="false">IF(E635="WO40",-40,MAX(4,SUM(E635:E636)))</f>
        <v>4</v>
      </c>
      <c r="K635" s="104" t="n">
        <f aca="false">IF(D635&gt;E635,1,0)+IF(D636&gt;E636,1,0)+IF(D637&gt;E637,1,0)</f>
        <v>2</v>
      </c>
      <c r="L635" s="104" t="n">
        <f aca="false">IF(E635&gt;D635,1,0)+IF(E636&gt;D636,1,0)+IF(E637&gt;D637,1,0)</f>
        <v>0</v>
      </c>
      <c r="M635" s="97" t="str">
        <f aca="false">G635&amp;" d. "&amp;I635</f>
        <v>Salgado d. Luis Carlos</v>
      </c>
      <c r="N635" s="97" t="str">
        <f aca="false">G635&amp;" x "&amp;I635</f>
        <v>Salgado x Luis Carlos</v>
      </c>
      <c r="O635" s="97" t="str">
        <f aca="false">I635&amp;" x "&amp;G635</f>
        <v>Luis Carlos x Salgado</v>
      </c>
      <c r="P635" s="94" t="n">
        <f aca="false">MONTH(B635)</f>
        <v>11</v>
      </c>
      <c r="Q635" s="94" t="n">
        <f aca="false">QUOTIENT(B635-2,7)-6129</f>
        <v>228</v>
      </c>
    </row>
    <row r="636" customFormat="false" ht="12.75" hidden="false" customHeight="false" outlineLevel="0" collapsed="false">
      <c r="A636" s="94"/>
      <c r="B636" s="39"/>
      <c r="C636" s="40"/>
      <c r="D636" s="98" t="n">
        <v>6</v>
      </c>
      <c r="E636" s="98" t="n">
        <v>3</v>
      </c>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t="n">
        <v>44505</v>
      </c>
      <c r="C638" s="40" t="s">
        <v>37</v>
      </c>
      <c r="D638" s="96" t="n">
        <v>6</v>
      </c>
      <c r="E638" s="96" t="n">
        <v>2</v>
      </c>
      <c r="F638" s="40" t="s">
        <v>15</v>
      </c>
      <c r="G638" s="105" t="str">
        <f aca="false">C638</f>
        <v>Pitch</v>
      </c>
      <c r="H638" s="104" t="n">
        <f aca="false">IF(AND(E638=0,E639=0),25,20)</f>
        <v>20</v>
      </c>
      <c r="I638" s="105" t="str">
        <f aca="false">F638</f>
        <v>Felipe</v>
      </c>
      <c r="J638" s="94" t="n">
        <f aca="false">IF(E638="WO40",-40,MAX(4,SUM(E638:E639)))</f>
        <v>5</v>
      </c>
      <c r="K638" s="104" t="n">
        <f aca="false">IF(D638&gt;E638,1,0)+IF(D639&gt;E639,1,0)+IF(D640&gt;E640,1,0)</f>
        <v>2</v>
      </c>
      <c r="L638" s="104" t="n">
        <f aca="false">IF(E638&gt;D638,1,0)+IF(E639&gt;D639,1,0)+IF(E640&gt;D640,1,0)</f>
        <v>0</v>
      </c>
      <c r="M638" s="97" t="str">
        <f aca="false">G638&amp;" d. "&amp;I638</f>
        <v>Pitch d. Felipe</v>
      </c>
      <c r="N638" s="97" t="str">
        <f aca="false">G638&amp;" x "&amp;I638</f>
        <v>Pitch x Felipe</v>
      </c>
      <c r="O638" s="97" t="str">
        <f aca="false">I638&amp;" x "&amp;G638</f>
        <v>Felipe x Pitch</v>
      </c>
      <c r="P638" s="94" t="n">
        <f aca="false">MONTH(B638)</f>
        <v>11</v>
      </c>
      <c r="Q638" s="94" t="n">
        <f aca="false">QUOTIENT(B638-2,7)-6129</f>
        <v>228</v>
      </c>
    </row>
    <row r="639" customFormat="false" ht="12.75" hidden="false" customHeight="false" outlineLevel="0" collapsed="false">
      <c r="A639" s="94"/>
      <c r="B639" s="39"/>
      <c r="C639" s="40"/>
      <c r="D639" s="98" t="n">
        <v>6</v>
      </c>
      <c r="E639" s="98" t="n">
        <v>3</v>
      </c>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t="n">
        <v>44505</v>
      </c>
      <c r="C641" s="40" t="s">
        <v>44</v>
      </c>
      <c r="D641" s="96" t="n">
        <v>6</v>
      </c>
      <c r="E641" s="96" t="n">
        <v>3</v>
      </c>
      <c r="F641" s="40" t="s">
        <v>40</v>
      </c>
      <c r="G641" s="105" t="str">
        <f aca="false">C641</f>
        <v>Rubens</v>
      </c>
      <c r="H641" s="104" t="n">
        <f aca="false">IF(AND(E641=0,E642=0),25,20)</f>
        <v>20</v>
      </c>
      <c r="I641" s="105" t="str">
        <f aca="false">F641</f>
        <v>Robertinho</v>
      </c>
      <c r="J641" s="94" t="n">
        <f aca="false">IF(E641="WO40",-40,MAX(4,SUM(E641:E642)))</f>
        <v>4</v>
      </c>
      <c r="K641" s="104" t="n">
        <f aca="false">IF(D641&gt;E641,1,0)+IF(D642&gt;E642,1,0)+IF(D643&gt;E643,1,0)</f>
        <v>2</v>
      </c>
      <c r="L641" s="104" t="n">
        <f aca="false">IF(E641&gt;D641,1,0)+IF(E642&gt;D642,1,0)+IF(E643&gt;D643,1,0)</f>
        <v>0</v>
      </c>
      <c r="M641" s="97" t="str">
        <f aca="false">G641&amp;" d. "&amp;I641</f>
        <v>Rubens d. Robertinho</v>
      </c>
      <c r="N641" s="97" t="str">
        <f aca="false">G641&amp;" x "&amp;I641</f>
        <v>Rubens x Robertinho</v>
      </c>
      <c r="O641" s="97" t="str">
        <f aca="false">I641&amp;" x "&amp;G641</f>
        <v>Robertinho x Rubens</v>
      </c>
      <c r="P641" s="94" t="n">
        <f aca="false">MONTH(B641)</f>
        <v>11</v>
      </c>
      <c r="Q641" s="94" t="n">
        <f aca="false">QUOTIENT(B641-2,7)-6129</f>
        <v>228</v>
      </c>
    </row>
    <row r="642" customFormat="false" ht="12.75" hidden="false" customHeight="false" outlineLevel="0" collapsed="false">
      <c r="A642" s="94"/>
      <c r="B642" s="39"/>
      <c r="C642" s="40"/>
      <c r="D642" s="98" t="n">
        <v>6</v>
      </c>
      <c r="E642" s="98" t="n">
        <v>1</v>
      </c>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t="n">
        <v>44506</v>
      </c>
      <c r="C644" s="40" t="s">
        <v>8</v>
      </c>
      <c r="D644" s="96" t="n">
        <v>6</v>
      </c>
      <c r="E644" s="96" t="n">
        <v>3</v>
      </c>
      <c r="F644" s="40" t="s">
        <v>26</v>
      </c>
      <c r="G644" s="105" t="str">
        <f aca="false">C644</f>
        <v>Costinha</v>
      </c>
      <c r="H644" s="104" t="n">
        <f aca="false">IF(AND(E644=0,E645=0),25,20)</f>
        <v>20</v>
      </c>
      <c r="I644" s="105" t="str">
        <f aca="false">F644</f>
        <v>Luiz Henrique</v>
      </c>
      <c r="J644" s="94" t="n">
        <f aca="false">IF(E644="WO40",-40,MAX(4,SUM(E644:E645)))</f>
        <v>4</v>
      </c>
      <c r="K644" s="104" t="n">
        <f aca="false">IF(D644&gt;E644,1,0)+IF(D645&gt;E645,1,0)+IF(D646&gt;E646,1,0)</f>
        <v>2</v>
      </c>
      <c r="L644" s="104" t="n">
        <f aca="false">IF(E644&gt;D644,1,0)+IF(E645&gt;D645,1,0)+IF(E646&gt;D646,1,0)</f>
        <v>0</v>
      </c>
      <c r="M644" s="97" t="str">
        <f aca="false">G644&amp;" d. "&amp;I644</f>
        <v>Costinha d. Luiz Henrique</v>
      </c>
      <c r="N644" s="97" t="str">
        <f aca="false">G644&amp;" x "&amp;I644</f>
        <v>Costinha x Luiz Henrique</v>
      </c>
      <c r="O644" s="97" t="str">
        <f aca="false">I644&amp;" x "&amp;G644</f>
        <v>Luiz Henrique x Costinha</v>
      </c>
      <c r="P644" s="94" t="n">
        <f aca="false">MONTH(B644)</f>
        <v>11</v>
      </c>
      <c r="Q644" s="94" t="n">
        <f aca="false">QUOTIENT(B644-2,7)-6129</f>
        <v>228</v>
      </c>
    </row>
    <row r="645" customFormat="false" ht="12.75" hidden="false" customHeight="false" outlineLevel="0" collapsed="false">
      <c r="A645" s="94"/>
      <c r="B645" s="39"/>
      <c r="C645" s="40"/>
      <c r="D645" s="98" t="n">
        <v>6</v>
      </c>
      <c r="E645" s="98" t="n">
        <v>0</v>
      </c>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8" hidden="false" customHeight="false" outlineLevel="0" collapsed="false">
      <c r="A647" s="104" t="n">
        <f aca="false">A644+1</f>
        <v>216</v>
      </c>
      <c r="B647" s="95" t="n">
        <v>44506</v>
      </c>
      <c r="C647" s="40" t="s">
        <v>13</v>
      </c>
      <c r="D647" s="96" t="n">
        <v>6</v>
      </c>
      <c r="E647" s="96" t="n">
        <v>2</v>
      </c>
      <c r="F647" s="40" t="s">
        <v>49</v>
      </c>
      <c r="G647" s="105" t="str">
        <f aca="false">C647</f>
        <v>Elias</v>
      </c>
      <c r="H647" s="104" t="n">
        <f aca="false">IF(AND(E647=0,E648=0),25,20)</f>
        <v>20</v>
      </c>
      <c r="I647" s="105" t="str">
        <f aca="false">F647</f>
        <v>Xuru</v>
      </c>
      <c r="J647" s="94" t="n">
        <f aca="false">IF(E647="WO40",-40,MAX(4,SUM(E647:E648)))</f>
        <v>4</v>
      </c>
      <c r="K647" s="104" t="n">
        <f aca="false">IF(D647&gt;E647,1,0)+IF(D648&gt;E648,1,0)+IF(D649&gt;E649,1,0)</f>
        <v>2</v>
      </c>
      <c r="L647" s="104" t="n">
        <f aca="false">IF(E647&gt;D647,1,0)+IF(E648&gt;D648,1,0)+IF(E649&gt;D649,1,0)</f>
        <v>0</v>
      </c>
      <c r="M647" s="97" t="str">
        <f aca="false">G647&amp;" d. "&amp;I647</f>
        <v>Elias d. Xuru</v>
      </c>
      <c r="N647" s="97" t="str">
        <f aca="false">G647&amp;" x "&amp;I647</f>
        <v>Elias x Xuru</v>
      </c>
      <c r="O647" s="97" t="str">
        <f aca="false">I647&amp;" x "&amp;G647</f>
        <v>Xuru x Elias</v>
      </c>
      <c r="P647" s="94" t="n">
        <f aca="false">MONTH(B647)</f>
        <v>11</v>
      </c>
      <c r="Q647" s="94" t="n">
        <f aca="false">QUOTIENT(B647-2,7)-6129</f>
        <v>228</v>
      </c>
    </row>
    <row r="648" customFormat="false" ht="12.8" hidden="false" customHeight="false" outlineLevel="0" collapsed="false">
      <c r="A648" s="94"/>
      <c r="B648" s="39"/>
      <c r="C648" s="40"/>
      <c r="D648" s="98" t="n">
        <v>6</v>
      </c>
      <c r="E648" s="98" t="n">
        <v>2</v>
      </c>
      <c r="F648" s="40"/>
      <c r="G648" s="97"/>
      <c r="H648" s="94"/>
      <c r="I648" s="97"/>
      <c r="J648" s="94"/>
      <c r="K648" s="94"/>
      <c r="L648" s="94"/>
      <c r="M648" s="97" t="n">
        <v>0</v>
      </c>
      <c r="N648" s="97" t="n">
        <v>0</v>
      </c>
      <c r="O648" s="97" t="n">
        <v>0</v>
      </c>
      <c r="P648" s="94"/>
      <c r="Q648" s="94"/>
    </row>
    <row r="649" customFormat="false" ht="12.8"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t="n">
        <v>44507</v>
      </c>
      <c r="C650" s="40" t="s">
        <v>27</v>
      </c>
      <c r="D650" s="96" t="n">
        <v>6</v>
      </c>
      <c r="E650" s="96" t="n">
        <v>4</v>
      </c>
      <c r="F650" s="40" t="s">
        <v>33</v>
      </c>
      <c r="G650" s="105" t="str">
        <f aca="false">C650</f>
        <v>Magritto</v>
      </c>
      <c r="H650" s="104" t="n">
        <f aca="false">IF(AND(E650=0,E651=0),25,20)</f>
        <v>20</v>
      </c>
      <c r="I650" s="105" t="str">
        <f aca="false">F650</f>
        <v>Pedrão</v>
      </c>
      <c r="J650" s="94" t="n">
        <f aca="false">IF(E650="WO40",-40,MAX(4,SUM(E650:E651)))</f>
        <v>6</v>
      </c>
      <c r="K650" s="104" t="n">
        <f aca="false">IF(D650&gt;E650,1,0)+IF(D651&gt;E651,1,0)+IF(D652&gt;E652,1,0)</f>
        <v>2</v>
      </c>
      <c r="L650" s="104" t="n">
        <f aca="false">IF(E650&gt;D650,1,0)+IF(E651&gt;D651,1,0)+IF(E652&gt;D652,1,0)</f>
        <v>0</v>
      </c>
      <c r="M650" s="97" t="str">
        <f aca="false">G650&amp;" d. "&amp;I650</f>
        <v>Magritto d. Pedrão</v>
      </c>
      <c r="N650" s="97" t="str">
        <f aca="false">G650&amp;" x "&amp;I650</f>
        <v>Magritto x Pedrão</v>
      </c>
      <c r="O650" s="97" t="str">
        <f aca="false">I650&amp;" x "&amp;G650</f>
        <v>Pedrão x Magritto</v>
      </c>
      <c r="P650" s="94" t="n">
        <f aca="false">MONTH(B650)</f>
        <v>11</v>
      </c>
      <c r="Q650" s="94" t="n">
        <f aca="false">QUOTIENT(B650-2,7)-6129</f>
        <v>228</v>
      </c>
    </row>
    <row r="651" customFormat="false" ht="12.75" hidden="false" customHeight="false" outlineLevel="0" collapsed="false">
      <c r="A651" s="94"/>
      <c r="B651" s="39"/>
      <c r="C651" s="40"/>
      <c r="D651" s="98" t="n">
        <v>6</v>
      </c>
      <c r="E651" s="98" t="n">
        <v>2</v>
      </c>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t="n">
        <v>44507</v>
      </c>
      <c r="C653" s="40" t="s">
        <v>35</v>
      </c>
      <c r="D653" s="96" t="n">
        <v>6</v>
      </c>
      <c r="E653" s="96" t="n">
        <v>0</v>
      </c>
      <c r="F653" s="40" t="s">
        <v>23</v>
      </c>
      <c r="G653" s="105" t="str">
        <f aca="false">C653</f>
        <v>Persio</v>
      </c>
      <c r="H653" s="104" t="n">
        <f aca="false">IF(AND(E653=0,E654=0),25,20)</f>
        <v>25</v>
      </c>
      <c r="I653" s="105" t="str">
        <f aca="false">F653</f>
        <v>Ivan</v>
      </c>
      <c r="J653" s="94" t="n">
        <f aca="false">IF(E653="WO40",-40,MAX(4,SUM(E653:E654)))</f>
        <v>4</v>
      </c>
      <c r="K653" s="104" t="n">
        <f aca="false">IF(D653&gt;E653,1,0)+IF(D654&gt;E654,1,0)+IF(D655&gt;E655,1,0)</f>
        <v>2</v>
      </c>
      <c r="L653" s="104" t="n">
        <f aca="false">IF(E653&gt;D653,1,0)+IF(E654&gt;D654,1,0)+IF(E655&gt;D655,1,0)</f>
        <v>0</v>
      </c>
      <c r="M653" s="97" t="str">
        <f aca="false">G653&amp;" d. "&amp;I653</f>
        <v>Persio d. Ivan</v>
      </c>
      <c r="N653" s="97" t="str">
        <f aca="false">G653&amp;" x "&amp;I653</f>
        <v>Persio x Ivan</v>
      </c>
      <c r="O653" s="97" t="str">
        <f aca="false">I653&amp;" x "&amp;G653</f>
        <v>Ivan x Persio</v>
      </c>
      <c r="P653" s="94" t="n">
        <f aca="false">MONTH(B653)</f>
        <v>11</v>
      </c>
      <c r="Q653" s="94" t="n">
        <f aca="false">QUOTIENT(B653-2,7)-6129</f>
        <v>228</v>
      </c>
    </row>
    <row r="654" customFormat="false" ht="12.75" hidden="false" customHeight="false" outlineLevel="0" collapsed="false">
      <c r="A654" s="94"/>
      <c r="B654" s="39"/>
      <c r="C654" s="40"/>
      <c r="D654" s="98" t="n">
        <v>6</v>
      </c>
      <c r="E654" s="98" t="n">
        <v>0</v>
      </c>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t="n">
        <v>44508</v>
      </c>
      <c r="C656" s="40" t="s">
        <v>13</v>
      </c>
      <c r="D656" s="96" t="n">
        <v>6</v>
      </c>
      <c r="E656" s="96" t="n">
        <v>0</v>
      </c>
      <c r="F656" s="40" t="s">
        <v>24</v>
      </c>
      <c r="G656" s="105" t="str">
        <f aca="false">C656</f>
        <v>Elias</v>
      </c>
      <c r="H656" s="104" t="n">
        <f aca="false">IF(AND(E656=0,E657=0),25,20)</f>
        <v>20</v>
      </c>
      <c r="I656" s="105" t="str">
        <f aca="false">F656</f>
        <v>Juan</v>
      </c>
      <c r="J656" s="94" t="n">
        <f aca="false">IF(E656="WO40",-40,MAX(4,SUM(E656:E657)))</f>
        <v>4</v>
      </c>
      <c r="K656" s="104" t="n">
        <f aca="false">IF(D656&gt;E656,1,0)+IF(D657&gt;E657,1,0)+IF(D658&gt;E658,1,0)</f>
        <v>2</v>
      </c>
      <c r="L656" s="104" t="n">
        <f aca="false">IF(E656&gt;D656,1,0)+IF(E657&gt;D657,1,0)+IF(E658&gt;D658,1,0)</f>
        <v>0</v>
      </c>
      <c r="M656" s="97" t="str">
        <f aca="false">G656&amp;" d. "&amp;I656</f>
        <v>Elias d. Juan</v>
      </c>
      <c r="N656" s="97" t="str">
        <f aca="false">G656&amp;" x "&amp;I656</f>
        <v>Elias x Juan</v>
      </c>
      <c r="O656" s="97" t="str">
        <f aca="false">I656&amp;" x "&amp;G656</f>
        <v>Juan x Elias</v>
      </c>
      <c r="P656" s="94" t="n">
        <f aca="false">MONTH(B656)</f>
        <v>11</v>
      </c>
      <c r="Q656" s="94" t="n">
        <f aca="false">QUOTIENT(B656-2,7)-6129</f>
        <v>229</v>
      </c>
    </row>
    <row r="657" customFormat="false" ht="12.75" hidden="false" customHeight="false" outlineLevel="0" collapsed="false">
      <c r="A657" s="94"/>
      <c r="B657" s="39"/>
      <c r="C657" s="40"/>
      <c r="D657" s="98" t="n">
        <v>6</v>
      </c>
      <c r="E657" s="98" t="n">
        <v>1</v>
      </c>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t="n">
        <v>44509</v>
      </c>
      <c r="C659" s="40" t="s">
        <v>12</v>
      </c>
      <c r="D659" s="96" t="n">
        <v>6</v>
      </c>
      <c r="E659" s="96" t="n">
        <v>3</v>
      </c>
      <c r="F659" s="40" t="s">
        <v>13</v>
      </c>
      <c r="G659" s="105" t="str">
        <f aca="false">C659</f>
        <v>Duclerc</v>
      </c>
      <c r="H659" s="104" t="n">
        <f aca="false">IF(AND(E659=0,E660=0),25,20)</f>
        <v>20</v>
      </c>
      <c r="I659" s="105" t="str">
        <f aca="false">F659</f>
        <v>Elias</v>
      </c>
      <c r="J659" s="94" t="n">
        <f aca="false">IF(E659="WO40",-40,MAX(4,SUM(E659:E660)))</f>
        <v>6</v>
      </c>
      <c r="K659" s="104" t="n">
        <f aca="false">IF(D659&gt;E659,1,0)+IF(D660&gt;E660,1,0)+IF(D661&gt;E661,1,0)</f>
        <v>2</v>
      </c>
      <c r="L659" s="104" t="n">
        <f aca="false">IF(E659&gt;D659,1,0)+IF(E660&gt;D660,1,0)+IF(E661&gt;D661,1,0)</f>
        <v>0</v>
      </c>
      <c r="M659" s="97" t="str">
        <f aca="false">G659&amp;" d. "&amp;I659</f>
        <v>Duclerc d. Elias</v>
      </c>
      <c r="N659" s="97" t="str">
        <f aca="false">G659&amp;" x "&amp;I659</f>
        <v>Duclerc x Elias</v>
      </c>
      <c r="O659" s="97" t="str">
        <f aca="false">I659&amp;" x "&amp;G659</f>
        <v>Elias x Duclerc</v>
      </c>
      <c r="P659" s="94" t="n">
        <f aca="false">MONTH(B659)</f>
        <v>11</v>
      </c>
      <c r="Q659" s="94" t="n">
        <f aca="false">QUOTIENT(B659-2,7)-6129</f>
        <v>229</v>
      </c>
    </row>
    <row r="660" customFormat="false" ht="12.75" hidden="false" customHeight="false" outlineLevel="0" collapsed="false">
      <c r="A660" s="94"/>
      <c r="B660" s="39"/>
      <c r="C660" s="40"/>
      <c r="D660" s="98" t="n">
        <v>6</v>
      </c>
      <c r="E660" s="98" t="n">
        <v>3</v>
      </c>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t="n">
        <v>44509</v>
      </c>
      <c r="C662" s="40" t="s">
        <v>37</v>
      </c>
      <c r="D662" s="96" t="n">
        <v>6</v>
      </c>
      <c r="E662" s="96" t="n">
        <v>2</v>
      </c>
      <c r="F662" s="40" t="s">
        <v>24</v>
      </c>
      <c r="G662" s="105" t="str">
        <f aca="false">C662</f>
        <v>Pitch</v>
      </c>
      <c r="H662" s="104" t="n">
        <f aca="false">IF(AND(E662=0,E663=0),25,20)</f>
        <v>20</v>
      </c>
      <c r="I662" s="105" t="str">
        <f aca="false">F662</f>
        <v>Juan</v>
      </c>
      <c r="J662" s="94" t="n">
        <f aca="false">IF(E662="WO40",-40,MAX(4,SUM(E662:E663)))</f>
        <v>4</v>
      </c>
      <c r="K662" s="104" t="n">
        <f aca="false">IF(D662&gt;E662,1,0)+IF(D663&gt;E663,1,0)+IF(D664&gt;E664,1,0)</f>
        <v>2</v>
      </c>
      <c r="L662" s="104" t="n">
        <f aca="false">IF(E662&gt;D662,1,0)+IF(E663&gt;D663,1,0)+IF(E664&gt;D664,1,0)</f>
        <v>0</v>
      </c>
      <c r="M662" s="97" t="str">
        <f aca="false">G662&amp;" d. "&amp;I662</f>
        <v>Pitch d. Juan</v>
      </c>
      <c r="N662" s="97" t="str">
        <f aca="false">G662&amp;" x "&amp;I662</f>
        <v>Pitch x Juan</v>
      </c>
      <c r="O662" s="97" t="str">
        <f aca="false">I662&amp;" x "&amp;G662</f>
        <v>Juan x Pitch</v>
      </c>
      <c r="P662" s="94" t="n">
        <f aca="false">MONTH(B662)</f>
        <v>11</v>
      </c>
      <c r="Q662" s="94" t="n">
        <f aca="false">QUOTIENT(B662-2,7)-6129</f>
        <v>229</v>
      </c>
    </row>
    <row r="663" customFormat="false" ht="12.75" hidden="false" customHeight="false" outlineLevel="0" collapsed="false">
      <c r="A663" s="94"/>
      <c r="B663" s="39"/>
      <c r="C663" s="40"/>
      <c r="D663" s="98" t="n">
        <v>6</v>
      </c>
      <c r="E663" s="98" t="n">
        <v>0</v>
      </c>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t="n">
        <v>44510</v>
      </c>
      <c r="C665" s="40" t="s">
        <v>12</v>
      </c>
      <c r="D665" s="96" t="n">
        <v>6</v>
      </c>
      <c r="E665" s="96" t="n">
        <v>2</v>
      </c>
      <c r="F665" s="40" t="s">
        <v>18</v>
      </c>
      <c r="G665" s="105" t="str">
        <f aca="false">C665</f>
        <v>Duclerc</v>
      </c>
      <c r="H665" s="104" t="n">
        <f aca="false">IF(AND(E665=0,E666=0),25,20)</f>
        <v>20</v>
      </c>
      <c r="I665" s="105" t="str">
        <f aca="false">F665</f>
        <v>Flavio</v>
      </c>
      <c r="J665" s="94" t="n">
        <f aca="false">IF(E665="WO40",-40,MAX(4,SUM(E665:E666)))</f>
        <v>5</v>
      </c>
      <c r="K665" s="104" t="n">
        <f aca="false">IF(D665&gt;E665,1,0)+IF(D666&gt;E666,1,0)+IF(D667&gt;E667,1,0)</f>
        <v>2</v>
      </c>
      <c r="L665" s="104" t="n">
        <f aca="false">IF(E665&gt;D665,1,0)+IF(E666&gt;D666,1,0)+IF(E667&gt;D667,1,0)</f>
        <v>0</v>
      </c>
      <c r="M665" s="97" t="str">
        <f aca="false">G665&amp;" d. "&amp;I665</f>
        <v>Duclerc d. Flavio</v>
      </c>
      <c r="N665" s="97" t="str">
        <f aca="false">G665&amp;" x "&amp;I665</f>
        <v>Duclerc x Flavio</v>
      </c>
      <c r="O665" s="97" t="str">
        <f aca="false">I665&amp;" x "&amp;G665</f>
        <v>Flavio x Duclerc</v>
      </c>
      <c r="P665" s="94" t="n">
        <f aca="false">MONTH(B665)</f>
        <v>11</v>
      </c>
      <c r="Q665" s="94" t="n">
        <f aca="false">QUOTIENT(B665-2,7)-6129</f>
        <v>229</v>
      </c>
    </row>
    <row r="666" customFormat="false" ht="12.75" hidden="false" customHeight="false" outlineLevel="0" collapsed="false">
      <c r="A666" s="94"/>
      <c r="B666" s="39"/>
      <c r="C666" s="40"/>
      <c r="D666" s="98" t="n">
        <v>6</v>
      </c>
      <c r="E666" s="98" t="n">
        <v>3</v>
      </c>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t="n">
        <v>44510</v>
      </c>
      <c r="C668" s="40" t="s">
        <v>30</v>
      </c>
      <c r="D668" s="96" t="n">
        <v>6</v>
      </c>
      <c r="E668" s="96" t="n">
        <v>2</v>
      </c>
      <c r="F668" s="40" t="s">
        <v>26</v>
      </c>
      <c r="G668" s="105" t="str">
        <f aca="false">C668</f>
        <v>Oswald</v>
      </c>
      <c r="H668" s="104" t="n">
        <f aca="false">IF(AND(E668=0,E669=0),25,20)</f>
        <v>20</v>
      </c>
      <c r="I668" s="105" t="str">
        <f aca="false">F668</f>
        <v>Luiz Henrique</v>
      </c>
      <c r="J668" s="94" t="n">
        <f aca="false">IF(E668="WO40",-40,MAX(4,SUM(E668:E669)))</f>
        <v>7</v>
      </c>
      <c r="K668" s="104" t="n">
        <f aca="false">IF(D668&gt;E668,1,0)+IF(D669&gt;E669,1,0)+IF(D670&gt;E670,1,0)</f>
        <v>3</v>
      </c>
      <c r="L668" s="104" t="n">
        <f aca="false">IF(E668&gt;D668,1,0)+IF(E669&gt;D669,1,0)+IF(E670&gt;D670,1,0)</f>
        <v>0</v>
      </c>
      <c r="M668" s="97" t="str">
        <f aca="false">G668&amp;" d. "&amp;I668</f>
        <v>Oswald d. Luiz Henrique</v>
      </c>
      <c r="N668" s="97" t="str">
        <f aca="false">G668&amp;" x "&amp;I668</f>
        <v>Oswald x Luiz Henrique</v>
      </c>
      <c r="O668" s="97" t="str">
        <f aca="false">I668&amp;" x "&amp;G668</f>
        <v>Luiz Henrique x Oswald</v>
      </c>
      <c r="P668" s="94" t="n">
        <f aca="false">MONTH(B668)</f>
        <v>11</v>
      </c>
      <c r="Q668" s="94" t="n">
        <f aca="false">QUOTIENT(B668-2,7)-6129</f>
        <v>229</v>
      </c>
    </row>
    <row r="669" customFormat="false" ht="12.75" hidden="false" customHeight="false" outlineLevel="0" collapsed="false">
      <c r="A669" s="94"/>
      <c r="B669" s="39"/>
      <c r="C669" s="40"/>
      <c r="D669" s="98" t="n">
        <v>7</v>
      </c>
      <c r="E669" s="98" t="n">
        <v>5</v>
      </c>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t="n">
        <v>10</v>
      </c>
      <c r="E670" s="102" t="n">
        <v>1</v>
      </c>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t="n">
        <v>44510</v>
      </c>
      <c r="C671" s="40" t="s">
        <v>36</v>
      </c>
      <c r="D671" s="96" t="n">
        <v>6</v>
      </c>
      <c r="E671" s="96" t="n">
        <v>4</v>
      </c>
      <c r="F671" s="40" t="s">
        <v>8</v>
      </c>
      <c r="G671" s="105" t="str">
        <f aca="false">C671</f>
        <v>Pinga</v>
      </c>
      <c r="H671" s="104" t="n">
        <f aca="false">IF(AND(E671=0,E672=0),25,20)</f>
        <v>20</v>
      </c>
      <c r="I671" s="105" t="str">
        <f aca="false">F671</f>
        <v>Costinha</v>
      </c>
      <c r="J671" s="94" t="n">
        <f aca="false">IF(E671="WO40",-40,MAX(4,SUM(E671:E672)))</f>
        <v>10</v>
      </c>
      <c r="K671" s="104" t="n">
        <f aca="false">IF(D671&gt;E671,1,0)+IF(D672&gt;E672,1,0)+IF(D673&gt;E673,1,0)</f>
        <v>2</v>
      </c>
      <c r="L671" s="104" t="n">
        <f aca="false">IF(E671&gt;D671,1,0)+IF(E672&gt;D672,1,0)+IF(E673&gt;D673,1,0)</f>
        <v>1</v>
      </c>
      <c r="M671" s="97" t="str">
        <f aca="false">G671&amp;" d. "&amp;I671</f>
        <v>Pinga d. Costinha</v>
      </c>
      <c r="N671" s="97" t="str">
        <f aca="false">G671&amp;" x "&amp;I671</f>
        <v>Pinga x Costinha</v>
      </c>
      <c r="O671" s="97" t="str">
        <f aca="false">I671&amp;" x "&amp;G671</f>
        <v>Costinha x Pinga</v>
      </c>
      <c r="P671" s="94" t="n">
        <f aca="false">MONTH(B671)</f>
        <v>11</v>
      </c>
      <c r="Q671" s="94" t="n">
        <f aca="false">QUOTIENT(B671-2,7)-6129</f>
        <v>229</v>
      </c>
    </row>
    <row r="672" customFormat="false" ht="12.75" hidden="false" customHeight="false" outlineLevel="0" collapsed="false">
      <c r="A672" s="94"/>
      <c r="B672" s="39"/>
      <c r="C672" s="40"/>
      <c r="D672" s="98" t="n">
        <v>4</v>
      </c>
      <c r="E672" s="98" t="n">
        <v>6</v>
      </c>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t="n">
        <v>11</v>
      </c>
      <c r="E673" s="102" t="n">
        <v>9</v>
      </c>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t="n">
        <v>44510</v>
      </c>
      <c r="C674" s="40" t="s">
        <v>37</v>
      </c>
      <c r="D674" s="96" t="n">
        <v>6</v>
      </c>
      <c r="E674" s="96" t="n">
        <v>3</v>
      </c>
      <c r="F674" s="40" t="s">
        <v>5</v>
      </c>
      <c r="G674" s="105" t="str">
        <f aca="false">C674</f>
        <v>Pitch</v>
      </c>
      <c r="H674" s="104" t="n">
        <f aca="false">IF(AND(E674=0,E675=0),25,20)</f>
        <v>20</v>
      </c>
      <c r="I674" s="105" t="str">
        <f aca="false">F674</f>
        <v>Bruno</v>
      </c>
      <c r="J674" s="94" t="n">
        <f aca="false">IF(E674="WO40",-40,MAX(4,SUM(E674:E675)))</f>
        <v>9</v>
      </c>
      <c r="K674" s="104" t="n">
        <f aca="false">IF(D674&gt;E674,1,0)+IF(D675&gt;E675,1,0)+IF(D676&gt;E676,1,0)</f>
        <v>2</v>
      </c>
      <c r="L674" s="104" t="n">
        <f aca="false">IF(E674&gt;D674,1,0)+IF(E675&gt;D675,1,0)+IF(E676&gt;D676,1,0)</f>
        <v>0</v>
      </c>
      <c r="M674" s="97" t="str">
        <f aca="false">G674&amp;" d. "&amp;I674</f>
        <v>Pitch d. Bruno</v>
      </c>
      <c r="N674" s="97" t="str">
        <f aca="false">G674&amp;" x "&amp;I674</f>
        <v>Pitch x Bruno</v>
      </c>
      <c r="O674" s="97" t="str">
        <f aca="false">I674&amp;" x "&amp;G674</f>
        <v>Bruno x Pitch</v>
      </c>
      <c r="P674" s="94" t="n">
        <f aca="false">MONTH(B674)</f>
        <v>11</v>
      </c>
      <c r="Q674" s="94" t="n">
        <f aca="false">QUOTIENT(B674-2,7)-6129</f>
        <v>229</v>
      </c>
    </row>
    <row r="675" customFormat="false" ht="12.75" hidden="false" customHeight="false" outlineLevel="0" collapsed="false">
      <c r="A675" s="94"/>
      <c r="B675" s="39"/>
      <c r="C675" s="40"/>
      <c r="D675" s="98" t="n">
        <v>7</v>
      </c>
      <c r="E675" s="98" t="n">
        <v>6</v>
      </c>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t="n">
        <v>44511</v>
      </c>
      <c r="C677" s="40" t="s">
        <v>43</v>
      </c>
      <c r="D677" s="96" t="n">
        <v>6</v>
      </c>
      <c r="E677" s="96" t="n">
        <v>2</v>
      </c>
      <c r="F677" s="40" t="s">
        <v>25</v>
      </c>
      <c r="G677" s="105" t="str">
        <f aca="false">C677</f>
        <v>Sérgio Nacif</v>
      </c>
      <c r="H677" s="104" t="n">
        <f aca="false">IF(AND(E677=0,E678=0),25,20)</f>
        <v>20</v>
      </c>
      <c r="I677" s="105" t="str">
        <f aca="false">F677</f>
        <v>Luis Carlos</v>
      </c>
      <c r="J677" s="94" t="n">
        <f aca="false">IF(E677="WO40",-40,MAX(4,SUM(E677:E678)))</f>
        <v>5</v>
      </c>
      <c r="K677" s="104" t="n">
        <f aca="false">IF(D677&gt;E677,1,0)+IF(D678&gt;E678,1,0)+IF(D679&gt;E679,1,0)</f>
        <v>2</v>
      </c>
      <c r="L677" s="104" t="n">
        <f aca="false">IF(E677&gt;D677,1,0)+IF(E678&gt;D678,1,0)+IF(E679&gt;D679,1,0)</f>
        <v>0</v>
      </c>
      <c r="M677" s="97" t="str">
        <f aca="false">G677&amp;" d. "&amp;I677</f>
        <v>Sérgio Nacif d. Luis Carlos</v>
      </c>
      <c r="N677" s="97" t="str">
        <f aca="false">G677&amp;" x "&amp;I677</f>
        <v>Sérgio Nacif x Luis Carlos</v>
      </c>
      <c r="O677" s="97" t="str">
        <f aca="false">I677&amp;" x "&amp;G677</f>
        <v>Luis Carlos x Sérgio Nacif</v>
      </c>
      <c r="P677" s="94" t="n">
        <f aca="false">MONTH(B677)</f>
        <v>11</v>
      </c>
      <c r="Q677" s="94" t="n">
        <f aca="false">QUOTIENT(B677-2,7)-6129</f>
        <v>229</v>
      </c>
    </row>
    <row r="678" customFormat="false" ht="12.75" hidden="false" customHeight="false" outlineLevel="0" collapsed="false">
      <c r="A678" s="94"/>
      <c r="B678" s="39"/>
      <c r="C678" s="40"/>
      <c r="D678" s="98" t="n">
        <v>6</v>
      </c>
      <c r="E678" s="98" t="n">
        <v>3</v>
      </c>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t="n">
        <v>44512</v>
      </c>
      <c r="C680" s="40" t="s">
        <v>35</v>
      </c>
      <c r="D680" s="96" t="n">
        <v>7</v>
      </c>
      <c r="E680" s="96" t="n">
        <v>5</v>
      </c>
      <c r="F680" s="40" t="s">
        <v>13</v>
      </c>
      <c r="G680" s="105" t="str">
        <f aca="false">C680</f>
        <v>Persio</v>
      </c>
      <c r="H680" s="104" t="n">
        <f aca="false">IF(AND(E680=0,E681=0),25,20)</f>
        <v>20</v>
      </c>
      <c r="I680" s="105" t="str">
        <f aca="false">F680</f>
        <v>Elias</v>
      </c>
      <c r="J680" s="94" t="n">
        <f aca="false">IF(E680="WO40",-40,MAX(4,SUM(E680:E681)))</f>
        <v>9</v>
      </c>
      <c r="K680" s="104" t="n">
        <f aca="false">IF(D680&gt;E680,1,0)+IF(D681&gt;E681,1,0)+IF(D682&gt;E682,1,0)</f>
        <v>2</v>
      </c>
      <c r="L680" s="104" t="n">
        <f aca="false">IF(E680&gt;D680,1,0)+IF(E681&gt;D681,1,0)+IF(E682&gt;D682,1,0)</f>
        <v>0</v>
      </c>
      <c r="M680" s="97" t="str">
        <f aca="false">G680&amp;" d. "&amp;I680</f>
        <v>Persio d. Elias</v>
      </c>
      <c r="N680" s="97" t="str">
        <f aca="false">G680&amp;" x "&amp;I680</f>
        <v>Persio x Elias</v>
      </c>
      <c r="O680" s="97" t="str">
        <f aca="false">I680&amp;" x "&amp;G680</f>
        <v>Elias x Persio</v>
      </c>
      <c r="P680" s="94" t="n">
        <f aca="false">MONTH(B680)</f>
        <v>11</v>
      </c>
      <c r="Q680" s="94" t="n">
        <f aca="false">QUOTIENT(B680-2,7)-6129</f>
        <v>229</v>
      </c>
    </row>
    <row r="681" customFormat="false" ht="12.75" hidden="false" customHeight="false" outlineLevel="0" collapsed="false">
      <c r="A681" s="94"/>
      <c r="B681" s="39"/>
      <c r="C681" s="40"/>
      <c r="D681" s="98" t="n">
        <v>6</v>
      </c>
      <c r="E681" s="98" t="n">
        <v>4</v>
      </c>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t="n">
        <v>44508</v>
      </c>
      <c r="C683" s="40" t="s">
        <v>35</v>
      </c>
      <c r="D683" s="96" t="n">
        <v>3</v>
      </c>
      <c r="E683" s="96" t="n">
        <v>6</v>
      </c>
      <c r="F683" s="40" t="s">
        <v>12</v>
      </c>
      <c r="G683" s="105" t="str">
        <f aca="false">C683</f>
        <v>Persio</v>
      </c>
      <c r="H683" s="104" t="n">
        <f aca="false">IF(AND(E683=0,E684=0),25,20)</f>
        <v>20</v>
      </c>
      <c r="I683" s="105" t="str">
        <f aca="false">F683</f>
        <v>Duclerc</v>
      </c>
      <c r="J683" s="94" t="n">
        <f aca="false">IF(E683="WO40",-40,MAX(4,SUM(E683:E684)))</f>
        <v>8</v>
      </c>
      <c r="K683" s="104" t="n">
        <f aca="false">IF(D683&gt;E683,1,0)+IF(D684&gt;E684,1,0)+IF(D685&gt;E685,1,0)</f>
        <v>1</v>
      </c>
      <c r="L683" s="104" t="n">
        <f aca="false">IF(E683&gt;D683,1,0)+IF(E684&gt;D684,1,0)+IF(E685&gt;D685,1,0)</f>
        <v>2</v>
      </c>
      <c r="M683" s="97" t="str">
        <f aca="false">G683&amp;" d. "&amp;I683</f>
        <v>Persio d. Duclerc</v>
      </c>
      <c r="N683" s="97" t="str">
        <f aca="false">G683&amp;" x "&amp;I683</f>
        <v>Persio x Duclerc</v>
      </c>
      <c r="O683" s="97" t="str">
        <f aca="false">I683&amp;" x "&amp;G683</f>
        <v>Duclerc x Persio</v>
      </c>
      <c r="P683" s="94" t="n">
        <f aca="false">MONTH(B683)</f>
        <v>11</v>
      </c>
      <c r="Q683" s="94" t="n">
        <f aca="false">QUOTIENT(B683-2,7)-6129</f>
        <v>229</v>
      </c>
    </row>
    <row r="684" customFormat="false" ht="12.75" hidden="false" customHeight="false" outlineLevel="0" collapsed="false">
      <c r="A684" s="94"/>
      <c r="B684" s="39"/>
      <c r="C684" s="40"/>
      <c r="D684" s="98" t="n">
        <v>6</v>
      </c>
      <c r="E684" s="98" t="n">
        <v>2</v>
      </c>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t="n">
        <v>4</v>
      </c>
      <c r="E685" s="102" t="n">
        <v>6</v>
      </c>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t="n">
        <v>44513</v>
      </c>
      <c r="C686" s="40" t="s">
        <v>5</v>
      </c>
      <c r="D686" s="96" t="n">
        <v>6</v>
      </c>
      <c r="E686" s="96" t="n">
        <v>4</v>
      </c>
      <c r="F686" s="40" t="s">
        <v>30</v>
      </c>
      <c r="G686" s="105" t="str">
        <f aca="false">C686</f>
        <v>Bruno</v>
      </c>
      <c r="H686" s="104" t="n">
        <f aca="false">IF(AND(E686=0,E687=0),25,20)</f>
        <v>20</v>
      </c>
      <c r="I686" s="105" t="str">
        <f aca="false">F686</f>
        <v>Oswald</v>
      </c>
      <c r="J686" s="94" t="n">
        <f aca="false">IF(E686="WO40",-40,MAX(4,SUM(E686:E687)))</f>
        <v>8</v>
      </c>
      <c r="K686" s="104" t="n">
        <f aca="false">IF(D686&gt;E686,1,0)+IF(D687&gt;E687,1,0)+IF(D688&gt;E688,1,0)</f>
        <v>2</v>
      </c>
      <c r="L686" s="104" t="n">
        <f aca="false">IF(E686&gt;D686,1,0)+IF(E687&gt;D687,1,0)+IF(E688&gt;D688,1,0)</f>
        <v>0</v>
      </c>
      <c r="M686" s="97" t="str">
        <f aca="false">G686&amp;" d. "&amp;I686</f>
        <v>Bruno d. Oswald</v>
      </c>
      <c r="N686" s="97" t="str">
        <f aca="false">G686&amp;" x "&amp;I686</f>
        <v>Bruno x Oswald</v>
      </c>
      <c r="O686" s="97" t="str">
        <f aca="false">I686&amp;" x "&amp;G686</f>
        <v>Oswald x Bruno</v>
      </c>
      <c r="P686" s="94" t="n">
        <f aca="false">MONTH(B686)</f>
        <v>11</v>
      </c>
      <c r="Q686" s="94" t="n">
        <f aca="false">QUOTIENT(B686-2,7)-6129</f>
        <v>229</v>
      </c>
    </row>
    <row r="687" customFormat="false" ht="12.75" hidden="false" customHeight="false" outlineLevel="0" collapsed="false">
      <c r="A687" s="94"/>
      <c r="B687" s="39"/>
      <c r="C687" s="40"/>
      <c r="D687" s="98" t="n">
        <v>6</v>
      </c>
      <c r="E687" s="98" t="n">
        <v>4</v>
      </c>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t="n">
        <v>44513</v>
      </c>
      <c r="C689" s="40" t="s">
        <v>6</v>
      </c>
      <c r="D689" s="96" t="n">
        <v>6</v>
      </c>
      <c r="E689" s="96" t="n">
        <v>3</v>
      </c>
      <c r="F689" s="40" t="s">
        <v>35</v>
      </c>
      <c r="G689" s="105" t="str">
        <f aca="false">C689</f>
        <v>Caio</v>
      </c>
      <c r="H689" s="104" t="n">
        <f aca="false">IF(AND(E689=0,E690=0),25,20)</f>
        <v>20</v>
      </c>
      <c r="I689" s="105" t="str">
        <f aca="false">F689</f>
        <v>Persio</v>
      </c>
      <c r="J689" s="94" t="n">
        <f aca="false">IF(E689="WO40",-40,MAX(4,SUM(E689:E690)))</f>
        <v>10</v>
      </c>
      <c r="K689" s="104" t="n">
        <f aca="false">IF(D689&gt;E689,1,0)+IF(D690&gt;E690,1,0)+IF(D691&gt;E691,1,0)</f>
        <v>2</v>
      </c>
      <c r="L689" s="104" t="n">
        <f aca="false">IF(E689&gt;D689,1,0)+IF(E690&gt;D690,1,0)+IF(E691&gt;D691,1,0)</f>
        <v>1</v>
      </c>
      <c r="M689" s="97" t="str">
        <f aca="false">G689&amp;" d. "&amp;I689</f>
        <v>Caio d. Persio</v>
      </c>
      <c r="N689" s="97" t="str">
        <f aca="false">G689&amp;" x "&amp;I689</f>
        <v>Caio x Persio</v>
      </c>
      <c r="O689" s="97" t="str">
        <f aca="false">I689&amp;" x "&amp;G689</f>
        <v>Persio x Caio</v>
      </c>
      <c r="P689" s="94" t="n">
        <f aca="false">MONTH(B689)</f>
        <v>11</v>
      </c>
      <c r="Q689" s="94" t="n">
        <f aca="false">QUOTIENT(B689-2,7)-6129</f>
        <v>229</v>
      </c>
    </row>
    <row r="690" customFormat="false" ht="12.75" hidden="false" customHeight="false" outlineLevel="0" collapsed="false">
      <c r="A690" s="94"/>
      <c r="B690" s="39"/>
      <c r="C690" s="40"/>
      <c r="D690" s="98" t="n">
        <v>5</v>
      </c>
      <c r="E690" s="98" t="n">
        <v>7</v>
      </c>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t="n">
        <v>10</v>
      </c>
      <c r="E691" s="102" t="n">
        <v>1</v>
      </c>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t="n">
        <v>44513</v>
      </c>
      <c r="C692" s="40" t="s">
        <v>13</v>
      </c>
      <c r="D692" s="96" t="n">
        <v>6</v>
      </c>
      <c r="E692" s="96" t="n">
        <v>3</v>
      </c>
      <c r="F692" s="40" t="s">
        <v>32</v>
      </c>
      <c r="G692" s="105" t="str">
        <f aca="false">C692</f>
        <v>Elias</v>
      </c>
      <c r="H692" s="104" t="n">
        <f aca="false">IF(AND(E692=0,E693=0),25,20)</f>
        <v>20</v>
      </c>
      <c r="I692" s="105" t="str">
        <f aca="false">F692</f>
        <v>Paulo</v>
      </c>
      <c r="J692" s="94" t="n">
        <f aca="false">IF(E692="WO40",-40,MAX(4,SUM(E692:E693)))</f>
        <v>9</v>
      </c>
      <c r="K692" s="104" t="n">
        <f aca="false">IF(D692&gt;E692,1,0)+IF(D693&gt;E693,1,0)+IF(D694&gt;E694,1,0)</f>
        <v>2</v>
      </c>
      <c r="L692" s="104" t="n">
        <f aca="false">IF(E692&gt;D692,1,0)+IF(E693&gt;D693,1,0)+IF(E694&gt;D694,1,0)</f>
        <v>1</v>
      </c>
      <c r="M692" s="97" t="str">
        <f aca="false">G692&amp;" d. "&amp;I692</f>
        <v>Elias d. Paulo</v>
      </c>
      <c r="N692" s="97" t="str">
        <f aca="false">G692&amp;" x "&amp;I692</f>
        <v>Elias x Paulo</v>
      </c>
      <c r="O692" s="97" t="str">
        <f aca="false">I692&amp;" x "&amp;G692</f>
        <v>Paulo x Elias</v>
      </c>
      <c r="P692" s="94" t="n">
        <f aca="false">MONTH(B692)</f>
        <v>11</v>
      </c>
      <c r="Q692" s="94" t="n">
        <f aca="false">QUOTIENT(B692-2,7)-6129</f>
        <v>229</v>
      </c>
    </row>
    <row r="693" customFormat="false" ht="12.75" hidden="false" customHeight="false" outlineLevel="0" collapsed="false">
      <c r="A693" s="94"/>
      <c r="B693" s="39"/>
      <c r="C693" s="40"/>
      <c r="D693" s="98" t="n">
        <v>1</v>
      </c>
      <c r="E693" s="98" t="n">
        <v>6</v>
      </c>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t="n">
        <v>10</v>
      </c>
      <c r="E694" s="102" t="n">
        <v>1</v>
      </c>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t="n">
        <v>44513</v>
      </c>
      <c r="C695" s="40" t="s">
        <v>18</v>
      </c>
      <c r="D695" s="96" t="n">
        <v>6</v>
      </c>
      <c r="E695" s="96" t="n">
        <v>2</v>
      </c>
      <c r="F695" s="40" t="s">
        <v>24</v>
      </c>
      <c r="G695" s="105" t="str">
        <f aca="false">C695</f>
        <v>Flavio</v>
      </c>
      <c r="H695" s="104" t="n">
        <f aca="false">IF(AND(E695=0,E696=0),25,20)</f>
        <v>20</v>
      </c>
      <c r="I695" s="105" t="str">
        <f aca="false">F695</f>
        <v>Juan</v>
      </c>
      <c r="J695" s="94" t="n">
        <f aca="false">IF(E695="WO40",-40,MAX(4,SUM(E695:E696)))</f>
        <v>4</v>
      </c>
      <c r="K695" s="104" t="n">
        <f aca="false">IF(D695&gt;E695,1,0)+IF(D696&gt;E696,1,0)+IF(D697&gt;E697,1,0)</f>
        <v>2</v>
      </c>
      <c r="L695" s="104" t="n">
        <f aca="false">IF(E695&gt;D695,1,0)+IF(E696&gt;D696,1,0)+IF(E697&gt;D697,1,0)</f>
        <v>0</v>
      </c>
      <c r="M695" s="97" t="str">
        <f aca="false">G695&amp;" d. "&amp;I695</f>
        <v>Flavio d. Juan</v>
      </c>
      <c r="N695" s="97" t="str">
        <f aca="false">G695&amp;" x "&amp;I695</f>
        <v>Flavio x Juan</v>
      </c>
      <c r="O695" s="97" t="str">
        <f aca="false">I695&amp;" x "&amp;G695</f>
        <v>Juan x Flavio</v>
      </c>
      <c r="P695" s="94" t="n">
        <f aca="false">MONTH(B695)</f>
        <v>11</v>
      </c>
      <c r="Q695" s="94" t="n">
        <f aca="false">QUOTIENT(B695-2,7)-6129</f>
        <v>229</v>
      </c>
    </row>
    <row r="696" customFormat="false" ht="12.75" hidden="false" customHeight="false" outlineLevel="0" collapsed="false">
      <c r="A696" s="94"/>
      <c r="B696" s="39"/>
      <c r="C696" s="40"/>
      <c r="D696" s="98" t="n">
        <v>6</v>
      </c>
      <c r="E696" s="98" t="n">
        <v>2</v>
      </c>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t="n">
        <v>44513</v>
      </c>
      <c r="C698" s="40" t="s">
        <v>44</v>
      </c>
      <c r="D698" s="96" t="n">
        <v>6</v>
      </c>
      <c r="E698" s="96" t="n">
        <v>0</v>
      </c>
      <c r="F698" s="40" t="s">
        <v>14</v>
      </c>
      <c r="G698" s="105" t="str">
        <f aca="false">C698</f>
        <v>Rubens</v>
      </c>
      <c r="H698" s="104" t="n">
        <f aca="false">IF(AND(E698=0,E699=0),25,20)</f>
        <v>20</v>
      </c>
      <c r="I698" s="105" t="str">
        <f aca="false">F698</f>
        <v>Fabinho</v>
      </c>
      <c r="J698" s="94" t="n">
        <f aca="false">IF(E698="WO40",-40,MAX(4,SUM(E698:E699)))</f>
        <v>4</v>
      </c>
      <c r="K698" s="104" t="n">
        <f aca="false">IF(D698&gt;E698,1,0)+IF(D699&gt;E699,1,0)+IF(D700&gt;E700,1,0)</f>
        <v>2</v>
      </c>
      <c r="L698" s="104" t="n">
        <f aca="false">IF(E698&gt;D698,1,0)+IF(E699&gt;D699,1,0)+IF(E700&gt;D700,1,0)</f>
        <v>0</v>
      </c>
      <c r="M698" s="97" t="str">
        <f aca="false">G698&amp;" d. "&amp;I698</f>
        <v>Rubens d. Fabinho</v>
      </c>
      <c r="N698" s="97" t="str">
        <f aca="false">G698&amp;" x "&amp;I698</f>
        <v>Rubens x Fabinho</v>
      </c>
      <c r="O698" s="97" t="str">
        <f aca="false">I698&amp;" x "&amp;G698</f>
        <v>Fabinho x Rubens</v>
      </c>
      <c r="P698" s="94" t="n">
        <f aca="false">MONTH(B698)</f>
        <v>11</v>
      </c>
      <c r="Q698" s="94" t="n">
        <f aca="false">QUOTIENT(B698-2,7)-6129</f>
        <v>229</v>
      </c>
    </row>
    <row r="699" customFormat="false" ht="12.75" hidden="false" customHeight="false" outlineLevel="0" collapsed="false">
      <c r="A699" s="94"/>
      <c r="B699" s="39"/>
      <c r="C699" s="40"/>
      <c r="D699" s="98" t="n">
        <v>6</v>
      </c>
      <c r="E699" s="98" t="n">
        <v>2</v>
      </c>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t="n">
        <v>44514</v>
      </c>
      <c r="C701" s="40" t="s">
        <v>46</v>
      </c>
      <c r="D701" s="96" t="n">
        <v>6</v>
      </c>
      <c r="E701" s="96" t="n">
        <v>2</v>
      </c>
      <c r="F701" s="40" t="s">
        <v>49</v>
      </c>
      <c r="G701" s="105" t="str">
        <f aca="false">C701</f>
        <v>Andre Bruni</v>
      </c>
      <c r="H701" s="104" t="n">
        <f aca="false">IF(AND(E701=0,E702=0),25,20)</f>
        <v>20</v>
      </c>
      <c r="I701" s="105" t="str">
        <f aca="false">F701</f>
        <v>Xuru</v>
      </c>
      <c r="J701" s="94" t="n">
        <f aca="false">IF(E701="WO40",-40,MAX(4,SUM(E701:E702)))</f>
        <v>4</v>
      </c>
      <c r="K701" s="104" t="n">
        <f aca="false">IF(D701&gt;E701,1,0)+IF(D702&gt;E702,1,0)+IF(D703&gt;E703,1,0)</f>
        <v>2</v>
      </c>
      <c r="L701" s="104" t="n">
        <f aca="false">IF(E701&gt;D701,1,0)+IF(E702&gt;D702,1,0)+IF(E703&gt;D703,1,0)</f>
        <v>0</v>
      </c>
      <c r="M701" s="97" t="str">
        <f aca="false">G701&amp;" d. "&amp;I701</f>
        <v>Andre Bruni d. Xuru</v>
      </c>
      <c r="N701" s="97" t="str">
        <f aca="false">G701&amp;" x "&amp;I701</f>
        <v>Andre Bruni x Xuru</v>
      </c>
      <c r="O701" s="97" t="str">
        <f aca="false">I701&amp;" x "&amp;G701</f>
        <v>Xuru x Andre Bruni</v>
      </c>
      <c r="P701" s="94" t="n">
        <f aca="false">MONTH(B701)</f>
        <v>11</v>
      </c>
      <c r="Q701" s="94" t="n">
        <f aca="false">QUOTIENT(B701-2,7)-6129</f>
        <v>229</v>
      </c>
    </row>
    <row r="702" customFormat="false" ht="12.75" hidden="false" customHeight="false" outlineLevel="0" collapsed="false">
      <c r="A702" s="94"/>
      <c r="B702" s="39"/>
      <c r="C702" s="40"/>
      <c r="D702" s="98" t="n">
        <v>6</v>
      </c>
      <c r="E702" s="98" t="n">
        <v>2</v>
      </c>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t="n">
        <v>44514</v>
      </c>
      <c r="C704" s="40" t="s">
        <v>23</v>
      </c>
      <c r="D704" s="96" t="n">
        <v>3</v>
      </c>
      <c r="E704" s="96" t="n">
        <v>6</v>
      </c>
      <c r="F704" s="40" t="s">
        <v>37</v>
      </c>
      <c r="G704" s="105" t="str">
        <f aca="false">C704</f>
        <v>Ivan</v>
      </c>
      <c r="H704" s="104" t="n">
        <f aca="false">IF(AND(E704=0,E705=0),25,20)</f>
        <v>20</v>
      </c>
      <c r="I704" s="105" t="str">
        <f aca="false">F704</f>
        <v>Pitch</v>
      </c>
      <c r="J704" s="94" t="n">
        <f aca="false">IF(E704="WO40",-40,MAX(4,SUM(E704:E705)))</f>
        <v>10</v>
      </c>
      <c r="K704" s="104" t="n">
        <f aca="false">IF(D704&gt;E704,1,0)+IF(D705&gt;E705,1,0)+IF(D706&gt;E706,1,0)</f>
        <v>2</v>
      </c>
      <c r="L704" s="104" t="n">
        <f aca="false">IF(E704&gt;D704,1,0)+IF(E705&gt;D705,1,0)+IF(E706&gt;D706,1,0)</f>
        <v>1</v>
      </c>
      <c r="M704" s="97" t="str">
        <f aca="false">G704&amp;" d. "&amp;I704</f>
        <v>Ivan d. Pitch</v>
      </c>
      <c r="N704" s="97" t="str">
        <f aca="false">G704&amp;" x "&amp;I704</f>
        <v>Ivan x Pitch</v>
      </c>
      <c r="O704" s="97" t="str">
        <f aca="false">I704&amp;" x "&amp;G704</f>
        <v>Pitch x Ivan</v>
      </c>
      <c r="P704" s="94" t="n">
        <f aca="false">MONTH(B704)</f>
        <v>11</v>
      </c>
      <c r="Q704" s="94" t="n">
        <f aca="false">QUOTIENT(B704-2,7)-6129</f>
        <v>229</v>
      </c>
    </row>
    <row r="705" customFormat="false" ht="12.75" hidden="false" customHeight="false" outlineLevel="0" collapsed="false">
      <c r="A705" s="94"/>
      <c r="B705" s="39"/>
      <c r="C705" s="40"/>
      <c r="D705" s="98" t="n">
        <v>6</v>
      </c>
      <c r="E705" s="98" t="n">
        <v>4</v>
      </c>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t="n">
        <v>10</v>
      </c>
      <c r="E706" s="102" t="n">
        <v>1</v>
      </c>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t="n">
        <v>44514</v>
      </c>
      <c r="C707" s="40" t="s">
        <v>30</v>
      </c>
      <c r="D707" s="96" t="n">
        <v>7</v>
      </c>
      <c r="E707" s="96" t="n">
        <v>5</v>
      </c>
      <c r="F707" s="40" t="s">
        <v>8</v>
      </c>
      <c r="G707" s="105" t="str">
        <f aca="false">C707</f>
        <v>Oswald</v>
      </c>
      <c r="H707" s="104" t="n">
        <f aca="false">IF(AND(E707=0,E708=0),25,20)</f>
        <v>20</v>
      </c>
      <c r="I707" s="105" t="str">
        <f aca="false">F707</f>
        <v>Costinha</v>
      </c>
      <c r="J707" s="94" t="n">
        <f aca="false">IF(E707="WO40",-40,MAX(4,SUM(E707:E708)))</f>
        <v>5</v>
      </c>
      <c r="K707" s="104" t="n">
        <f aca="false">IF(D707&gt;E707,1,0)+IF(D708&gt;E708,1,0)+IF(D709&gt;E709,1,0)</f>
        <v>2</v>
      </c>
      <c r="L707" s="104" t="n">
        <f aca="false">IF(E707&gt;D707,1,0)+IF(E708&gt;D708,1,0)+IF(E709&gt;D709,1,0)</f>
        <v>0</v>
      </c>
      <c r="M707" s="97" t="str">
        <f aca="false">G707&amp;" d. "&amp;I707</f>
        <v>Oswald d. Costinha</v>
      </c>
      <c r="N707" s="97" t="str">
        <f aca="false">G707&amp;" x "&amp;I707</f>
        <v>Oswald x Costinha</v>
      </c>
      <c r="O707" s="97" t="str">
        <f aca="false">I707&amp;" x "&amp;G707</f>
        <v>Costinha x Oswald</v>
      </c>
      <c r="P707" s="94" t="n">
        <f aca="false">MONTH(B707)</f>
        <v>11</v>
      </c>
      <c r="Q707" s="94" t="n">
        <f aca="false">QUOTIENT(B707-2,7)-6129</f>
        <v>229</v>
      </c>
    </row>
    <row r="708" customFormat="false" ht="12.75" hidden="false" customHeight="false" outlineLevel="0" collapsed="false">
      <c r="A708" s="94"/>
      <c r="B708" s="39"/>
      <c r="C708" s="40"/>
      <c r="D708" s="98" t="n">
        <v>6</v>
      </c>
      <c r="E708" s="98" t="n">
        <v>0</v>
      </c>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t="n">
        <v>44514</v>
      </c>
      <c r="C710" s="40" t="s">
        <v>35</v>
      </c>
      <c r="D710" s="96" t="n">
        <v>6</v>
      </c>
      <c r="E710" s="96" t="n">
        <v>3</v>
      </c>
      <c r="F710" s="40" t="s">
        <v>5</v>
      </c>
      <c r="G710" s="105" t="str">
        <f aca="false">C710</f>
        <v>Persio</v>
      </c>
      <c r="H710" s="104" t="n">
        <f aca="false">IF(AND(E710=0,E711=0),25,20)</f>
        <v>20</v>
      </c>
      <c r="I710" s="105" t="str">
        <f aca="false">F710</f>
        <v>Bruno</v>
      </c>
      <c r="J710" s="94" t="n">
        <f aca="false">IF(E710="WO40",-40,MAX(4,SUM(E710:E711)))</f>
        <v>9</v>
      </c>
      <c r="K710" s="104" t="n">
        <f aca="false">IF(D710&gt;E710,1,0)+IF(D711&gt;E711,1,0)+IF(D712&gt;E712,1,0)</f>
        <v>2</v>
      </c>
      <c r="L710" s="104" t="n">
        <f aca="false">IF(E710&gt;D710,1,0)+IF(E711&gt;D711,1,0)+IF(E712&gt;D712,1,0)</f>
        <v>0</v>
      </c>
      <c r="M710" s="97" t="str">
        <f aca="false">G710&amp;" d. "&amp;I710</f>
        <v>Persio d. Bruno</v>
      </c>
      <c r="N710" s="97" t="str">
        <f aca="false">G710&amp;" x "&amp;I710</f>
        <v>Persio x Bruno</v>
      </c>
      <c r="O710" s="97" t="str">
        <f aca="false">I710&amp;" x "&amp;G710</f>
        <v>Bruno x Persio</v>
      </c>
      <c r="P710" s="94" t="n">
        <f aca="false">MONTH(B710)</f>
        <v>11</v>
      </c>
      <c r="Q710" s="94" t="n">
        <f aca="false">QUOTIENT(B710-2,7)-6129</f>
        <v>229</v>
      </c>
    </row>
    <row r="711" customFormat="false" ht="12.75" hidden="false" customHeight="false" outlineLevel="0" collapsed="false">
      <c r="A711" s="94"/>
      <c r="B711" s="39"/>
      <c r="C711" s="40"/>
      <c r="D711" s="98" t="n">
        <v>7</v>
      </c>
      <c r="E711" s="98" t="n">
        <v>6</v>
      </c>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t="n">
        <v>44514</v>
      </c>
      <c r="C713" s="40" t="s">
        <v>37</v>
      </c>
      <c r="D713" s="96" t="n">
        <v>6</v>
      </c>
      <c r="E713" s="96" t="n">
        <v>1</v>
      </c>
      <c r="F713" s="40" t="s">
        <v>43</v>
      </c>
      <c r="G713" s="105" t="str">
        <f aca="false">C713</f>
        <v>Pitch</v>
      </c>
      <c r="H713" s="104" t="n">
        <f aca="false">IF(AND(E713=0,E714=0),25,20)</f>
        <v>20</v>
      </c>
      <c r="I713" s="105" t="str">
        <f aca="false">F713</f>
        <v>Sérgio Nacif</v>
      </c>
      <c r="J713" s="94" t="n">
        <f aca="false">IF(E713="WO40",-40,MAX(4,SUM(E713:E714)))</f>
        <v>4</v>
      </c>
      <c r="K713" s="104" t="n">
        <f aca="false">IF(D713&gt;E713,1,0)+IF(D714&gt;E714,1,0)+IF(D715&gt;E715,1,0)</f>
        <v>2</v>
      </c>
      <c r="L713" s="104" t="n">
        <f aca="false">IF(E713&gt;D713,1,0)+IF(E714&gt;D714,1,0)+IF(E715&gt;D715,1,0)</f>
        <v>0</v>
      </c>
      <c r="M713" s="97" t="str">
        <f aca="false">G713&amp;" d. "&amp;I713</f>
        <v>Pitch d. Sérgio Nacif</v>
      </c>
      <c r="N713" s="97" t="str">
        <f aca="false">G713&amp;" x "&amp;I713</f>
        <v>Pitch x Sérgio Nacif</v>
      </c>
      <c r="O713" s="97" t="str">
        <f aca="false">I713&amp;" x "&amp;G713</f>
        <v>Sérgio Nacif x Pitch</v>
      </c>
      <c r="P713" s="94" t="n">
        <f aca="false">MONTH(B713)</f>
        <v>11</v>
      </c>
      <c r="Q713" s="94" t="n">
        <f aca="false">QUOTIENT(B713-2,7)-6129</f>
        <v>229</v>
      </c>
    </row>
    <row r="714" customFormat="false" ht="12.75" hidden="false" customHeight="false" outlineLevel="0" collapsed="false">
      <c r="A714" s="94"/>
      <c r="B714" s="39"/>
      <c r="C714" s="40"/>
      <c r="D714" s="98" t="n">
        <v>6</v>
      </c>
      <c r="E714" s="98" t="n">
        <v>1</v>
      </c>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t="n">
        <v>44514</v>
      </c>
      <c r="C716" s="40" t="s">
        <v>42</v>
      </c>
      <c r="D716" s="96" t="n">
        <v>6</v>
      </c>
      <c r="E716" s="96" t="n">
        <v>3</v>
      </c>
      <c r="F716" s="40" t="s">
        <v>13</v>
      </c>
      <c r="G716" s="105" t="str">
        <f aca="false">C716</f>
        <v>Salgado</v>
      </c>
      <c r="H716" s="104" t="n">
        <f aca="false">IF(AND(E716=0,E717=0),25,20)</f>
        <v>20</v>
      </c>
      <c r="I716" s="105" t="str">
        <f aca="false">F716</f>
        <v>Elias</v>
      </c>
      <c r="J716" s="94" t="n">
        <f aca="false">IF(E716="WO40",-40,MAX(4,SUM(E716:E717)))</f>
        <v>7</v>
      </c>
      <c r="K716" s="104" t="n">
        <f aca="false">IF(D716&gt;E716,1,0)+IF(D717&gt;E717,1,0)+IF(D718&gt;E718,1,0)</f>
        <v>2</v>
      </c>
      <c r="L716" s="104" t="n">
        <f aca="false">IF(E716&gt;D716,1,0)+IF(E717&gt;D717,1,0)+IF(E718&gt;D718,1,0)</f>
        <v>0</v>
      </c>
      <c r="M716" s="97" t="str">
        <f aca="false">G716&amp;" d. "&amp;I716</f>
        <v>Salgado d. Elias</v>
      </c>
      <c r="N716" s="97" t="str">
        <f aca="false">G716&amp;" x "&amp;I716</f>
        <v>Salgado x Elias</v>
      </c>
      <c r="O716" s="97" t="str">
        <f aca="false">I716&amp;" x "&amp;G716</f>
        <v>Elias x Salgado</v>
      </c>
      <c r="P716" s="94" t="n">
        <f aca="false">MONTH(B716)</f>
        <v>11</v>
      </c>
      <c r="Q716" s="94" t="n">
        <f aca="false">QUOTIENT(B716-2,7)-6129</f>
        <v>229</v>
      </c>
    </row>
    <row r="717" customFormat="false" ht="12.75" hidden="false" customHeight="false" outlineLevel="0" collapsed="false">
      <c r="A717" s="94"/>
      <c r="B717" s="39"/>
      <c r="C717" s="40"/>
      <c r="D717" s="98" t="n">
        <v>6</v>
      </c>
      <c r="E717" s="98" t="n">
        <v>4</v>
      </c>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t="n">
        <v>44515</v>
      </c>
      <c r="C719" s="40" t="s">
        <v>46</v>
      </c>
      <c r="D719" s="96" t="n">
        <v>1</v>
      </c>
      <c r="E719" s="96" t="n">
        <v>6</v>
      </c>
      <c r="F719" s="40" t="s">
        <v>23</v>
      </c>
      <c r="G719" s="105" t="str">
        <f aca="false">C719</f>
        <v>Andre Bruni</v>
      </c>
      <c r="H719" s="104" t="n">
        <f aca="false">IF(AND(E719=0,E720=0),25,20)</f>
        <v>20</v>
      </c>
      <c r="I719" s="105" t="str">
        <f aca="false">F719</f>
        <v>Ivan</v>
      </c>
      <c r="J719" s="94" t="n">
        <f aca="false">IF(E719="WO40",-40,MAX(4,SUM(E719:E720)))</f>
        <v>8</v>
      </c>
      <c r="K719" s="104" t="n">
        <f aca="false">IF(D719&gt;E719,1,0)+IF(D720&gt;E720,1,0)+IF(D721&gt;E721,1,0)</f>
        <v>2</v>
      </c>
      <c r="L719" s="104" t="n">
        <f aca="false">IF(E719&gt;D719,1,0)+IF(E720&gt;D720,1,0)+IF(E721&gt;D721,1,0)</f>
        <v>1</v>
      </c>
      <c r="M719" s="97" t="str">
        <f aca="false">G719&amp;" d. "&amp;I719</f>
        <v>Andre Bruni d. Ivan</v>
      </c>
      <c r="N719" s="97" t="str">
        <f aca="false">G719&amp;" x "&amp;I719</f>
        <v>Andre Bruni x Ivan</v>
      </c>
      <c r="O719" s="97" t="str">
        <f aca="false">I719&amp;" x "&amp;G719</f>
        <v>Ivan x Andre Bruni</v>
      </c>
      <c r="P719" s="94" t="n">
        <f aca="false">MONTH(B719)</f>
        <v>11</v>
      </c>
      <c r="Q719" s="94" t="n">
        <f aca="false">QUOTIENT(B719-2,7)-6129</f>
        <v>230</v>
      </c>
    </row>
    <row r="720" customFormat="false" ht="12.75" hidden="false" customHeight="false" outlineLevel="0" collapsed="false">
      <c r="A720" s="94"/>
      <c r="B720" s="39"/>
      <c r="C720" s="40"/>
      <c r="D720" s="98" t="n">
        <v>6</v>
      </c>
      <c r="E720" s="98" t="n">
        <v>2</v>
      </c>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t="n">
        <v>10</v>
      </c>
      <c r="E721" s="102" t="n">
        <v>1</v>
      </c>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t="n">
        <v>44515</v>
      </c>
      <c r="C722" s="40" t="s">
        <v>5</v>
      </c>
      <c r="D722" s="96" t="n">
        <v>6</v>
      </c>
      <c r="E722" s="96" t="n">
        <v>2</v>
      </c>
      <c r="F722" s="40" t="s">
        <v>49</v>
      </c>
      <c r="G722" s="105" t="str">
        <f aca="false">C722</f>
        <v>Bruno</v>
      </c>
      <c r="H722" s="104" t="n">
        <f aca="false">IF(AND(E722=0,E723=0),25,20)</f>
        <v>20</v>
      </c>
      <c r="I722" s="105" t="str">
        <f aca="false">F722</f>
        <v>Xuru</v>
      </c>
      <c r="J722" s="94" t="n">
        <f aca="false">IF(E722="WO40",-40,MAX(4,SUM(E722:E723)))</f>
        <v>4</v>
      </c>
      <c r="K722" s="104" t="n">
        <f aca="false">IF(D722&gt;E722,1,0)+IF(D723&gt;E723,1,0)+IF(D724&gt;E724,1,0)</f>
        <v>2</v>
      </c>
      <c r="L722" s="104" t="n">
        <f aca="false">IF(E722&gt;D722,1,0)+IF(E723&gt;D723,1,0)+IF(E724&gt;D724,1,0)</f>
        <v>0</v>
      </c>
      <c r="M722" s="97" t="str">
        <f aca="false">G722&amp;" d. "&amp;I722</f>
        <v>Bruno d. Xuru</v>
      </c>
      <c r="N722" s="97" t="str">
        <f aca="false">G722&amp;" x "&amp;I722</f>
        <v>Bruno x Xuru</v>
      </c>
      <c r="O722" s="97" t="str">
        <f aca="false">I722&amp;" x "&amp;G722</f>
        <v>Xuru x Bruno</v>
      </c>
      <c r="P722" s="94" t="n">
        <f aca="false">MONTH(B722)</f>
        <v>11</v>
      </c>
      <c r="Q722" s="94" t="n">
        <f aca="false">QUOTIENT(B722-2,7)-6129</f>
        <v>230</v>
      </c>
    </row>
    <row r="723" customFormat="false" ht="12.75" hidden="false" customHeight="false" outlineLevel="0" collapsed="false">
      <c r="A723" s="94"/>
      <c r="B723" s="39"/>
      <c r="C723" s="40"/>
      <c r="D723" s="98" t="n">
        <v>6</v>
      </c>
      <c r="E723" s="98" t="n">
        <v>0</v>
      </c>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t="n">
        <v>44515</v>
      </c>
      <c r="C725" s="40" t="s">
        <v>13</v>
      </c>
      <c r="D725" s="96" t="n">
        <v>6</v>
      </c>
      <c r="E725" s="96" t="n">
        <v>2</v>
      </c>
      <c r="F725" s="40" t="s">
        <v>36</v>
      </c>
      <c r="G725" s="105" t="str">
        <f aca="false">C725</f>
        <v>Elias</v>
      </c>
      <c r="H725" s="104" t="n">
        <f aca="false">IF(AND(E725=0,E726=0),25,20)</f>
        <v>20</v>
      </c>
      <c r="I725" s="105" t="str">
        <f aca="false">F725</f>
        <v>Pinga</v>
      </c>
      <c r="J725" s="94" t="n">
        <f aca="false">IF(E725="WO40",-40,MAX(4,SUM(E725:E726)))</f>
        <v>4</v>
      </c>
      <c r="K725" s="104" t="n">
        <f aca="false">IF(D725&gt;E725,1,0)+IF(D726&gt;E726,1,0)+IF(D727&gt;E727,1,0)</f>
        <v>2</v>
      </c>
      <c r="L725" s="104" t="n">
        <f aca="false">IF(E725&gt;D725,1,0)+IF(E726&gt;D726,1,0)+IF(E727&gt;D727,1,0)</f>
        <v>0</v>
      </c>
      <c r="M725" s="97" t="str">
        <f aca="false">G725&amp;" d. "&amp;I725</f>
        <v>Elias d. Pinga</v>
      </c>
      <c r="N725" s="97" t="str">
        <f aca="false">G725&amp;" x "&amp;I725</f>
        <v>Elias x Pinga</v>
      </c>
      <c r="O725" s="97" t="str">
        <f aca="false">I725&amp;" x "&amp;G725</f>
        <v>Pinga x Elias</v>
      </c>
      <c r="P725" s="94" t="n">
        <f aca="false">MONTH(B725)</f>
        <v>11</v>
      </c>
      <c r="Q725" s="94" t="n">
        <f aca="false">QUOTIENT(B725-2,7)-6129</f>
        <v>230</v>
      </c>
    </row>
    <row r="726" customFormat="false" ht="12.75" hidden="false" customHeight="false" outlineLevel="0" collapsed="false">
      <c r="A726" s="94"/>
      <c r="B726" s="39"/>
      <c r="C726" s="40"/>
      <c r="D726" s="98" t="n">
        <v>6</v>
      </c>
      <c r="E726" s="98" t="n">
        <v>1</v>
      </c>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t="n">
        <v>44515</v>
      </c>
      <c r="C728" s="40" t="s">
        <v>44</v>
      </c>
      <c r="D728" s="96" t="n">
        <v>6</v>
      </c>
      <c r="E728" s="96" t="n">
        <v>4</v>
      </c>
      <c r="F728" s="40" t="s">
        <v>27</v>
      </c>
      <c r="G728" s="105" t="str">
        <f aca="false">C728</f>
        <v>Rubens</v>
      </c>
      <c r="H728" s="104" t="n">
        <f aca="false">IF(AND(E728=0,E729=0),25,20)</f>
        <v>20</v>
      </c>
      <c r="I728" s="105" t="str">
        <f aca="false">F728</f>
        <v>Magritto</v>
      </c>
      <c r="J728" s="94" t="n">
        <f aca="false">IF(E728="WO40",-40,MAX(4,SUM(E728:E729)))</f>
        <v>8</v>
      </c>
      <c r="K728" s="104" t="n">
        <f aca="false">IF(D728&gt;E728,1,0)+IF(D729&gt;E729,1,0)+IF(D730&gt;E730,1,0)</f>
        <v>2</v>
      </c>
      <c r="L728" s="104" t="n">
        <f aca="false">IF(E728&gt;D728,1,0)+IF(E729&gt;D729,1,0)+IF(E730&gt;D730,1,0)</f>
        <v>0</v>
      </c>
      <c r="M728" s="97" t="str">
        <f aca="false">G728&amp;" d. "&amp;I728</f>
        <v>Rubens d. Magritto</v>
      </c>
      <c r="N728" s="97" t="str">
        <f aca="false">G728&amp;" x "&amp;I728</f>
        <v>Rubens x Magritto</v>
      </c>
      <c r="O728" s="97" t="str">
        <f aca="false">I728&amp;" x "&amp;G728</f>
        <v>Magritto x Rubens</v>
      </c>
      <c r="P728" s="94" t="n">
        <f aca="false">MONTH(B728)</f>
        <v>11</v>
      </c>
      <c r="Q728" s="94" t="n">
        <f aca="false">QUOTIENT(B728-2,7)-6129</f>
        <v>230</v>
      </c>
    </row>
    <row r="729" customFormat="false" ht="12.75" hidden="false" customHeight="false" outlineLevel="0" collapsed="false">
      <c r="A729" s="94"/>
      <c r="B729" s="39"/>
      <c r="C729" s="40"/>
      <c r="D729" s="98" t="n">
        <v>6</v>
      </c>
      <c r="E729" s="98" t="n">
        <v>4</v>
      </c>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t="n">
        <v>44516</v>
      </c>
      <c r="C731" s="40" t="s">
        <v>25</v>
      </c>
      <c r="D731" s="96" t="n">
        <v>4</v>
      </c>
      <c r="E731" s="96" t="n">
        <v>6</v>
      </c>
      <c r="F731" s="40" t="s">
        <v>10</v>
      </c>
      <c r="G731" s="105" t="str">
        <f aca="false">C731</f>
        <v>Luis Carlos</v>
      </c>
      <c r="H731" s="104" t="n">
        <f aca="false">IF(AND(E731=0,E732=0),25,20)</f>
        <v>20</v>
      </c>
      <c r="I731" s="105" t="str">
        <f aca="false">F731</f>
        <v>Danilo</v>
      </c>
      <c r="J731" s="94" t="n">
        <f aca="false">IF(E731="WO40",-40,MAX(4,SUM(E731:E732)))</f>
        <v>7</v>
      </c>
      <c r="K731" s="104" t="n">
        <f aca="false">IF(D731&gt;E731,1,0)+IF(D732&gt;E732,1,0)+IF(D733&gt;E733,1,0)</f>
        <v>2</v>
      </c>
      <c r="L731" s="104" t="n">
        <f aca="false">IF(E731&gt;D731,1,0)+IF(E732&gt;D732,1,0)+IF(E733&gt;D733,1,0)</f>
        <v>1</v>
      </c>
      <c r="M731" s="97" t="str">
        <f aca="false">G731&amp;" d. "&amp;I731</f>
        <v>Luis Carlos d. Danilo</v>
      </c>
      <c r="N731" s="97" t="str">
        <f aca="false">G731&amp;" x "&amp;I731</f>
        <v>Luis Carlos x Danilo</v>
      </c>
      <c r="O731" s="97" t="str">
        <f aca="false">I731&amp;" x "&amp;G731</f>
        <v>Danilo x Luis Carlos</v>
      </c>
      <c r="P731" s="94" t="n">
        <f aca="false">MONTH(B731)</f>
        <v>11</v>
      </c>
      <c r="Q731" s="94" t="n">
        <f aca="false">QUOTIENT(B731-2,7)-6129</f>
        <v>230</v>
      </c>
    </row>
    <row r="732" customFormat="false" ht="12.75" hidden="false" customHeight="false" outlineLevel="0" collapsed="false">
      <c r="A732" s="94"/>
      <c r="B732" s="39"/>
      <c r="C732" s="40"/>
      <c r="D732" s="98" t="n">
        <v>6</v>
      </c>
      <c r="E732" s="98" t="n">
        <v>1</v>
      </c>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t="n">
        <v>10</v>
      </c>
      <c r="E733" s="102" t="n">
        <v>1</v>
      </c>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t="n">
        <v>44516</v>
      </c>
      <c r="C734" s="40" t="s">
        <v>37</v>
      </c>
      <c r="D734" s="96" t="n">
        <v>6</v>
      </c>
      <c r="E734" s="96" t="n">
        <v>2</v>
      </c>
      <c r="F734" s="40" t="s">
        <v>38</v>
      </c>
      <c r="G734" s="105" t="str">
        <f aca="false">C734</f>
        <v>Pitch</v>
      </c>
      <c r="H734" s="104" t="n">
        <f aca="false">IF(AND(E734=0,E735=0),25,20)</f>
        <v>20</v>
      </c>
      <c r="I734" s="105" t="str">
        <f aca="false">F734</f>
        <v>Reinaldo</v>
      </c>
      <c r="J734" s="94" t="n">
        <f aca="false">IF(E734="WO40",-40,MAX(4,SUM(E734:E735)))</f>
        <v>4</v>
      </c>
      <c r="K734" s="104" t="n">
        <f aca="false">IF(D734&gt;E734,1,0)+IF(D735&gt;E735,1,0)+IF(D736&gt;E736,1,0)</f>
        <v>2</v>
      </c>
      <c r="L734" s="104" t="n">
        <f aca="false">IF(E734&gt;D734,1,0)+IF(E735&gt;D735,1,0)+IF(E736&gt;D736,1,0)</f>
        <v>0</v>
      </c>
      <c r="M734" s="97" t="str">
        <f aca="false">G734&amp;" d. "&amp;I734</f>
        <v>Pitch d. Reinaldo</v>
      </c>
      <c r="N734" s="97" t="str">
        <f aca="false">G734&amp;" x "&amp;I734</f>
        <v>Pitch x Reinaldo</v>
      </c>
      <c r="O734" s="97" t="str">
        <f aca="false">I734&amp;" x "&amp;G734</f>
        <v>Reinaldo x Pitch</v>
      </c>
      <c r="P734" s="94" t="n">
        <f aca="false">MONTH(B734)</f>
        <v>11</v>
      </c>
      <c r="Q734" s="94" t="n">
        <f aca="false">QUOTIENT(B734-2,7)-6129</f>
        <v>230</v>
      </c>
    </row>
    <row r="735" customFormat="false" ht="12.75" hidden="false" customHeight="false" outlineLevel="0" collapsed="false">
      <c r="A735" s="94"/>
      <c r="B735" s="39"/>
      <c r="C735" s="40"/>
      <c r="D735" s="98" t="n">
        <v>6</v>
      </c>
      <c r="E735" s="98" t="n">
        <v>1</v>
      </c>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t="n">
        <v>44517</v>
      </c>
      <c r="C737" s="40" t="s">
        <v>13</v>
      </c>
      <c r="D737" s="96" t="n">
        <v>6</v>
      </c>
      <c r="E737" s="96" t="n">
        <v>4</v>
      </c>
      <c r="F737" s="40" t="s">
        <v>33</v>
      </c>
      <c r="G737" s="105" t="str">
        <f aca="false">C737</f>
        <v>Elias</v>
      </c>
      <c r="H737" s="104" t="n">
        <f aca="false">IF(AND(E737=0,E738=0),25,20)</f>
        <v>20</v>
      </c>
      <c r="I737" s="105" t="str">
        <f aca="false">F737</f>
        <v>Pedrão</v>
      </c>
      <c r="J737" s="94" t="n">
        <f aca="false">IF(E737="WO40",-40,MAX(4,SUM(E737:E738)))</f>
        <v>10</v>
      </c>
      <c r="K737" s="104" t="n">
        <f aca="false">IF(D737&gt;E737,1,0)+IF(D738&gt;E738,1,0)+IF(D739&gt;E739,1,0)</f>
        <v>2</v>
      </c>
      <c r="L737" s="104" t="n">
        <f aca="false">IF(E737&gt;D737,1,0)+IF(E738&gt;D738,1,0)+IF(E739&gt;D739,1,0)</f>
        <v>1</v>
      </c>
      <c r="M737" s="97" t="str">
        <f aca="false">G737&amp;" d. "&amp;I737</f>
        <v>Elias d. Pedrão</v>
      </c>
      <c r="N737" s="97" t="str">
        <f aca="false">G737&amp;" x "&amp;I737</f>
        <v>Elias x Pedrão</v>
      </c>
      <c r="O737" s="97" t="str">
        <f aca="false">I737&amp;" x "&amp;G737</f>
        <v>Pedrão x Elias</v>
      </c>
      <c r="P737" s="94" t="n">
        <f aca="false">MONTH(B737)</f>
        <v>11</v>
      </c>
      <c r="Q737" s="94" t="n">
        <f aca="false">QUOTIENT(B737-2,7)-6129</f>
        <v>230</v>
      </c>
    </row>
    <row r="738" customFormat="false" ht="12.75" hidden="false" customHeight="false" outlineLevel="0" collapsed="false">
      <c r="A738" s="94"/>
      <c r="B738" s="39"/>
      <c r="C738" s="40"/>
      <c r="D738" s="98" t="n">
        <v>2</v>
      </c>
      <c r="E738" s="98" t="n">
        <v>6</v>
      </c>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t="n">
        <v>10</v>
      </c>
      <c r="E739" s="102" t="n">
        <v>1</v>
      </c>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t="n">
        <v>44517</v>
      </c>
      <c r="C740" s="40" t="s">
        <v>27</v>
      </c>
      <c r="D740" s="96" t="n">
        <v>6</v>
      </c>
      <c r="E740" s="96" t="n">
        <v>0</v>
      </c>
      <c r="F740" s="40" t="s">
        <v>36</v>
      </c>
      <c r="G740" s="105" t="str">
        <f aca="false">C740</f>
        <v>Magritto</v>
      </c>
      <c r="H740" s="104" t="n">
        <f aca="false">IF(AND(E740=0,E741=0),25,20)</f>
        <v>20</v>
      </c>
      <c r="I740" s="105" t="str">
        <f aca="false">F740</f>
        <v>Pinga</v>
      </c>
      <c r="J740" s="94" t="n">
        <f aca="false">IF(E740="WO40",-40,MAX(4,SUM(E740:E741)))</f>
        <v>4</v>
      </c>
      <c r="K740" s="104" t="n">
        <f aca="false">IF(D740&gt;E740,1,0)+IF(D741&gt;E741,1,0)+IF(D742&gt;E742,1,0)</f>
        <v>2</v>
      </c>
      <c r="L740" s="104" t="n">
        <f aca="false">IF(E740&gt;D740,1,0)+IF(E741&gt;D741,1,0)+IF(E742&gt;D742,1,0)</f>
        <v>0</v>
      </c>
      <c r="M740" s="97" t="str">
        <f aca="false">G740&amp;" d. "&amp;I740</f>
        <v>Magritto d. Pinga</v>
      </c>
      <c r="N740" s="97" t="str">
        <f aca="false">G740&amp;" x "&amp;I740</f>
        <v>Magritto x Pinga</v>
      </c>
      <c r="O740" s="97" t="str">
        <f aca="false">I740&amp;" x "&amp;G740</f>
        <v>Pinga x Magritto</v>
      </c>
      <c r="P740" s="94" t="n">
        <f aca="false">MONTH(B740)</f>
        <v>11</v>
      </c>
      <c r="Q740" s="94" t="n">
        <f aca="false">QUOTIENT(B740-2,7)-6129</f>
        <v>230</v>
      </c>
    </row>
    <row r="741" customFormat="false" ht="12.75" hidden="false" customHeight="false" outlineLevel="0" collapsed="false">
      <c r="A741" s="94"/>
      <c r="B741" s="39"/>
      <c r="C741" s="40"/>
      <c r="D741" s="98" t="n">
        <v>6</v>
      </c>
      <c r="E741" s="98" t="n">
        <v>2</v>
      </c>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t="n">
        <v>44518</v>
      </c>
      <c r="C743" s="40" t="s">
        <v>40</v>
      </c>
      <c r="D743" s="96" t="n">
        <v>6</v>
      </c>
      <c r="E743" s="96" t="n">
        <v>4</v>
      </c>
      <c r="F743" s="40" t="s">
        <v>12</v>
      </c>
      <c r="G743" s="105" t="str">
        <f aca="false">C743</f>
        <v>Robertinho</v>
      </c>
      <c r="H743" s="104" t="n">
        <f aca="false">IF(AND(E743=0,E744=0),25,20)</f>
        <v>20</v>
      </c>
      <c r="I743" s="105" t="str">
        <f aca="false">F743</f>
        <v>Duclerc</v>
      </c>
      <c r="J743" s="94" t="n">
        <f aca="false">IF(E743="WO40",-40,MAX(4,SUM(E743:E744)))</f>
        <v>7</v>
      </c>
      <c r="K743" s="104" t="n">
        <f aca="false">IF(D743&gt;E743,1,0)+IF(D744&gt;E744,1,0)+IF(D745&gt;E745,1,0)</f>
        <v>2</v>
      </c>
      <c r="L743" s="104" t="n">
        <f aca="false">IF(E743&gt;D743,1,0)+IF(E744&gt;D744,1,0)+IF(E745&gt;D745,1,0)</f>
        <v>0</v>
      </c>
      <c r="M743" s="97" t="str">
        <f aca="false">G743&amp;" d. "&amp;I743</f>
        <v>Robertinho d. Duclerc</v>
      </c>
      <c r="N743" s="97" t="str">
        <f aca="false">G743&amp;" x "&amp;I743</f>
        <v>Robertinho x Duclerc</v>
      </c>
      <c r="O743" s="97" t="str">
        <f aca="false">I743&amp;" x "&amp;G743</f>
        <v>Duclerc x Robertinho</v>
      </c>
      <c r="P743" s="94" t="n">
        <f aca="false">MONTH(B743)</f>
        <v>11</v>
      </c>
      <c r="Q743" s="94" t="n">
        <f aca="false">QUOTIENT(B743-2,7)-6129</f>
        <v>230</v>
      </c>
    </row>
    <row r="744" customFormat="false" ht="12.75" hidden="false" customHeight="false" outlineLevel="0" collapsed="false">
      <c r="A744" s="94"/>
      <c r="B744" s="39"/>
      <c r="C744" s="40"/>
      <c r="D744" s="98" t="n">
        <v>6</v>
      </c>
      <c r="E744" s="98" t="n">
        <v>3</v>
      </c>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t="n">
        <v>44520</v>
      </c>
      <c r="C746" s="40" t="s">
        <v>31</v>
      </c>
      <c r="D746" s="96" t="n">
        <v>6</v>
      </c>
      <c r="E746" s="96" t="n">
        <v>4</v>
      </c>
      <c r="F746" s="40" t="s">
        <v>13</v>
      </c>
      <c r="G746" s="105" t="str">
        <f aca="false">C746</f>
        <v>Palazzo</v>
      </c>
      <c r="H746" s="104" t="n">
        <f aca="false">IF(AND(E746=0,E747=0),25,20)</f>
        <v>20</v>
      </c>
      <c r="I746" s="105" t="str">
        <f aca="false">F746</f>
        <v>Elias</v>
      </c>
      <c r="J746" s="94" t="n">
        <f aca="false">IF(E746="WO40",-40,MAX(4,SUM(E746:E747)))</f>
        <v>5</v>
      </c>
      <c r="K746" s="104" t="n">
        <f aca="false">IF(D746&gt;E746,1,0)+IF(D747&gt;E747,1,0)+IF(D748&gt;E748,1,0)</f>
        <v>2</v>
      </c>
      <c r="L746" s="104" t="n">
        <f aca="false">IF(E746&gt;D746,1,0)+IF(E747&gt;D747,1,0)+IF(E748&gt;D748,1,0)</f>
        <v>0</v>
      </c>
      <c r="M746" s="97" t="str">
        <f aca="false">G746&amp;" d. "&amp;I746</f>
        <v>Palazzo d. Elias</v>
      </c>
      <c r="N746" s="97" t="str">
        <f aca="false">G746&amp;" x "&amp;I746</f>
        <v>Palazzo x Elias</v>
      </c>
      <c r="O746" s="97" t="str">
        <f aca="false">I746&amp;" x "&amp;G746</f>
        <v>Elias x Palazzo</v>
      </c>
      <c r="P746" s="94" t="n">
        <f aca="false">MONTH(B746)</f>
        <v>11</v>
      </c>
      <c r="Q746" s="94" t="n">
        <f aca="false">QUOTIENT(B746-2,7)-6129</f>
        <v>230</v>
      </c>
    </row>
    <row r="747" customFormat="false" ht="12.75" hidden="false" customHeight="false" outlineLevel="0" collapsed="false">
      <c r="A747" s="94"/>
      <c r="B747" s="39"/>
      <c r="C747" s="40"/>
      <c r="D747" s="98" t="n">
        <v>6</v>
      </c>
      <c r="E747" s="98" t="n">
        <v>1</v>
      </c>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t="n">
        <v>44520</v>
      </c>
      <c r="C749" s="40" t="s">
        <v>35</v>
      </c>
      <c r="D749" s="96" t="n">
        <v>6</v>
      </c>
      <c r="E749" s="96" t="n">
        <v>2</v>
      </c>
      <c r="F749" s="40" t="s">
        <v>32</v>
      </c>
      <c r="G749" s="105" t="str">
        <f aca="false">C749</f>
        <v>Persio</v>
      </c>
      <c r="H749" s="104" t="n">
        <f aca="false">IF(AND(E749=0,E750=0),25,20)</f>
        <v>20</v>
      </c>
      <c r="I749" s="105" t="str">
        <f aca="false">F749</f>
        <v>Paulo</v>
      </c>
      <c r="J749" s="94" t="n">
        <f aca="false">IF(E749="WO40",-40,MAX(4,SUM(E749:E750)))</f>
        <v>4</v>
      </c>
      <c r="K749" s="104" t="n">
        <f aca="false">IF(D749&gt;E749,1,0)+IF(D750&gt;E750,1,0)+IF(D751&gt;E751,1,0)</f>
        <v>2</v>
      </c>
      <c r="L749" s="104" t="n">
        <f aca="false">IF(E749&gt;D749,1,0)+IF(E750&gt;D750,1,0)+IF(E751&gt;D751,1,0)</f>
        <v>0</v>
      </c>
      <c r="M749" s="97" t="str">
        <f aca="false">G749&amp;" d. "&amp;I749</f>
        <v>Persio d. Paulo</v>
      </c>
      <c r="N749" s="97" t="str">
        <f aca="false">G749&amp;" x "&amp;I749</f>
        <v>Persio x Paulo</v>
      </c>
      <c r="O749" s="97" t="str">
        <f aca="false">I749&amp;" x "&amp;G749</f>
        <v>Paulo x Persio</v>
      </c>
      <c r="P749" s="94" t="n">
        <f aca="false">MONTH(B749)</f>
        <v>11</v>
      </c>
      <c r="Q749" s="94" t="n">
        <f aca="false">QUOTIENT(B749-2,7)-6129</f>
        <v>230</v>
      </c>
    </row>
    <row r="750" customFormat="false" ht="12.75" hidden="false" customHeight="false" outlineLevel="0" collapsed="false">
      <c r="A750" s="94"/>
      <c r="B750" s="39"/>
      <c r="C750" s="40"/>
      <c r="D750" s="98" t="n">
        <v>6</v>
      </c>
      <c r="E750" s="98" t="n">
        <v>2</v>
      </c>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t="n">
        <v>44521</v>
      </c>
      <c r="C752" s="40" t="s">
        <v>23</v>
      </c>
      <c r="D752" s="96" t="n">
        <v>6</v>
      </c>
      <c r="E752" s="96" t="n">
        <v>4</v>
      </c>
      <c r="F752" s="40" t="s">
        <v>13</v>
      </c>
      <c r="G752" s="105" t="str">
        <f aca="false">C752</f>
        <v>Ivan</v>
      </c>
      <c r="H752" s="104" t="n">
        <f aca="false">IF(AND(E752=0,E753=0),25,20)</f>
        <v>20</v>
      </c>
      <c r="I752" s="105" t="str">
        <f aca="false">F752</f>
        <v>Elias</v>
      </c>
      <c r="J752" s="94" t="n">
        <f aca="false">IF(E752="WO40",-40,MAX(4,SUM(E752:E753)))</f>
        <v>10</v>
      </c>
      <c r="K752" s="104" t="n">
        <f aca="false">IF(D752&gt;E752,1,0)+IF(D753&gt;E753,1,0)+IF(D754&gt;E754,1,0)</f>
        <v>2</v>
      </c>
      <c r="L752" s="104" t="n">
        <f aca="false">IF(E752&gt;D752,1,0)+IF(E753&gt;D753,1,0)+IF(E754&gt;D754,1,0)</f>
        <v>0</v>
      </c>
      <c r="M752" s="97" t="str">
        <f aca="false">G752&amp;" d. "&amp;I752</f>
        <v>Ivan d. Elias</v>
      </c>
      <c r="N752" s="97" t="str">
        <f aca="false">G752&amp;" x "&amp;I752</f>
        <v>Ivan x Elias</v>
      </c>
      <c r="O752" s="97" t="str">
        <f aca="false">I752&amp;" x "&amp;G752</f>
        <v>Elias x Ivan</v>
      </c>
      <c r="P752" s="94" t="n">
        <f aca="false">MONTH(B752)</f>
        <v>11</v>
      </c>
      <c r="Q752" s="94" t="n">
        <f aca="false">QUOTIENT(B752-2,7)-6129</f>
        <v>230</v>
      </c>
    </row>
    <row r="753" customFormat="false" ht="12.75" hidden="false" customHeight="false" outlineLevel="0" collapsed="false">
      <c r="A753" s="94"/>
      <c r="B753" s="39"/>
      <c r="C753" s="40"/>
      <c r="D753" s="98" t="n">
        <v>7</v>
      </c>
      <c r="E753" s="98" t="n">
        <v>6</v>
      </c>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t="n">
        <v>44521</v>
      </c>
      <c r="C755" s="40" t="s">
        <v>33</v>
      </c>
      <c r="D755" s="96" t="n">
        <v>6</v>
      </c>
      <c r="E755" s="96" t="n">
        <v>3</v>
      </c>
      <c r="F755" s="40" t="s">
        <v>42</v>
      </c>
      <c r="G755" s="105" t="str">
        <f aca="false">C755</f>
        <v>Pedrão</v>
      </c>
      <c r="H755" s="104" t="n">
        <f aca="false">IF(AND(E755=0,E756=0),25,20)</f>
        <v>20</v>
      </c>
      <c r="I755" s="105" t="str">
        <f aca="false">F755</f>
        <v>Salgado</v>
      </c>
      <c r="J755" s="94" t="n">
        <f aca="false">IF(E755="WO40",-40,MAX(4,SUM(E755:E756)))</f>
        <v>4</v>
      </c>
      <c r="K755" s="104" t="n">
        <f aca="false">IF(D755&gt;E755,1,0)+IF(D756&gt;E756,1,0)+IF(D757&gt;E757,1,0)</f>
        <v>2</v>
      </c>
      <c r="L755" s="104" t="n">
        <f aca="false">IF(E755&gt;D755,1,0)+IF(E756&gt;D756,1,0)+IF(E757&gt;D757,1,0)</f>
        <v>0</v>
      </c>
      <c r="M755" s="97" t="str">
        <f aca="false">G755&amp;" d. "&amp;I755</f>
        <v>Pedrão d. Salgado</v>
      </c>
      <c r="N755" s="97" t="str">
        <f aca="false">G755&amp;" x "&amp;I755</f>
        <v>Pedrão x Salgado</v>
      </c>
      <c r="O755" s="97" t="str">
        <f aca="false">I755&amp;" x "&amp;G755</f>
        <v>Salgado x Pedrão</v>
      </c>
      <c r="P755" s="94" t="n">
        <f aca="false">MONTH(B755)</f>
        <v>11</v>
      </c>
      <c r="Q755" s="94" t="n">
        <f aca="false">QUOTIENT(B755-2,7)-6129</f>
        <v>230</v>
      </c>
    </row>
    <row r="756" customFormat="false" ht="12.75" hidden="false" customHeight="false" outlineLevel="0" collapsed="false">
      <c r="A756" s="94"/>
      <c r="B756" s="39"/>
      <c r="C756" s="40"/>
      <c r="D756" s="98" t="n">
        <v>6</v>
      </c>
      <c r="E756" s="98" t="n">
        <v>1</v>
      </c>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t="n">
        <v>44521</v>
      </c>
      <c r="C758" s="40" t="s">
        <v>35</v>
      </c>
      <c r="D758" s="96" t="n">
        <v>6</v>
      </c>
      <c r="E758" s="96" t="n">
        <v>4</v>
      </c>
      <c r="F758" s="40" t="s">
        <v>27</v>
      </c>
      <c r="G758" s="105" t="str">
        <f aca="false">C758</f>
        <v>Persio</v>
      </c>
      <c r="H758" s="104" t="n">
        <f aca="false">IF(AND(E758=0,E759=0),25,20)</f>
        <v>20</v>
      </c>
      <c r="I758" s="105" t="str">
        <f aca="false">F758</f>
        <v>Magritto</v>
      </c>
      <c r="J758" s="94" t="n">
        <f aca="false">IF(E758="WO40",-40,MAX(4,SUM(E758:E759)))</f>
        <v>6</v>
      </c>
      <c r="K758" s="104" t="n">
        <f aca="false">IF(D758&gt;E758,1,0)+IF(D759&gt;E759,1,0)+IF(D760&gt;E760,1,0)</f>
        <v>2</v>
      </c>
      <c r="L758" s="104" t="n">
        <f aca="false">IF(E758&gt;D758,1,0)+IF(E759&gt;D759,1,0)+IF(E760&gt;D760,1,0)</f>
        <v>0</v>
      </c>
      <c r="M758" s="97" t="str">
        <f aca="false">G758&amp;" d. "&amp;I758</f>
        <v>Persio d. Magritto</v>
      </c>
      <c r="N758" s="97" t="str">
        <f aca="false">G758&amp;" x "&amp;I758</f>
        <v>Persio x Magritto</v>
      </c>
      <c r="O758" s="97" t="str">
        <f aca="false">I758&amp;" x "&amp;G758</f>
        <v>Magritto x Persio</v>
      </c>
      <c r="P758" s="94" t="n">
        <f aca="false">MONTH(B758)</f>
        <v>11</v>
      </c>
      <c r="Q758" s="94" t="n">
        <f aca="false">QUOTIENT(B758-2,7)-6129</f>
        <v>230</v>
      </c>
    </row>
    <row r="759" customFormat="false" ht="12.75" hidden="false" customHeight="false" outlineLevel="0" collapsed="false">
      <c r="A759" s="94"/>
      <c r="B759" s="39"/>
      <c r="C759" s="40"/>
      <c r="D759" s="98" t="n">
        <v>6</v>
      </c>
      <c r="E759" s="98" t="n">
        <v>2</v>
      </c>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t="n">
        <v>44521</v>
      </c>
      <c r="C761" s="40" t="s">
        <v>37</v>
      </c>
      <c r="D761" s="96" t="n">
        <v>6</v>
      </c>
      <c r="E761" s="96" t="n">
        <v>2</v>
      </c>
      <c r="F761" s="40" t="s">
        <v>49</v>
      </c>
      <c r="G761" s="105" t="str">
        <f aca="false">C761</f>
        <v>Pitch</v>
      </c>
      <c r="H761" s="104" t="n">
        <f aca="false">IF(AND(E761=0,E762=0),25,20)</f>
        <v>20</v>
      </c>
      <c r="I761" s="105" t="str">
        <f aca="false">F761</f>
        <v>Xuru</v>
      </c>
      <c r="J761" s="94" t="n">
        <f aca="false">IF(E761="WO40",-40,MAX(4,SUM(E761:E762)))</f>
        <v>4</v>
      </c>
      <c r="K761" s="104" t="n">
        <f aca="false">IF(D761&gt;E761,1,0)+IF(D762&gt;E762,1,0)+IF(D763&gt;E763,1,0)</f>
        <v>2</v>
      </c>
      <c r="L761" s="104" t="n">
        <f aca="false">IF(E761&gt;D761,1,0)+IF(E762&gt;D762,1,0)+IF(E763&gt;D763,1,0)</f>
        <v>0</v>
      </c>
      <c r="M761" s="97" t="str">
        <f aca="false">G761&amp;" d. "&amp;I761</f>
        <v>Pitch d. Xuru</v>
      </c>
      <c r="N761" s="97" t="str">
        <f aca="false">G761&amp;" x "&amp;I761</f>
        <v>Pitch x Xuru</v>
      </c>
      <c r="O761" s="97" t="str">
        <f aca="false">I761&amp;" x "&amp;G761</f>
        <v>Xuru x Pitch</v>
      </c>
      <c r="P761" s="94" t="n">
        <f aca="false">MONTH(B761)</f>
        <v>11</v>
      </c>
      <c r="Q761" s="94" t="n">
        <f aca="false">QUOTIENT(B761-2,7)-6129</f>
        <v>230</v>
      </c>
    </row>
    <row r="762" customFormat="false" ht="12.75" hidden="false" customHeight="false" outlineLevel="0" collapsed="false">
      <c r="A762" s="94"/>
      <c r="B762" s="39"/>
      <c r="C762" s="40"/>
      <c r="D762" s="98" t="n">
        <v>6</v>
      </c>
      <c r="E762" s="98" t="n">
        <v>0</v>
      </c>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t="n">
        <v>44522</v>
      </c>
      <c r="C764" s="40" t="s">
        <v>8</v>
      </c>
      <c r="D764" s="96" t="n">
        <v>6</v>
      </c>
      <c r="E764" s="96" t="n">
        <v>2</v>
      </c>
      <c r="F764" s="40" t="s">
        <v>13</v>
      </c>
      <c r="G764" s="105" t="str">
        <f aca="false">C764</f>
        <v>Costinha</v>
      </c>
      <c r="H764" s="104" t="n">
        <f aca="false">IF(AND(E764=0,E765=0),25,20)</f>
        <v>20</v>
      </c>
      <c r="I764" s="105" t="str">
        <f aca="false">F764</f>
        <v>Elias</v>
      </c>
      <c r="J764" s="94" t="n">
        <f aca="false">IF(E764="WO40",-40,MAX(4,SUM(E764:E765)))</f>
        <v>8</v>
      </c>
      <c r="K764" s="104" t="n">
        <f aca="false">IF(D764&gt;E764,1,0)+IF(D765&gt;E765,1,0)+IF(D766&gt;E766,1,0)</f>
        <v>2</v>
      </c>
      <c r="L764" s="104" t="n">
        <f aca="false">IF(E764&gt;D764,1,0)+IF(E765&gt;D765,1,0)+IF(E766&gt;D766,1,0)</f>
        <v>1</v>
      </c>
      <c r="M764" s="97" t="str">
        <f aca="false">G764&amp;" d. "&amp;I764</f>
        <v>Costinha d. Elias</v>
      </c>
      <c r="N764" s="97" t="str">
        <f aca="false">G764&amp;" x "&amp;I764</f>
        <v>Costinha x Elias</v>
      </c>
      <c r="O764" s="97" t="str">
        <f aca="false">I764&amp;" x "&amp;G764</f>
        <v>Elias x Costinha</v>
      </c>
      <c r="P764" s="94" t="n">
        <f aca="false">MONTH(B764)</f>
        <v>11</v>
      </c>
      <c r="Q764" s="94" t="n">
        <f aca="false">QUOTIENT(B764-2,7)-6129</f>
        <v>231</v>
      </c>
    </row>
    <row r="765" customFormat="false" ht="12.75" hidden="false" customHeight="false" outlineLevel="0" collapsed="false">
      <c r="A765" s="94"/>
      <c r="B765" s="39"/>
      <c r="C765" s="40"/>
      <c r="D765" s="98" t="n">
        <v>4</v>
      </c>
      <c r="E765" s="98" t="n">
        <v>6</v>
      </c>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t="n">
        <v>10</v>
      </c>
      <c r="E766" s="102" t="n">
        <v>1</v>
      </c>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t="n">
        <v>44522</v>
      </c>
      <c r="C767" s="40" t="s">
        <v>18</v>
      </c>
      <c r="D767" s="96" t="n">
        <v>5</v>
      </c>
      <c r="E767" s="96" t="n">
        <v>0</v>
      </c>
      <c r="F767" s="40" t="s">
        <v>37</v>
      </c>
      <c r="G767" s="105" t="str">
        <f aca="false">C767</f>
        <v>Flavio</v>
      </c>
      <c r="H767" s="104" t="n">
        <f aca="false">IF(AND(E767=0,E768=0),25,20)</f>
        <v>25</v>
      </c>
      <c r="I767" s="105" t="str">
        <f aca="false">F767</f>
        <v>Pitch</v>
      </c>
      <c r="J767" s="94" t="n">
        <f aca="false">IF(E767="WO40",-40,MAX(4,SUM(E767:E768)))</f>
        <v>4</v>
      </c>
      <c r="K767" s="104" t="n">
        <f aca="false">IF(D767&gt;E767,1,0)+IF(D768&gt;E768,1,0)+IF(D769&gt;E769,1,0)</f>
        <v>1</v>
      </c>
      <c r="L767" s="104" t="n">
        <f aca="false">IF(E767&gt;D767,1,0)+IF(E768&gt;D768,1,0)+IF(E769&gt;D769,1,0)</f>
        <v>0</v>
      </c>
      <c r="M767" s="97" t="str">
        <f aca="false">G767&amp;" d. "&amp;I767</f>
        <v>Flavio d. Pitch</v>
      </c>
      <c r="N767" s="97" t="str">
        <f aca="false">G767&amp;" x "&amp;I767</f>
        <v>Flavio x Pitch</v>
      </c>
      <c r="O767" s="97" t="str">
        <f aca="false">I767&amp;" x "&amp;G767</f>
        <v>Pitch x Flavio</v>
      </c>
      <c r="P767" s="94" t="n">
        <f aca="false">MONTH(B767)</f>
        <v>11</v>
      </c>
      <c r="Q767" s="94" t="n">
        <f aca="false">QUOTIENT(B767-2,7)-6129</f>
        <v>231</v>
      </c>
    </row>
    <row r="768" customFormat="false" ht="12.75" hidden="false" customHeight="false" outlineLevel="0" collapsed="false">
      <c r="A768" s="94"/>
      <c r="B768" s="39"/>
      <c r="C768" s="40"/>
      <c r="D768" s="98" t="n">
        <v>0</v>
      </c>
      <c r="E768" s="98" t="n">
        <v>0</v>
      </c>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t="n">
        <v>44523</v>
      </c>
      <c r="C770" s="40" t="s">
        <v>11</v>
      </c>
      <c r="D770" s="96" t="n">
        <v>6</v>
      </c>
      <c r="E770" s="96" t="n">
        <v>2</v>
      </c>
      <c r="F770" s="40" t="s">
        <v>13</v>
      </c>
      <c r="G770" s="105" t="str">
        <f aca="false">C770</f>
        <v>Walderi</v>
      </c>
      <c r="H770" s="104" t="n">
        <f aca="false">IF(AND(E770=0,E771=0),25,20)</f>
        <v>20</v>
      </c>
      <c r="I770" s="105" t="str">
        <f aca="false">F770</f>
        <v>Elias</v>
      </c>
      <c r="J770" s="94" t="n">
        <f aca="false">IF(E770="WO40",-40,MAX(4,SUM(E770:E771)))</f>
        <v>4</v>
      </c>
      <c r="K770" s="104" t="n">
        <f aca="false">IF(D770&gt;E770,1,0)+IF(D771&gt;E771,1,0)+IF(D772&gt;E772,1,0)</f>
        <v>2</v>
      </c>
      <c r="L770" s="104" t="n">
        <f aca="false">IF(E770&gt;D770,1,0)+IF(E771&gt;D771,1,0)+IF(E772&gt;D772,1,0)</f>
        <v>0</v>
      </c>
      <c r="M770" s="97" t="str">
        <f aca="false">G770&amp;" d. "&amp;I770</f>
        <v>Walderi d. Elias</v>
      </c>
      <c r="N770" s="97" t="str">
        <f aca="false">G770&amp;" x "&amp;I770</f>
        <v>Walderi x Elias</v>
      </c>
      <c r="O770" s="97" t="str">
        <f aca="false">I770&amp;" x "&amp;G770</f>
        <v>Elias x Walderi</v>
      </c>
      <c r="P770" s="94" t="n">
        <f aca="false">MONTH(B770)</f>
        <v>11</v>
      </c>
      <c r="Q770" s="94" t="n">
        <f aca="false">QUOTIENT(B770-2,7)-6129</f>
        <v>231</v>
      </c>
    </row>
    <row r="771" customFormat="false" ht="12.75" hidden="false" customHeight="false" outlineLevel="0" collapsed="false">
      <c r="A771" s="94"/>
      <c r="B771" s="39"/>
      <c r="C771" s="40"/>
      <c r="D771" s="98" t="n">
        <v>6</v>
      </c>
      <c r="E771" s="98" t="n">
        <v>2</v>
      </c>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t="n">
        <v>44523</v>
      </c>
      <c r="C773" s="40" t="s">
        <v>27</v>
      </c>
      <c r="D773" s="96" t="n">
        <v>6</v>
      </c>
      <c r="E773" s="96" t="n">
        <v>0</v>
      </c>
      <c r="F773" s="40" t="s">
        <v>48</v>
      </c>
      <c r="G773" s="105" t="str">
        <f aca="false">C773</f>
        <v>Magritto</v>
      </c>
      <c r="H773" s="104" t="n">
        <f aca="false">IF(AND(E773=0,E774=0),25,20)</f>
        <v>25</v>
      </c>
      <c r="I773" s="105" t="str">
        <f aca="false">F773</f>
        <v>Guto</v>
      </c>
      <c r="J773" s="94" t="n">
        <f aca="false">IF(E773="WO40",-40,MAX(4,SUM(E773:E774)))</f>
        <v>4</v>
      </c>
      <c r="K773" s="104" t="n">
        <f aca="false">IF(D773&gt;E773,1,0)+IF(D774&gt;E774,1,0)+IF(D775&gt;E775,1,0)</f>
        <v>2</v>
      </c>
      <c r="L773" s="104" t="n">
        <f aca="false">IF(E773&gt;D773,1,0)+IF(E774&gt;D774,1,0)+IF(E775&gt;D775,1,0)</f>
        <v>0</v>
      </c>
      <c r="M773" s="97" t="str">
        <f aca="false">G773&amp;" d. "&amp;I773</f>
        <v>Magritto d. Guto</v>
      </c>
      <c r="N773" s="97" t="str">
        <f aca="false">G773&amp;" x "&amp;I773</f>
        <v>Magritto x Guto</v>
      </c>
      <c r="O773" s="97" t="str">
        <f aca="false">I773&amp;" x "&amp;G773</f>
        <v>Guto x Magritto</v>
      </c>
      <c r="P773" s="94" t="n">
        <f aca="false">MONTH(B773)</f>
        <v>11</v>
      </c>
      <c r="Q773" s="94" t="n">
        <f aca="false">QUOTIENT(B773-2,7)-6129</f>
        <v>231</v>
      </c>
    </row>
    <row r="774" customFormat="false" ht="12.75" hidden="false" customHeight="false" outlineLevel="0" collapsed="false">
      <c r="A774" s="94"/>
      <c r="B774" s="39"/>
      <c r="C774" s="40"/>
      <c r="D774" s="98" t="n">
        <v>6</v>
      </c>
      <c r="E774" s="98" t="n">
        <v>0</v>
      </c>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t="n">
        <v>44523</v>
      </c>
      <c r="C776" s="40" t="s">
        <v>40</v>
      </c>
      <c r="D776" s="96" t="n">
        <v>6</v>
      </c>
      <c r="E776" s="96" t="n">
        <v>1</v>
      </c>
      <c r="F776" s="40" t="s">
        <v>26</v>
      </c>
      <c r="G776" s="105" t="str">
        <f aca="false">C776</f>
        <v>Robertinho</v>
      </c>
      <c r="H776" s="104" t="n">
        <f aca="false">IF(AND(E776=0,E777=0),25,20)</f>
        <v>20</v>
      </c>
      <c r="I776" s="105" t="str">
        <f aca="false">F776</f>
        <v>Luiz Henrique</v>
      </c>
      <c r="J776" s="94" t="n">
        <f aca="false">IF(E776="WO40",-40,MAX(4,SUM(E776:E777)))</f>
        <v>4</v>
      </c>
      <c r="K776" s="104" t="n">
        <f aca="false">IF(D776&gt;E776,1,0)+IF(D777&gt;E777,1,0)+IF(D778&gt;E778,1,0)</f>
        <v>2</v>
      </c>
      <c r="L776" s="104" t="n">
        <f aca="false">IF(E776&gt;D776,1,0)+IF(E777&gt;D777,1,0)+IF(E778&gt;D778,1,0)</f>
        <v>0</v>
      </c>
      <c r="M776" s="97" t="str">
        <f aca="false">G776&amp;" d. "&amp;I776</f>
        <v>Robertinho d. Luiz Henrique</v>
      </c>
      <c r="N776" s="97" t="str">
        <f aca="false">G776&amp;" x "&amp;I776</f>
        <v>Robertinho x Luiz Henrique</v>
      </c>
      <c r="O776" s="97" t="str">
        <f aca="false">I776&amp;" x "&amp;G776</f>
        <v>Luiz Henrique x Robertinho</v>
      </c>
      <c r="P776" s="94" t="n">
        <f aca="false">MONTH(B776)</f>
        <v>11</v>
      </c>
      <c r="Q776" s="94" t="n">
        <f aca="false">QUOTIENT(B776-2,7)-6129</f>
        <v>231</v>
      </c>
    </row>
    <row r="777" customFormat="false" ht="12.75" hidden="false" customHeight="false" outlineLevel="0" collapsed="false">
      <c r="A777" s="94"/>
      <c r="B777" s="39"/>
      <c r="C777" s="40"/>
      <c r="D777" s="98" t="n">
        <v>6</v>
      </c>
      <c r="E777" s="98" t="n">
        <v>3</v>
      </c>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t="n">
        <v>44524</v>
      </c>
      <c r="C779" s="40" t="s">
        <v>13</v>
      </c>
      <c r="D779" s="96" t="n">
        <v>6</v>
      </c>
      <c r="E779" s="96" t="n">
        <v>2</v>
      </c>
      <c r="F779" s="40" t="s">
        <v>24</v>
      </c>
      <c r="G779" s="105" t="str">
        <f aca="false">C779</f>
        <v>Elias</v>
      </c>
      <c r="H779" s="104" t="n">
        <f aca="false">IF(AND(E779=0,E780=0),25,20)</f>
        <v>20</v>
      </c>
      <c r="I779" s="105" t="str">
        <f aca="false">F779</f>
        <v>Juan</v>
      </c>
      <c r="J779" s="94" t="n">
        <f aca="false">IF(E779="WO40",-40,MAX(4,SUM(E779:E780)))</f>
        <v>4</v>
      </c>
      <c r="K779" s="104" t="n">
        <f aca="false">IF(D779&gt;E779,1,0)+IF(D780&gt;E780,1,0)+IF(D781&gt;E781,1,0)</f>
        <v>2</v>
      </c>
      <c r="L779" s="104" t="n">
        <f aca="false">IF(E779&gt;D779,1,0)+IF(E780&gt;D780,1,0)+IF(E781&gt;D781,1,0)</f>
        <v>0</v>
      </c>
      <c r="M779" s="97" t="str">
        <f aca="false">G779&amp;" d. "&amp;I779</f>
        <v>Elias d. Juan</v>
      </c>
      <c r="N779" s="97" t="str">
        <f aca="false">G779&amp;" x "&amp;I779</f>
        <v>Elias x Juan</v>
      </c>
      <c r="O779" s="97" t="str">
        <f aca="false">I779&amp;" x "&amp;G779</f>
        <v>Juan x Elias</v>
      </c>
      <c r="P779" s="94" t="n">
        <f aca="false">MONTH(B779)</f>
        <v>11</v>
      </c>
      <c r="Q779" s="94" t="n">
        <f aca="false">QUOTIENT(B779-2,7)-6129</f>
        <v>231</v>
      </c>
    </row>
    <row r="780" customFormat="false" ht="12.75" hidden="false" customHeight="false" outlineLevel="0" collapsed="false">
      <c r="A780" s="94"/>
      <c r="B780" s="39"/>
      <c r="C780" s="40"/>
      <c r="D780" s="98" t="n">
        <v>6</v>
      </c>
      <c r="E780" s="98" t="n">
        <v>0</v>
      </c>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t="n">
        <v>44525</v>
      </c>
      <c r="C782" s="40" t="s">
        <v>27</v>
      </c>
      <c r="D782" s="96" t="n">
        <v>6</v>
      </c>
      <c r="E782" s="96" t="n">
        <v>1</v>
      </c>
      <c r="F782" s="40" t="s">
        <v>26</v>
      </c>
      <c r="G782" s="105" t="str">
        <f aca="false">C782</f>
        <v>Magritto</v>
      </c>
      <c r="H782" s="104" t="n">
        <f aca="false">IF(AND(E782=0,E783=0),25,20)</f>
        <v>20</v>
      </c>
      <c r="I782" s="105" t="str">
        <f aca="false">F782</f>
        <v>Luiz Henrique</v>
      </c>
      <c r="J782" s="94" t="n">
        <f aca="false">IF(E782="WO40",-40,MAX(4,SUM(E782:E783)))</f>
        <v>4</v>
      </c>
      <c r="K782" s="104" t="n">
        <f aca="false">IF(D782&gt;E782,1,0)+IF(D783&gt;E783,1,0)+IF(D784&gt;E784,1,0)</f>
        <v>2</v>
      </c>
      <c r="L782" s="104" t="n">
        <f aca="false">IF(E782&gt;D782,1,0)+IF(E783&gt;D783,1,0)+IF(E784&gt;D784,1,0)</f>
        <v>0</v>
      </c>
      <c r="M782" s="97" t="str">
        <f aca="false">G782&amp;" d. "&amp;I782</f>
        <v>Magritto d. Luiz Henrique</v>
      </c>
      <c r="N782" s="97" t="str">
        <f aca="false">G782&amp;" x "&amp;I782</f>
        <v>Magritto x Luiz Henrique</v>
      </c>
      <c r="O782" s="97" t="str">
        <f aca="false">I782&amp;" x "&amp;G782</f>
        <v>Luiz Henrique x Magritto</v>
      </c>
      <c r="P782" s="94" t="n">
        <f aca="false">MONTH(B782)</f>
        <v>11</v>
      </c>
      <c r="Q782" s="94" t="n">
        <f aca="false">QUOTIENT(B782-2,7)-6129</f>
        <v>231</v>
      </c>
    </row>
    <row r="783" customFormat="false" ht="12.75" hidden="false" customHeight="false" outlineLevel="0" collapsed="false">
      <c r="A783" s="94"/>
      <c r="B783" s="39"/>
      <c r="C783" s="40"/>
      <c r="D783" s="98" t="n">
        <v>6</v>
      </c>
      <c r="E783" s="98" t="n">
        <v>1</v>
      </c>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99</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12" activeCellId="0" sqref="F1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80</v>
      </c>
    </row>
    <row r="2" customFormat="false" ht="12.8" hidden="false" customHeight="false" outlineLevel="0" collapsed="false">
      <c r="A2" s="94" t="n">
        <v>1</v>
      </c>
      <c r="B2" s="95" t="n">
        <v>44446</v>
      </c>
      <c r="C2" s="40" t="s">
        <v>40</v>
      </c>
      <c r="D2" s="96"/>
      <c r="E2" s="96"/>
      <c r="F2" s="40" t="s">
        <v>48</v>
      </c>
      <c r="G2" s="97" t="str">
        <f aca="false">C2</f>
        <v>Robertinho</v>
      </c>
      <c r="H2" s="94" t="n">
        <f aca="false">IF(AND(E2=0,E3=0),25,20)</f>
        <v>25</v>
      </c>
      <c r="I2" s="97" t="str">
        <f aca="false">F2</f>
        <v>Guto</v>
      </c>
      <c r="J2" s="94" t="n">
        <f aca="false">IF(E2="WO40",-40,MAX(4,SUM(E2:E3)))</f>
        <v>4</v>
      </c>
      <c r="K2" s="94" t="n">
        <f aca="false">IF(D2&gt;E2,1,0)+IF(D3&gt;E3,1,0)+IF(D4&gt;E4,1,0)</f>
        <v>0</v>
      </c>
      <c r="L2" s="94" t="n">
        <f aca="false">IF(E2&gt;D2,1,0)+IF(E3&gt;D3,1,0)+IF(E4&gt;D4,1,0)</f>
        <v>0</v>
      </c>
      <c r="M2" s="97" t="str">
        <f aca="false">G2&amp;" d. "&amp;I2</f>
        <v>Robertinho d. Guto</v>
      </c>
      <c r="N2" s="97" t="str">
        <f aca="false">G2&amp;" x "&amp;I2</f>
        <v>Robertinho x Guto</v>
      </c>
      <c r="O2" s="97" t="str">
        <f aca="false">I2&amp;" x "&amp;G2</f>
        <v>Guto x Robertinho</v>
      </c>
      <c r="P2" s="94" t="n">
        <f aca="false">MONTH(B2)</f>
        <v>9</v>
      </c>
      <c r="Q2" s="94" t="n">
        <f aca="false">QUOTIENT(B2-2,7)-6129</f>
        <v>220</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44478</v>
      </c>
      <c r="C5" s="40" t="s">
        <v>42</v>
      </c>
      <c r="D5" s="96"/>
      <c r="E5" s="96"/>
      <c r="F5" s="40" t="s">
        <v>43</v>
      </c>
      <c r="G5" s="105" t="str">
        <f aca="false">C5</f>
        <v>Salgado</v>
      </c>
      <c r="H5" s="104" t="n">
        <f aca="false">IF(AND(E5=0,E6=0),25,20)</f>
        <v>25</v>
      </c>
      <c r="I5" s="105" t="str">
        <f aca="false">F5</f>
        <v>Sérgio Nacif</v>
      </c>
      <c r="J5" s="94" t="n">
        <f aca="false">IF(E5="WO40",-40,MAX(4,SUM(E5:E6)))</f>
        <v>4</v>
      </c>
      <c r="K5" s="104" t="n">
        <f aca="false">IF(D5&gt;E5,1,0)+IF(D6&gt;E6,1,0)+IF(D7&gt;E7,1,0)</f>
        <v>0</v>
      </c>
      <c r="L5" s="104" t="n">
        <f aca="false">IF(E5&gt;D5,1,0)+IF(E6&gt;D6,1,0)+IF(E7&gt;D7,1,0)</f>
        <v>0</v>
      </c>
      <c r="M5" s="97" t="str">
        <f aca="false">G5&amp;" d. "&amp;I5</f>
        <v>Salgado d. Sérgio Nacif</v>
      </c>
      <c r="N5" s="97" t="str">
        <f aca="false">G5&amp;" x "&amp;I5</f>
        <v>Salgado x Sérgio Nacif</v>
      </c>
      <c r="O5" s="97" t="str">
        <f aca="false">I5&amp;" x "&amp;G5</f>
        <v>Sérgio Nacif x Salgado</v>
      </c>
      <c r="P5" s="94" t="n">
        <f aca="false">MONTH(B5)</f>
        <v>10</v>
      </c>
      <c r="Q5" s="94" t="n">
        <f aca="false">QUOTIENT(B5-2,7)-6129</f>
        <v>224</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8" hidden="false" customHeight="false" outlineLevel="0" collapsed="false">
      <c r="A8" s="104" t="n">
        <f aca="false">A5+1</f>
        <v>3</v>
      </c>
      <c r="B8" s="95" t="n">
        <v>44482</v>
      </c>
      <c r="C8" s="40" t="s">
        <v>26</v>
      </c>
      <c r="D8" s="96"/>
      <c r="E8" s="96"/>
      <c r="F8" s="40" t="s">
        <v>50</v>
      </c>
      <c r="G8" s="105" t="str">
        <f aca="false">C8</f>
        <v>Luiz Henrique</v>
      </c>
      <c r="H8" s="104" t="n">
        <f aca="false">IF(AND(E8=0,E9=0),25,20)</f>
        <v>25</v>
      </c>
      <c r="I8" s="105" t="str">
        <f aca="false">F8</f>
        <v>Yokota</v>
      </c>
      <c r="J8" s="94" t="n">
        <f aca="false">IF(E8="WO40",-40,MAX(4,SUM(E8:E9)))</f>
        <v>4</v>
      </c>
      <c r="K8" s="104" t="n">
        <f aca="false">IF(D8&gt;E8,1,0)+IF(D9&gt;E9,1,0)+IF(D10&gt;E10,1,0)</f>
        <v>0</v>
      </c>
      <c r="L8" s="104" t="n">
        <f aca="false">IF(E8&gt;D8,1,0)+IF(E9&gt;D9,1,0)+IF(E10&gt;D10,1,0)</f>
        <v>0</v>
      </c>
      <c r="M8" s="97" t="str">
        <f aca="false">G8&amp;" d. "&amp;I8</f>
        <v>Luiz Henrique d. Yokota</v>
      </c>
      <c r="N8" s="97" t="str">
        <f aca="false">G8&amp;" x "&amp;I8</f>
        <v>Luiz Henrique x Yokota</v>
      </c>
      <c r="O8" s="97" t="str">
        <f aca="false">I8&amp;" x "&amp;G8</f>
        <v>Yokota x Luiz Henrique</v>
      </c>
      <c r="P8" s="94" t="n">
        <f aca="false">MONTH(B8)</f>
        <v>10</v>
      </c>
      <c r="Q8" s="94" t="n">
        <f aca="false">QUOTIENT(B8-2,7)-6129</f>
        <v>225</v>
      </c>
    </row>
    <row r="9" customFormat="false" ht="12.8"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44506</v>
      </c>
      <c r="C11" s="40" t="s">
        <v>5</v>
      </c>
      <c r="D11" s="96"/>
      <c r="E11" s="96"/>
      <c r="F11" s="40" t="s">
        <v>30</v>
      </c>
      <c r="G11" s="105" t="str">
        <f aca="false">C11</f>
        <v>Bruno</v>
      </c>
      <c r="H11" s="104" t="n">
        <f aca="false">IF(AND(E11=0,E12=0),25,20)</f>
        <v>25</v>
      </c>
      <c r="I11" s="105" t="str">
        <f aca="false">F11</f>
        <v>Oswald</v>
      </c>
      <c r="J11" s="94" t="n">
        <f aca="false">IF(E11="WO40",-40,MAX(4,SUM(E11:E12)))</f>
        <v>4</v>
      </c>
      <c r="K11" s="104" t="n">
        <f aca="false">IF(D11&gt;E11,1,0)+IF(D12&gt;E12,1,0)+IF(D13&gt;E13,1,0)</f>
        <v>0</v>
      </c>
      <c r="L11" s="104" t="n">
        <f aca="false">IF(E11&gt;D11,1,0)+IF(E12&gt;D12,1,0)+IF(E13&gt;D13,1,0)</f>
        <v>0</v>
      </c>
      <c r="M11" s="97" t="str">
        <f aca="false">G11&amp;" d. "&amp;I11</f>
        <v>Bruno d. Oswald</v>
      </c>
      <c r="N11" s="97" t="str">
        <f aca="false">G11&amp;" x "&amp;I11</f>
        <v>Bruno x Oswald</v>
      </c>
      <c r="O11" s="97" t="str">
        <f aca="false">I11&amp;" x "&amp;G11</f>
        <v>Oswald x Bruno</v>
      </c>
      <c r="P11" s="94" t="n">
        <f aca="false">MONTH(B11)</f>
        <v>11</v>
      </c>
      <c r="Q11" s="94" t="n">
        <f aca="false">QUOTIENT(B11-2,7)-6129</f>
        <v>228</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2021-11-26T06:22:00Z</dcterms:modified>
  <cp:revision>62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