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F367052-9BB6-4691-9454-E09D2A8ECB5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dacción" sheetId="2" r:id="rId1"/>
    <sheet name="Desarrollo" sheetId="1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9" i="1" l="1"/>
  <c r="C348" i="1"/>
  <c r="C342" i="1"/>
  <c r="D343" i="1" s="1"/>
  <c r="D339" i="1"/>
  <c r="C338" i="1"/>
  <c r="C336" i="1"/>
  <c r="C335" i="1"/>
  <c r="C328" i="1"/>
  <c r="C327" i="1"/>
  <c r="C326" i="1"/>
  <c r="C322" i="1"/>
  <c r="C321" i="1"/>
  <c r="C320" i="1"/>
  <c r="C319" i="1"/>
  <c r="C318" i="1"/>
  <c r="C317" i="1"/>
  <c r="C307" i="1"/>
  <c r="C306" i="1"/>
  <c r="C304" i="1"/>
  <c r="D188" i="1"/>
  <c r="C302" i="1"/>
  <c r="C301" i="1"/>
  <c r="C300" i="1"/>
  <c r="D269" i="1"/>
  <c r="D264" i="1"/>
  <c r="C236" i="1"/>
  <c r="C235" i="1"/>
  <c r="D235" i="1" s="1"/>
  <c r="C234" i="1"/>
  <c r="C233" i="1"/>
  <c r="C232" i="1"/>
  <c r="B233" i="1"/>
  <c r="C244" i="1" s="1"/>
  <c r="B234" i="1"/>
  <c r="B235" i="1"/>
  <c r="B232" i="1"/>
  <c r="C227" i="1"/>
  <c r="C226" i="1"/>
  <c r="C225" i="1"/>
  <c r="C224" i="1"/>
  <c r="D224" i="1" s="1"/>
  <c r="C223" i="1"/>
  <c r="D223" i="1"/>
  <c r="C214" i="1"/>
  <c r="B224" i="1"/>
  <c r="B225" i="1"/>
  <c r="B226" i="1"/>
  <c r="B223" i="1"/>
  <c r="B214" i="1"/>
  <c r="C218" i="1"/>
  <c r="C217" i="1"/>
  <c r="C216" i="1"/>
  <c r="C215" i="1"/>
  <c r="D215" i="1"/>
  <c r="D298" i="1"/>
  <c r="D297" i="1"/>
  <c r="C296" i="1"/>
  <c r="C295" i="1"/>
  <c r="D293" i="1"/>
  <c r="D282" i="1"/>
  <c r="D279" i="1"/>
  <c r="D266" i="1"/>
  <c r="D262" i="1"/>
  <c r="D261" i="1"/>
  <c r="B252" i="1"/>
  <c r="B251" i="1"/>
  <c r="B250" i="1"/>
  <c r="B245" i="1"/>
  <c r="B244" i="1"/>
  <c r="B243" i="1"/>
  <c r="B217" i="1"/>
  <c r="D226" i="1" s="1"/>
  <c r="B216" i="1"/>
  <c r="B215" i="1"/>
  <c r="C207" i="1"/>
  <c r="B207" i="1"/>
  <c r="C206" i="1"/>
  <c r="B206" i="1"/>
  <c r="C205" i="1"/>
  <c r="B205" i="1"/>
  <c r="C204" i="1"/>
  <c r="B204" i="1"/>
  <c r="C203" i="1"/>
  <c r="B203" i="1"/>
  <c r="C192" i="1"/>
  <c r="C189" i="1"/>
  <c r="C188" i="1"/>
  <c r="B192" i="1"/>
  <c r="D192" i="1" s="1"/>
  <c r="C191" i="1"/>
  <c r="B191" i="1"/>
  <c r="C190" i="1"/>
  <c r="B190" i="1"/>
  <c r="B189" i="1"/>
  <c r="B188" i="1"/>
  <c r="C178" i="1"/>
  <c r="B178" i="1"/>
  <c r="C176" i="1"/>
  <c r="C169" i="1"/>
  <c r="C171" i="1"/>
  <c r="B171" i="1"/>
  <c r="C162" i="1"/>
  <c r="B176" i="1"/>
  <c r="D176" i="1" s="1"/>
  <c r="B169" i="1"/>
  <c r="D169" i="1" s="1"/>
  <c r="B162" i="1"/>
  <c r="D162" i="1" s="1"/>
  <c r="B152" i="1"/>
  <c r="B151" i="1"/>
  <c r="C146" i="1"/>
  <c r="C138" i="1"/>
  <c r="C139" i="1" s="1"/>
  <c r="B138" i="1"/>
  <c r="B139" i="1" s="1"/>
  <c r="C129" i="1"/>
  <c r="B129" i="1"/>
  <c r="C134" i="1"/>
  <c r="D134" i="1" s="1"/>
  <c r="B136" i="1"/>
  <c r="B134" i="1"/>
  <c r="D136" i="1" s="1"/>
  <c r="B133" i="1"/>
  <c r="C125" i="1"/>
  <c r="C127" i="1"/>
  <c r="B127" i="1"/>
  <c r="B125" i="1"/>
  <c r="D127" i="1" s="1"/>
  <c r="B124" i="1"/>
  <c r="B115" i="1"/>
  <c r="C116" i="1"/>
  <c r="D116" i="1" s="1"/>
  <c r="B118" i="1"/>
  <c r="B116" i="1"/>
  <c r="D118" i="1" s="1"/>
  <c r="C120" i="1"/>
  <c r="B120" i="1"/>
  <c r="C102" i="1"/>
  <c r="D102" i="1" s="1"/>
  <c r="C99" i="1"/>
  <c r="D99" i="1" s="1"/>
  <c r="C96" i="1"/>
  <c r="D96" i="1" s="1"/>
  <c r="B102" i="1"/>
  <c r="B99" i="1"/>
  <c r="B96" i="1"/>
  <c r="B93" i="1"/>
  <c r="C89" i="1"/>
  <c r="C86" i="1"/>
  <c r="C83" i="1"/>
  <c r="D83" i="1" s="1"/>
  <c r="B89" i="1"/>
  <c r="B86" i="1"/>
  <c r="B83" i="1"/>
  <c r="B84" i="1" s="1"/>
  <c r="C80" i="1"/>
  <c r="B80" i="1"/>
  <c r="C76" i="1"/>
  <c r="C73" i="1"/>
  <c r="D73" i="1" s="1"/>
  <c r="C70" i="1"/>
  <c r="B76" i="1"/>
  <c r="B73" i="1"/>
  <c r="B70" i="1"/>
  <c r="C58" i="1"/>
  <c r="D58" i="1" s="1"/>
  <c r="B60" i="1"/>
  <c r="D60" i="1" s="1"/>
  <c r="B58" i="1"/>
  <c r="B57" i="1"/>
  <c r="C50" i="1"/>
  <c r="C43" i="1"/>
  <c r="C51" i="1"/>
  <c r="B53" i="1"/>
  <c r="C53" i="1" s="1"/>
  <c r="B51" i="1"/>
  <c r="C44" i="1"/>
  <c r="B46" i="1"/>
  <c r="D46" i="1" s="1"/>
  <c r="B44" i="1"/>
  <c r="C46" i="1" s="1"/>
  <c r="B43" i="1"/>
  <c r="B34" i="1"/>
  <c r="B33" i="1"/>
  <c r="C28" i="1"/>
  <c r="C29" i="1"/>
  <c r="C21" i="1"/>
  <c r="C20" i="1"/>
  <c r="C22" i="1" s="1"/>
  <c r="B21" i="1"/>
  <c r="B20" i="1"/>
  <c r="C16" i="1"/>
  <c r="C15" i="1"/>
  <c r="B16" i="1"/>
  <c r="B15" i="1"/>
  <c r="B50" i="1" s="1"/>
  <c r="C11" i="1"/>
  <c r="C10" i="1"/>
  <c r="B11" i="1"/>
  <c r="B10" i="1"/>
  <c r="G19" i="2"/>
  <c r="G17" i="2"/>
  <c r="G12" i="2"/>
  <c r="G11" i="2"/>
  <c r="G8" i="2"/>
  <c r="C19" i="2"/>
  <c r="C15" i="2"/>
  <c r="C11" i="2"/>
  <c r="C17" i="1"/>
  <c r="D216" i="1"/>
  <c r="D44" i="1"/>
  <c r="D125" i="1"/>
  <c r="D76" i="1"/>
  <c r="D86" i="1"/>
  <c r="D89" i="1"/>
  <c r="D70" i="1"/>
  <c r="D234" i="1" l="1"/>
  <c r="D232" i="1"/>
  <c r="C245" i="1"/>
  <c r="D245" i="1" s="1"/>
  <c r="D233" i="1"/>
  <c r="D244" i="1"/>
  <c r="C243" i="1"/>
  <c r="D225" i="1"/>
  <c r="D214" i="1"/>
  <c r="D207" i="1"/>
  <c r="D206" i="1"/>
  <c r="D204" i="1"/>
  <c r="D203" i="1"/>
  <c r="C193" i="1"/>
  <c r="D191" i="1"/>
  <c r="D190" i="1"/>
  <c r="B193" i="1"/>
  <c r="D189" i="1"/>
  <c r="C136" i="1"/>
  <c r="C118" i="1"/>
  <c r="D50" i="1"/>
  <c r="D52" i="1" s="1"/>
  <c r="D54" i="1" s="1"/>
  <c r="D80" i="1" s="1"/>
  <c r="D87" i="1" s="1"/>
  <c r="C52" i="1"/>
  <c r="C54" i="1" s="1"/>
  <c r="D51" i="1"/>
  <c r="D53" i="1"/>
  <c r="B45" i="1"/>
  <c r="B47" i="1" s="1"/>
  <c r="B161" i="1" s="1"/>
  <c r="C57" i="1"/>
  <c r="C59" i="1" s="1"/>
  <c r="B22" i="1"/>
  <c r="D22" i="1" s="1"/>
  <c r="B17" i="1"/>
  <c r="D17" i="1" s="1"/>
  <c r="C12" i="1"/>
  <c r="C45" i="1"/>
  <c r="C47" i="1" s="1"/>
  <c r="C161" i="1" s="1"/>
  <c r="C163" i="1" s="1"/>
  <c r="C165" i="1" s="1"/>
  <c r="B12" i="1"/>
  <c r="C23" i="1"/>
  <c r="D12" i="1"/>
  <c r="D43" i="1"/>
  <c r="D45" i="1" s="1"/>
  <c r="D47" i="1" s="1"/>
  <c r="D243" i="1"/>
  <c r="D217" i="1"/>
  <c r="B52" i="1"/>
  <c r="B54" i="1" s="1"/>
  <c r="C60" i="1"/>
  <c r="B59" i="1"/>
  <c r="B61" i="1" s="1"/>
  <c r="B97" i="1" s="1"/>
  <c r="B163" i="1"/>
  <c r="C208" i="1"/>
  <c r="D246" i="1" l="1"/>
  <c r="B100" i="1"/>
  <c r="D168" i="1"/>
  <c r="D170" i="1" s="1"/>
  <c r="D90" i="1"/>
  <c r="D84" i="1"/>
  <c r="C67" i="1"/>
  <c r="C74" i="1" s="1"/>
  <c r="B67" i="1"/>
  <c r="B74" i="1" s="1"/>
  <c r="C61" i="1"/>
  <c r="C93" i="1" s="1"/>
  <c r="D57" i="1"/>
  <c r="D59" i="1" s="1"/>
  <c r="D61" i="1" s="1"/>
  <c r="D93" i="1" s="1"/>
  <c r="D175" i="1" s="1"/>
  <c r="D177" i="1" s="1"/>
  <c r="D23" i="1"/>
  <c r="E23" i="1" s="1"/>
  <c r="B23" i="1"/>
  <c r="D161" i="1"/>
  <c r="D164" i="1" s="1"/>
  <c r="D67" i="1"/>
  <c r="B208" i="1"/>
  <c r="D205" i="1"/>
  <c r="D208" i="1" s="1"/>
  <c r="B103" i="1"/>
  <c r="B175" i="1"/>
  <c r="B177" i="1" s="1"/>
  <c r="B179" i="1" s="1"/>
  <c r="B168" i="1"/>
  <c r="B170" i="1" s="1"/>
  <c r="C168" i="1"/>
  <c r="C170" i="1" s="1"/>
  <c r="D193" i="1"/>
  <c r="B165" i="1"/>
  <c r="B71" i="1"/>
  <c r="B77" i="1"/>
  <c r="C77" i="1" l="1"/>
  <c r="C71" i="1"/>
  <c r="D100" i="1"/>
  <c r="D103" i="1"/>
  <c r="D97" i="1"/>
  <c r="C175" i="1"/>
  <c r="C177" i="1" s="1"/>
  <c r="C179" i="1" s="1"/>
  <c r="D179" i="1" s="1"/>
  <c r="C100" i="1"/>
  <c r="C103" i="1"/>
  <c r="C97" i="1"/>
  <c r="D181" i="1"/>
  <c r="D197" i="1" s="1"/>
  <c r="B172" i="1"/>
  <c r="B183" i="1" s="1"/>
  <c r="B181" i="1"/>
  <c r="D74" i="1"/>
  <c r="D108" i="1" s="1"/>
  <c r="D124" i="1" s="1"/>
  <c r="D126" i="1" s="1"/>
  <c r="D128" i="1" s="1"/>
  <c r="D77" i="1"/>
  <c r="D71" i="1"/>
  <c r="D329" i="1"/>
  <c r="C30" i="1"/>
  <c r="C90" i="1"/>
  <c r="C87" i="1"/>
  <c r="C84" i="1"/>
  <c r="C172" i="1"/>
  <c r="B107" i="1"/>
  <c r="B117" i="1" s="1"/>
  <c r="B119" i="1" s="1"/>
  <c r="B87" i="1"/>
  <c r="B108" i="1" s="1"/>
  <c r="B90" i="1"/>
  <c r="B109" i="1" s="1"/>
  <c r="D196" i="1"/>
  <c r="D165" i="1"/>
  <c r="C303" i="1" l="1"/>
  <c r="D267" i="1"/>
  <c r="C183" i="1"/>
  <c r="D109" i="1"/>
  <c r="D133" i="1" s="1"/>
  <c r="D135" i="1" s="1"/>
  <c r="D137" i="1" s="1"/>
  <c r="C181" i="1"/>
  <c r="D198" i="1"/>
  <c r="B218" i="1" s="1"/>
  <c r="B227" i="1" s="1"/>
  <c r="D107" i="1"/>
  <c r="D115" i="1" s="1"/>
  <c r="D117" i="1" s="1"/>
  <c r="D119" i="1" s="1"/>
  <c r="C109" i="1"/>
  <c r="C133" i="1" s="1"/>
  <c r="C135" i="1" s="1"/>
  <c r="C137" i="1" s="1"/>
  <c r="C107" i="1"/>
  <c r="C115" i="1" s="1"/>
  <c r="C117" i="1" s="1"/>
  <c r="C119" i="1" s="1"/>
  <c r="C121" i="1" s="1"/>
  <c r="C108" i="1"/>
  <c r="C124" i="1" s="1"/>
  <c r="C126" i="1" s="1"/>
  <c r="C128" i="1" s="1"/>
  <c r="C130" i="1" s="1"/>
  <c r="D172" i="1"/>
  <c r="D183" i="1" s="1"/>
  <c r="B135" i="1"/>
  <c r="B137" i="1" s="1"/>
  <c r="B126" i="1"/>
  <c r="B128" i="1" s="1"/>
  <c r="B130" i="1" s="1"/>
  <c r="B121" i="1"/>
  <c r="C35" i="1"/>
  <c r="C37" i="1" s="1"/>
  <c r="B236" i="1" l="1"/>
  <c r="D227" i="1"/>
  <c r="B141" i="1"/>
  <c r="C141" i="1"/>
  <c r="D121" i="1"/>
  <c r="D130" i="1"/>
  <c r="D139" i="1"/>
  <c r="D218" i="1"/>
  <c r="D219" i="1" s="1"/>
  <c r="C250" i="1" s="1"/>
  <c r="D250" i="1" l="1"/>
  <c r="D228" i="1"/>
  <c r="C251" i="1" s="1"/>
  <c r="D236" i="1"/>
  <c r="D237" i="1" s="1"/>
  <c r="D141" i="1"/>
  <c r="C147" i="1" s="1"/>
  <c r="D263" i="1" l="1"/>
  <c r="E141" i="1"/>
  <c r="C252" i="1"/>
  <c r="D252" i="1" s="1"/>
  <c r="D251" i="1"/>
  <c r="D253" i="1" l="1"/>
  <c r="D308" i="1"/>
  <c r="C148" i="1"/>
  <c r="D271" i="1" l="1"/>
  <c r="D265" i="1"/>
  <c r="D268" i="1" s="1"/>
  <c r="D270" i="1" s="1"/>
  <c r="D309" i="1"/>
  <c r="D323" i="1" s="1"/>
  <c r="D331" i="1" s="1"/>
  <c r="C153" i="1"/>
  <c r="D272" i="1" l="1"/>
  <c r="D280" i="1" s="1"/>
  <c r="D281" i="1" s="1"/>
  <c r="D283" i="1" s="1"/>
  <c r="D285" i="1" s="1"/>
  <c r="C155" i="1"/>
  <c r="D345" i="1" s="1"/>
  <c r="D284" i="1" l="1"/>
  <c r="D286" i="1" s="1"/>
  <c r="C350" i="1" s="1"/>
  <c r="D351" i="1" s="1"/>
  <c r="D353" i="1" s="1"/>
  <c r="D3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tc={6DAE951C-D6DC-4A2C-8B22-A4C20A062DF6}</author>
    <author>tc={53F2FFE3-3AF1-4DBF-81AF-25D8B8C0A26A}</author>
    <author>tc={56B2384F-9BA4-4D68-B406-51E64C3A81AE}</author>
    <author>tc={863B5361-8513-4826-ACB2-58166016F43E}</author>
  </authors>
  <commentList>
    <comment ref="B116" authorId="0" shapeId="0" xr:uid="{6DAE951C-D6DC-4A2C-8B22-A4C20A062D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30-jun-2009</t>
      </text>
    </comment>
    <comment ref="C116" authorId="1" shapeId="0" xr:uid="{53F2FFE3-3AF1-4DBF-81AF-25D8B8C0A2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31-dic-2009</t>
      </text>
    </comment>
    <comment ref="B118" authorId="2" shapeId="0" xr:uid="{56B2384F-9BA4-4D68-B406-51E64C3A81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1-ene-2009</t>
      </text>
    </comment>
    <comment ref="C118" authorId="3" shapeId="0" xr:uid="{863B5361-8513-4826-ACB2-58166016F4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1-jul-2009</t>
      </text>
    </comment>
  </commentList>
</comments>
</file>

<file path=xl/sharedStrings.xml><?xml version="1.0" encoding="utf-8"?>
<sst xmlns="http://schemas.openxmlformats.org/spreadsheetml/2006/main" count="523" uniqueCount="280">
  <si>
    <t>Maquilados Mexicanos, S.A. de C.V. es una empresa dedicada a la fabricación de camisas y sus clientes son comerciantes menores.
Dentro de sus operaciones del 2015 fabrica tres estilos de camisas: CL Camisas Lisas, CE Camisas Estampadas y CR Camisas Rayadas.</t>
  </si>
  <si>
    <t>El Administrador de Finanzas proporciona al Responsable de elaborar el Presupuesto Maestro para el ejercicio del
2016 el Balance General del 2015.</t>
  </si>
  <si>
    <t>Balance General al 31 de Diciembre del 2015</t>
  </si>
  <si>
    <t>ACTIVOS</t>
  </si>
  <si>
    <t>PASIVOS</t>
  </si>
  <si>
    <t>Efectivo</t>
  </si>
  <si>
    <t>Proveedores</t>
  </si>
  <si>
    <t>Clientes</t>
  </si>
  <si>
    <t>Documentos por Pagar</t>
  </si>
  <si>
    <t>Deudores Diversos</t>
  </si>
  <si>
    <t>ISR Por Pagar</t>
  </si>
  <si>
    <t>Funcionarios y Empleados</t>
  </si>
  <si>
    <t>Total de Pasivo Corto Plazo</t>
  </si>
  <si>
    <t>Inventario de materiales</t>
  </si>
  <si>
    <t>Inventario de Producto Terminado</t>
  </si>
  <si>
    <t>Préstamos Bancarios</t>
  </si>
  <si>
    <t>Total de Activo Circulante</t>
  </si>
  <si>
    <t>Total de Pasivo Largo Plazo</t>
  </si>
  <si>
    <t>Terreno</t>
  </si>
  <si>
    <t>PASIVO TOTAL</t>
  </si>
  <si>
    <t>Planta y Equipo</t>
  </si>
  <si>
    <t> </t>
  </si>
  <si>
    <t>Depreciación Acumulada</t>
  </si>
  <si>
    <t>CAPITAL CONTABLE</t>
  </si>
  <si>
    <t>Total de Activo No Circulante</t>
  </si>
  <si>
    <t>Capital Contribuido</t>
  </si>
  <si>
    <t>Capital Ganado</t>
  </si>
  <si>
    <t>CAPITAL CONTABLE TOTAL</t>
  </si>
  <si>
    <t>ACTIVO TOTAL</t>
  </si>
  <si>
    <t>Suma del PASIVO y CAPITAL</t>
  </si>
  <si>
    <t>REQUERIMIENTO DE MATERIALES</t>
  </si>
  <si>
    <t>CL</t>
  </si>
  <si>
    <t>CE</t>
  </si>
  <si>
    <t>CR</t>
  </si>
  <si>
    <t>Materia Prima A metros</t>
  </si>
  <si>
    <t>Materia Prima B metros</t>
  </si>
  <si>
    <t>Materia Prima C piezas</t>
  </si>
  <si>
    <t>Horas Mano de Obra</t>
  </si>
  <si>
    <t>La hora de Mano de Obra Directa costará 15 pesos el primer semestre y 18 pesos el segundo semestre.  Los gastos
indirectos de fabricación se aplican con base en hora de mano de obra.</t>
  </si>
  <si>
    <t>INFORMACION DE INVENTARIOS</t>
  </si>
  <si>
    <t>Concepto</t>
  </si>
  <si>
    <t>Inventario
Inicial Primer Semestre</t>
  </si>
  <si>
    <t>Inventario
Final Segundo Semestre</t>
  </si>
  <si>
    <t>Costo Primer Semestre</t>
  </si>
  <si>
    <t>Costo Segundo Semestre</t>
  </si>
  <si>
    <t>Producto CL</t>
  </si>
  <si>
    <t>Producto CE</t>
  </si>
  <si>
    <t>Producto CR</t>
  </si>
  <si>
    <t>Suponga que los inventarios iniciales son iguales al final del primer semestre. No hay inventario de artículos en
proceso.</t>
  </si>
  <si>
    <t>PRODUCTOS</t>
  </si>
  <si>
    <t>Precio de Venta Primer Semestre</t>
  </si>
  <si>
    <t>Precio de Venta Segundo Semestre</t>
  </si>
  <si>
    <t>Ventas planeadas Primer Semestre</t>
  </si>
  <si>
    <t>Ventas planeadas Segundo Semestre</t>
  </si>
  <si>
    <t>Gastos de Administración y Ventas:</t>
  </si>
  <si>
    <t>Depreciación</t>
  </si>
  <si>
    <t>Anuales</t>
  </si>
  <si>
    <t>Sueldos y Salarios</t>
  </si>
  <si>
    <t>Comisiones</t>
  </si>
  <si>
    <t>de las ventas proyectadas</t>
  </si>
  <si>
    <t>Varios</t>
  </si>
  <si>
    <t>Primer Semestre</t>
  </si>
  <si>
    <t>Segundo Semestre</t>
  </si>
  <si>
    <t>Intereses por Préstamo</t>
  </si>
  <si>
    <t>Gastos de Fabricación Indirectos</t>
  </si>
  <si>
    <t>anuales</t>
  </si>
  <si>
    <t>Seguros</t>
  </si>
  <si>
    <t>Mantenimiento</t>
  </si>
  <si>
    <t>Energéticos</t>
  </si>
  <si>
    <t>Datos Adicionales:</t>
  </si>
  <si>
    <t>En 2016 se adquirirá un equipo nuevo valuado en 85,000 pesos y no se depreciará durante el ejercicio presupuestado. 
La Tasa de ISR es del 30%
La tasa del PTU es del 10%
En 2016 se cobrará el 100% del saldo de clientes del 2015 
En 2016 se cobrará el 80% de las ventas presupuestadas
En 2016 se pagará el 100% del saldo de proveedores del 2015 
En 2016 se pagará el 50% de las compras presupuestadas
Se pagará el ISR del 2015.</t>
  </si>
  <si>
    <t>"PRESUPUESTO MAESTRO"</t>
  </si>
  <si>
    <t>Maquilados Regionales S.A de C.V.</t>
  </si>
  <si>
    <t>I. Presupuesto de Operación.</t>
  </si>
  <si>
    <t>1. Presupuesto de Ventas</t>
  </si>
  <si>
    <t>1er. Semestre</t>
  </si>
  <si>
    <t>2do. Semestre</t>
  </si>
  <si>
    <t>PRODUCTO CL</t>
  </si>
  <si>
    <t>Unidades a vender</t>
  </si>
  <si>
    <t>Precio de Venta</t>
  </si>
  <si>
    <t>Importe de Venta</t>
  </si>
  <si>
    <t>PRODUCTO CE</t>
  </si>
  <si>
    <t>PRODUCTO CR</t>
  </si>
  <si>
    <t>Total de Ventas por Semestre</t>
  </si>
  <si>
    <t>2. Determinación del saldo de Clientes y Flujo de Entradas</t>
  </si>
  <si>
    <t>Descripción</t>
  </si>
  <si>
    <t>Importe</t>
  </si>
  <si>
    <t>Total</t>
  </si>
  <si>
    <t>Saldo de clientes 31-Dic-2015</t>
  </si>
  <si>
    <t>(R. Balance 2015)</t>
  </si>
  <si>
    <t>Ventas 2016</t>
  </si>
  <si>
    <t>(1. Presupuesto de Ventas)</t>
  </si>
  <si>
    <t>Sdo. Inicial</t>
  </si>
  <si>
    <t>Cobranza</t>
  </si>
  <si>
    <t>Total de Clientes 2016</t>
  </si>
  <si>
    <t>Ventas</t>
  </si>
  <si>
    <t>Entradas de Efectivo:</t>
  </si>
  <si>
    <t>Clientes 2016</t>
  </si>
  <si>
    <t>Total Entradas 2016</t>
  </si>
  <si>
    <t>Por Cobranza del 2015</t>
  </si>
  <si>
    <t>Sdo. Final</t>
  </si>
  <si>
    <t>Por Cobranza del 2016</t>
  </si>
  <si>
    <t>Se utiliza este dato en el flujo</t>
  </si>
  <si>
    <t>Saldo de Clientes del 2016</t>
  </si>
  <si>
    <t>Se utiliza este dato en el balance</t>
  </si>
  <si>
    <t>3. Presupuesto de Producción</t>
  </si>
  <si>
    <t>Total 2016</t>
  </si>
  <si>
    <t>(Del 1.Presupuesto de Ventas y de la Redacción)</t>
  </si>
  <si>
    <t>(+) Inventario Final</t>
  </si>
  <si>
    <t>(Redacción)</t>
  </si>
  <si>
    <t>(=) Total de Unidades</t>
  </si>
  <si>
    <t>(-) Inventario Inicial</t>
  </si>
  <si>
    <t>(=) Unidades a Producir</t>
  </si>
  <si>
    <t>4. Presupuesto de Requerimiento de Materiales</t>
  </si>
  <si>
    <t>Unidades a producir</t>
  </si>
  <si>
    <t>(Del 3. Presupuesto de Producción)</t>
  </si>
  <si>
    <t>Material A</t>
  </si>
  <si>
    <t>Requerimiento de material</t>
  </si>
  <si>
    <t>Total de Material A requerido</t>
  </si>
  <si>
    <t>Material B</t>
  </si>
  <si>
    <t>Total de Material B requerido</t>
  </si>
  <si>
    <t>Material C</t>
  </si>
  <si>
    <t>Total de Material C requerido</t>
  </si>
  <si>
    <t xml:space="preserve">Total de Requerimientos </t>
  </si>
  <si>
    <t>5. Presupuesto de Compra de Materiales</t>
  </si>
  <si>
    <t>Requerimiento de materiales</t>
  </si>
  <si>
    <t>(Del 4. Presupuesto de Requerimiento de Materiales)</t>
  </si>
  <si>
    <t>( + ) Inventario Final</t>
  </si>
  <si>
    <t>Total de Materiales</t>
  </si>
  <si>
    <t>( - ) Inventario Inicial</t>
  </si>
  <si>
    <t>Material a comprar</t>
  </si>
  <si>
    <t>metros</t>
  </si>
  <si>
    <t>Precio de Compra</t>
  </si>
  <si>
    <t>Total de Material A en $:</t>
  </si>
  <si>
    <t>Inventario Final</t>
  </si>
  <si>
    <t>Inventario Inicial</t>
  </si>
  <si>
    <t>Total de Material B en $:</t>
  </si>
  <si>
    <t>Total de Material C en $:</t>
  </si>
  <si>
    <t>Compras totales:</t>
  </si>
  <si>
    <t>6. Determinación del saldo de Proveedores y Flujo de Salidas</t>
  </si>
  <si>
    <t>Pagos</t>
  </si>
  <si>
    <t>Saldo de Proveedores 31-Dic-2015</t>
  </si>
  <si>
    <t>Compras</t>
  </si>
  <si>
    <t>Compras 2016</t>
  </si>
  <si>
    <t>(5. Presupuesto de Compras)</t>
  </si>
  <si>
    <t>Total de Proveedores 2016</t>
  </si>
  <si>
    <t>Pagos del 2016</t>
  </si>
  <si>
    <t>Total deudas del 2016</t>
  </si>
  <si>
    <t>Salidas de Efectivo:</t>
  </si>
  <si>
    <t>Por Proveedores del 2015</t>
  </si>
  <si>
    <t>(R. 100%)</t>
  </si>
  <si>
    <t>Por Proveedores del 2016</t>
  </si>
  <si>
    <t>(R. 50%)</t>
  </si>
  <si>
    <t>Total de Salidas 2016:</t>
  </si>
  <si>
    <t>Este dato se ocupa en el flujo</t>
  </si>
  <si>
    <t>Saldo de Proveedores del 2016</t>
  </si>
  <si>
    <t>Este dato se ocupa en el balance</t>
  </si>
  <si>
    <t>7. Presupuesto de Mano de Obra Directa</t>
  </si>
  <si>
    <t>Total 2009</t>
  </si>
  <si>
    <t>Horas requeridas por unidad</t>
  </si>
  <si>
    <t>Total de horas requeridas</t>
  </si>
  <si>
    <t>Cuota por hora</t>
  </si>
  <si>
    <t>Importe de M.O.D.</t>
  </si>
  <si>
    <t>Total de horas requeridas por semestre</t>
  </si>
  <si>
    <t>Total de M.O.D. por semestre</t>
  </si>
  <si>
    <t>8. Presupuesto de Gastos Indirectos de Fabricación</t>
  </si>
  <si>
    <t>NO SE PAGA</t>
  </si>
  <si>
    <t>Total G.I.F. por semestre</t>
  </si>
  <si>
    <t xml:space="preserve">
</t>
  </si>
  <si>
    <t>Coeficiente para determinar el costo por hora de Gastos Indirectos de Fabricación</t>
  </si>
  <si>
    <t>Total de G.I.F.</t>
  </si>
  <si>
    <t>(/) Total horas M.O.D. Anual</t>
  </si>
  <si>
    <t>(Del 7. Presupuesto de Mano de Obra)</t>
  </si>
  <si>
    <t>(=) Costo por Hora de G.I.F.</t>
  </si>
  <si>
    <t>9. Presupuesto de Gastos de Operación</t>
  </si>
  <si>
    <t>Comisiones = Ventas proyectadas * 1%</t>
  </si>
  <si>
    <t>Intereses del Prestamo</t>
  </si>
  <si>
    <t>Total de Gastos de Operación:</t>
  </si>
  <si>
    <t>10. Determinación del Costo Unitario de Productos Terminados</t>
  </si>
  <si>
    <t>Costo</t>
  </si>
  <si>
    <t>Cantidad</t>
  </si>
  <si>
    <t>Costo Unitario</t>
  </si>
  <si>
    <t>(Redacción costos del 2do. semestre)</t>
  </si>
  <si>
    <t>Mano de Obra</t>
  </si>
  <si>
    <t>Gastos Indirectos de Fabricación</t>
  </si>
  <si>
    <t>(Del 8. Presupuesto de Gastos de Fabricación)</t>
  </si>
  <si>
    <t>11. Valuación de Inventarios Finales</t>
  </si>
  <si>
    <t>Inventario Final de Materiales</t>
  </si>
  <si>
    <t>Inventario final del segundo semestre</t>
  </si>
  <si>
    <t>Unidades</t>
  </si>
  <si>
    <t>Costo Total</t>
  </si>
  <si>
    <t>Dato que se usa en el balance general</t>
  </si>
  <si>
    <t>Inventario Final de Producto Terminado</t>
  </si>
  <si>
    <t>II. Presupuesto Financiero.</t>
  </si>
  <si>
    <t>MAQUILADOS MEXICANOS, S.A.</t>
  </si>
  <si>
    <t>Estado de Costo de Producción y Ventas</t>
  </si>
  <si>
    <t>Presupuesto del 1 de Enero al 31 de Diciembre del 2016</t>
  </si>
  <si>
    <t>Saldo Inicial de Materiales</t>
  </si>
  <si>
    <t>(+) Compras de Materiales</t>
  </si>
  <si>
    <t>(Del 5. Presupuesto de Compra de Materiales</t>
  </si>
  <si>
    <t>(=) Material Disponible</t>
  </si>
  <si>
    <t>(-) Inventario Final de Materiales</t>
  </si>
  <si>
    <t>(Del 11. Valuación de Inventarios)</t>
  </si>
  <si>
    <t>(=) Materiales Utilizados</t>
  </si>
  <si>
    <t>(+) Mano de Obra Directa</t>
  </si>
  <si>
    <t>(Del 7. Presupuesto de Mano de Obra Directa)</t>
  </si>
  <si>
    <t>(+) Gastos de Fabricación Indirectos</t>
  </si>
  <si>
    <t>(Del 8. Presupuesto de Gastos Indirectos de Fabricación)</t>
  </si>
  <si>
    <t>(=) Costo de Producción</t>
  </si>
  <si>
    <t>(+) Inventario Inicial de Productos Terminados</t>
  </si>
  <si>
    <t>(=) Total de Producción Disponible</t>
  </si>
  <si>
    <t>(-) Inventario Final de Productos Terminados</t>
  </si>
  <si>
    <t>(=) Costo de Ventas</t>
  </si>
  <si>
    <t>Estado de Resultados</t>
  </si>
  <si>
    <t>(Del 1. Presupuesto de Ventas)</t>
  </si>
  <si>
    <t>(-) Costo de Ventas</t>
  </si>
  <si>
    <t>(Del Estado de Costo de Producción y Ventas)</t>
  </si>
  <si>
    <t>(=) Utilidad Bruta</t>
  </si>
  <si>
    <t>(-) Gastos de Operación</t>
  </si>
  <si>
    <t>(Del 9. Presupuesto de Gastos de Operación)</t>
  </si>
  <si>
    <t>(=) Utilidad de Operación</t>
  </si>
  <si>
    <t>(-) ISR</t>
  </si>
  <si>
    <t>(Redacción 30%)</t>
  </si>
  <si>
    <t>(-) PTU</t>
  </si>
  <si>
    <t>(Redacción 10%)</t>
  </si>
  <si>
    <t>(=) Utilidad Neta</t>
  </si>
  <si>
    <t>Estado de Flujo de Efectivo</t>
  </si>
  <si>
    <t>Saldo Inicial de Efectivo</t>
  </si>
  <si>
    <t>Entradas:</t>
  </si>
  <si>
    <t>Cobranza 2016</t>
  </si>
  <si>
    <t>(Del 2. Determinación del saldo de clientes y Flujo de Entrada)</t>
  </si>
  <si>
    <t>Cobranza 2015</t>
  </si>
  <si>
    <t>Total de Entradas</t>
  </si>
  <si>
    <t>Efectivo Disponible</t>
  </si>
  <si>
    <t>Salidas:</t>
  </si>
  <si>
    <t>Proveedores 2016</t>
  </si>
  <si>
    <t>(Del 6. Determinación del saldo de proveedores y flujo de salida)</t>
  </si>
  <si>
    <t>Proveedores 2015</t>
  </si>
  <si>
    <t>Pago Mano de Obra Directa</t>
  </si>
  <si>
    <t>Pago Gastos Indirectos de Fabricación</t>
  </si>
  <si>
    <t>(Del 8. Presupuesto de Gastos Indirectos de Fabricación sin depreciación)</t>
  </si>
  <si>
    <t>Pago de Gastos de Operación</t>
  </si>
  <si>
    <t>(Del 9. Presupuesto de Gastos de Operación sin depreciación)</t>
  </si>
  <si>
    <t>Compra de Activo Fijo (Maquinaria)</t>
  </si>
  <si>
    <t>Pago ISR 2015</t>
  </si>
  <si>
    <t>Pago ISR 2016</t>
  </si>
  <si>
    <t>(Del Estado de Resultados)</t>
  </si>
  <si>
    <t>Total de Salidas</t>
  </si>
  <si>
    <t>Flujo de Efectivo Actual</t>
  </si>
  <si>
    <t>este dato se usa en el balance general</t>
  </si>
  <si>
    <t>Balance General</t>
  </si>
  <si>
    <t>Presupuesto al 31 de Diciembre del 2016</t>
  </si>
  <si>
    <t>ACTIVO</t>
  </si>
  <si>
    <t>Circulante</t>
  </si>
  <si>
    <t>(Del Estado de Flujo de Efectivo)</t>
  </si>
  <si>
    <t>Redacción</t>
  </si>
  <si>
    <t>Inventario de Materiales</t>
  </si>
  <si>
    <t>(Del 11. Valuación de Inventarios Finales)</t>
  </si>
  <si>
    <t>Total de Activos Circulantes:</t>
  </si>
  <si>
    <t>No Circulante</t>
  </si>
  <si>
    <t>(Redacción Balance y Compra de máquina)</t>
  </si>
  <si>
    <t>(Redacción + Del 8 y 9 Presupuestos de Operación y GIF )</t>
  </si>
  <si>
    <t>Total Activos No Circulante</t>
  </si>
  <si>
    <t>PASIVO</t>
  </si>
  <si>
    <t>Corto Plazo</t>
  </si>
  <si>
    <t>ISR por Pagar</t>
  </si>
  <si>
    <t>(Redacción - pagos que se hicieron en el Estado de flujo)</t>
  </si>
  <si>
    <t>PTU por Pagar</t>
  </si>
  <si>
    <t>Total de Pasivo Corto Plazo:</t>
  </si>
  <si>
    <t>Largo Plazo</t>
  </si>
  <si>
    <t>Total de Pasivo Largo Plazo:</t>
  </si>
  <si>
    <t>Capital Aportado</t>
  </si>
  <si>
    <t>Utilidad del Ejercicio</t>
  </si>
  <si>
    <t>Total de Capital Contable</t>
  </si>
  <si>
    <t>SUMA DE PASIVO Y CAPITAL</t>
  </si>
  <si>
    <t>20% es lo que se queda por cobrar</t>
  </si>
  <si>
    <t>Cédula 3 y 10</t>
  </si>
  <si>
    <t>preguntar tasa de isr y tasa de ptu y pum resultado</t>
  </si>
  <si>
    <t>revisar el 7.6 o algo asi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</si>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</sst>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0.0"/>
    <numFmt numFmtId="167" formatCode="_-* #,##0.0_-;\-* #,##0.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1"/>
    </font>
    <font>
      <b/>
      <sz val="16"/>
      <name val="Calibri"/>
      <family val="1"/>
    </font>
    <font>
      <sz val="10"/>
      <color rgb="FF000000"/>
      <name val="Times New Roman"/>
      <charset val="204"/>
    </font>
    <font>
      <b/>
      <sz val="11"/>
      <name val="Calibri"/>
      <family val="1"/>
    </font>
    <font>
      <sz val="11"/>
      <color rgb="FF000000"/>
      <name val="Calibri"/>
      <family val="2"/>
    </font>
    <font>
      <u/>
      <sz val="11"/>
      <name val="Times New Roman"/>
      <family val="1"/>
    </font>
    <font>
      <b/>
      <sz val="11"/>
      <color rgb="FF000000"/>
      <name val="Calibri"/>
      <family val="2"/>
    </font>
    <font>
      <b/>
      <sz val="12"/>
      <name val="Calibri"/>
      <family val="1"/>
    </font>
    <font>
      <b/>
      <sz val="11.5"/>
      <name val="Calibri"/>
      <family val="1"/>
    </font>
    <font>
      <sz val="10.5"/>
      <name val="Calibri"/>
      <family val="1"/>
    </font>
    <font>
      <sz val="10.5"/>
      <color rgb="FF000000"/>
      <name val="Calibri"/>
      <family val="2"/>
    </font>
    <font>
      <b/>
      <sz val="10.5"/>
      <name val="Calibri"/>
      <family val="1"/>
    </font>
    <font>
      <sz val="11"/>
      <color rgb="FF000000"/>
      <name val="Calibri"/>
    </font>
    <font>
      <u/>
      <sz val="11"/>
      <color rgb="FF000000"/>
      <name val="Times New Roman"/>
      <family val="1"/>
    </font>
    <font>
      <b/>
      <u/>
      <sz val="11"/>
      <name val="Times New Roman"/>
      <family val="1"/>
    </font>
    <font>
      <sz val="9"/>
      <color rgb="FFFF0000"/>
      <name val="Calibri"/>
      <family val="2"/>
      <scheme val="minor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2" fillId="0" borderId="0" xfId="0" applyFont="1"/>
    <xf numFmtId="0" fontId="6" fillId="0" borderId="0" xfId="0" applyFont="1"/>
    <xf numFmtId="164" fontId="6" fillId="0" borderId="2" xfId="1" applyNumberFormat="1" applyFont="1" applyBorder="1"/>
    <xf numFmtId="164" fontId="3" fillId="0" borderId="2" xfId="1" applyNumberFormat="1" applyFont="1" applyBorder="1"/>
    <xf numFmtId="165" fontId="2" fillId="0" borderId="2" xfId="2" applyNumberFormat="1" applyFont="1" applyBorder="1"/>
    <xf numFmtId="165" fontId="2" fillId="0" borderId="3" xfId="2" applyNumberFormat="1" applyFont="1" applyBorder="1"/>
    <xf numFmtId="164" fontId="3" fillId="0" borderId="4" xfId="1" applyNumberFormat="1" applyFont="1" applyBorder="1"/>
    <xf numFmtId="164" fontId="6" fillId="0" borderId="6" xfId="1" applyNumberFormat="1" applyFont="1" applyBorder="1"/>
    <xf numFmtId="164" fontId="3" fillId="0" borderId="6" xfId="1" applyNumberFormat="1" applyFont="1" applyBorder="1"/>
    <xf numFmtId="165" fontId="3" fillId="0" borderId="6" xfId="2" applyNumberFormat="1" applyFont="1" applyBorder="1"/>
    <xf numFmtId="165" fontId="2" fillId="0" borderId="7" xfId="2" applyNumberFormat="1" applyFont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4" fontId="3" fillId="0" borderId="10" xfId="1" applyNumberFormat="1" applyFont="1" applyBorder="1"/>
    <xf numFmtId="0" fontId="6" fillId="0" borderId="12" xfId="0" applyFont="1" applyBorder="1"/>
    <xf numFmtId="0" fontId="3" fillId="0" borderId="12" xfId="0" applyFont="1" applyBorder="1"/>
    <xf numFmtId="0" fontId="2" fillId="0" borderId="12" xfId="0" applyFont="1" applyBorder="1"/>
    <xf numFmtId="0" fontId="3" fillId="0" borderId="13" xfId="0" applyFont="1" applyBorder="1"/>
    <xf numFmtId="0" fontId="2" fillId="0" borderId="0" xfId="0" applyFont="1" applyAlignment="1">
      <alignment horizontal="center"/>
    </xf>
    <xf numFmtId="164" fontId="7" fillId="0" borderId="2" xfId="1" applyNumberFormat="1" applyFont="1" applyBorder="1" applyAlignment="1">
      <alignment horizontal="left"/>
    </xf>
    <xf numFmtId="164" fontId="7" fillId="0" borderId="2" xfId="1" applyNumberFormat="1" applyFont="1" applyBorder="1"/>
    <xf numFmtId="164" fontId="3" fillId="0" borderId="20" xfId="1" applyNumberFormat="1" applyFont="1" applyBorder="1"/>
    <xf numFmtId="9" fontId="7" fillId="0" borderId="6" xfId="3" applyFont="1" applyBorder="1" applyAlignment="1">
      <alignment horizontal="left"/>
    </xf>
    <xf numFmtId="164" fontId="3" fillId="0" borderId="24" xfId="1" applyNumberFormat="1" applyFont="1" applyBorder="1"/>
    <xf numFmtId="164" fontId="2" fillId="0" borderId="9" xfId="1" applyNumberFormat="1" applyFont="1" applyBorder="1"/>
    <xf numFmtId="164" fontId="2" fillId="0" borderId="3" xfId="1" applyNumberFormat="1" applyFont="1" applyBorder="1"/>
    <xf numFmtId="164" fontId="3" fillId="0" borderId="1" xfId="1" applyNumberFormat="1" applyFont="1" applyBorder="1"/>
    <xf numFmtId="164" fontId="2" fillId="0" borderId="25" xfId="1" applyNumberFormat="1" applyFont="1" applyBorder="1"/>
    <xf numFmtId="164" fontId="2" fillId="0" borderId="7" xfId="1" applyNumberFormat="1" applyFont="1" applyBorder="1"/>
    <xf numFmtId="164" fontId="3" fillId="0" borderId="5" xfId="1" applyNumberFormat="1" applyFont="1" applyBorder="1"/>
    <xf numFmtId="0" fontId="3" fillId="0" borderId="26" xfId="0" applyFont="1" applyBorder="1"/>
    <xf numFmtId="0" fontId="2" fillId="0" borderId="11" xfId="0" applyFont="1" applyBorder="1"/>
    <xf numFmtId="0" fontId="2" fillId="3" borderId="21" xfId="0" applyFont="1" applyFill="1" applyBorder="1" applyAlignment="1">
      <alignment horizontal="center"/>
    </xf>
    <xf numFmtId="164" fontId="2" fillId="3" borderId="22" xfId="1" applyNumberFormat="1" applyFont="1" applyFill="1" applyBorder="1" applyAlignment="1">
      <alignment horizontal="center"/>
    </xf>
    <xf numFmtId="164" fontId="2" fillId="3" borderId="23" xfId="1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164" fontId="8" fillId="3" borderId="7" xfId="1" applyNumberFormat="1" applyFont="1" applyFill="1" applyBorder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164" fontId="3" fillId="0" borderId="0" xfId="1" applyNumberFormat="1" applyFont="1" applyBorder="1"/>
    <xf numFmtId="0" fontId="3" fillId="0" borderId="27" xfId="0" applyFont="1" applyBorder="1"/>
    <xf numFmtId="0" fontId="2" fillId="0" borderId="27" xfId="0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44" fontId="2" fillId="0" borderId="2" xfId="2" applyFont="1" applyBorder="1"/>
    <xf numFmtId="0" fontId="3" fillId="0" borderId="28" xfId="0" applyFont="1" applyBorder="1"/>
    <xf numFmtId="164" fontId="3" fillId="0" borderId="29" xfId="1" applyNumberFormat="1" applyFont="1" applyBorder="1"/>
    <xf numFmtId="164" fontId="3" fillId="0" borderId="8" xfId="1" applyNumberFormat="1" applyFont="1" applyBorder="1"/>
    <xf numFmtId="164" fontId="2" fillId="0" borderId="6" xfId="1" applyNumberFormat="1" applyFont="1" applyBorder="1"/>
    <xf numFmtId="0" fontId="6" fillId="0" borderId="30" xfId="0" applyFont="1" applyBorder="1"/>
    <xf numFmtId="0" fontId="11" fillId="0" borderId="12" xfId="0" applyFont="1" applyBorder="1"/>
    <xf numFmtId="165" fontId="3" fillId="0" borderId="2" xfId="2" applyNumberFormat="1" applyFont="1" applyBorder="1"/>
    <xf numFmtId="0" fontId="3" fillId="0" borderId="30" xfId="0" applyFont="1" applyBorder="1"/>
    <xf numFmtId="164" fontId="2" fillId="3" borderId="20" xfId="1" applyNumberFormat="1" applyFont="1" applyFill="1" applyBorder="1" applyAlignment="1">
      <alignment horizontal="center"/>
    </xf>
    <xf numFmtId="164" fontId="2" fillId="3" borderId="24" xfId="1" applyNumberFormat="1" applyFont="1" applyFill="1" applyBorder="1" applyAlignment="1">
      <alignment horizontal="center"/>
    </xf>
    <xf numFmtId="44" fontId="2" fillId="0" borderId="3" xfId="2" applyFont="1" applyBorder="1"/>
    <xf numFmtId="44" fontId="3" fillId="0" borderId="6" xfId="2" applyFont="1" applyBorder="1"/>
    <xf numFmtId="44" fontId="3" fillId="0" borderId="2" xfId="2" applyFont="1" applyBorder="1"/>
    <xf numFmtId="44" fontId="3" fillId="0" borderId="8" xfId="2" applyFont="1" applyBorder="1"/>
    <xf numFmtId="165" fontId="3" fillId="0" borderId="8" xfId="2" applyNumberFormat="1" applyFont="1" applyBorder="1"/>
    <xf numFmtId="43" fontId="3" fillId="0" borderId="0" xfId="1" applyFont="1" applyBorder="1"/>
    <xf numFmtId="43" fontId="3" fillId="0" borderId="2" xfId="1" applyFont="1" applyBorder="1"/>
    <xf numFmtId="0" fontId="2" fillId="3" borderId="31" xfId="0" applyFont="1" applyFill="1" applyBorder="1" applyAlignment="1">
      <alignment horizontal="center"/>
    </xf>
    <xf numFmtId="164" fontId="2" fillId="3" borderId="17" xfId="1" applyNumberFormat="1" applyFont="1" applyFill="1" applyBorder="1" applyAlignment="1">
      <alignment horizontal="center"/>
    </xf>
    <xf numFmtId="164" fontId="2" fillId="3" borderId="34" xfId="1" applyNumberFormat="1" applyFont="1" applyFill="1" applyBorder="1" applyAlignment="1">
      <alignment horizontal="center"/>
    </xf>
    <xf numFmtId="43" fontId="3" fillId="0" borderId="6" xfId="1" applyFont="1" applyBorder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18" xfId="0" applyFont="1" applyBorder="1"/>
    <xf numFmtId="164" fontId="3" fillId="0" borderId="19" xfId="1" applyNumberFormat="1" applyFont="1" applyBorder="1"/>
    <xf numFmtId="0" fontId="15" fillId="0" borderId="27" xfId="0" applyFont="1" applyBorder="1"/>
    <xf numFmtId="164" fontId="2" fillId="0" borderId="24" xfId="1" applyNumberFormat="1" applyFont="1" applyBorder="1"/>
    <xf numFmtId="0" fontId="2" fillId="0" borderId="18" xfId="0" applyFont="1" applyBorder="1"/>
    <xf numFmtId="165" fontId="2" fillId="0" borderId="25" xfId="2" applyNumberFormat="1" applyFont="1" applyBorder="1"/>
    <xf numFmtId="164" fontId="16" fillId="0" borderId="20" xfId="1" applyNumberFormat="1" applyFont="1" applyBorder="1"/>
    <xf numFmtId="165" fontId="2" fillId="0" borderId="37" xfId="2" applyNumberFormat="1" applyFont="1" applyBorder="1"/>
    <xf numFmtId="0" fontId="17" fillId="0" borderId="0" xfId="0" applyFont="1"/>
    <xf numFmtId="0" fontId="16" fillId="0" borderId="12" xfId="0" applyFont="1" applyBorder="1"/>
    <xf numFmtId="164" fontId="16" fillId="0" borderId="6" xfId="1" applyNumberFormat="1" applyFont="1" applyBorder="1"/>
    <xf numFmtId="164" fontId="16" fillId="0" borderId="2" xfId="1" applyNumberFormat="1" applyFont="1" applyBorder="1"/>
    <xf numFmtId="0" fontId="16" fillId="0" borderId="0" xfId="0" applyFont="1"/>
    <xf numFmtId="0" fontId="18" fillId="0" borderId="12" xfId="0" applyFont="1" applyBorder="1"/>
    <xf numFmtId="164" fontId="17" fillId="0" borderId="9" xfId="1" applyNumberFormat="1" applyFont="1" applyBorder="1"/>
    <xf numFmtId="164" fontId="17" fillId="0" borderId="3" xfId="1" applyNumberFormat="1" applyFont="1" applyBorder="1"/>
    <xf numFmtId="0" fontId="3" fillId="0" borderId="38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20" xfId="0" applyFont="1" applyBorder="1"/>
    <xf numFmtId="0" fontId="3" fillId="0" borderId="7" xfId="0" applyFont="1" applyBorder="1" applyAlignment="1">
      <alignment horizontal="right"/>
    </xf>
    <xf numFmtId="0" fontId="3" fillId="0" borderId="39" xfId="0" applyFont="1" applyBorder="1"/>
    <xf numFmtId="0" fontId="2" fillId="0" borderId="13" xfId="0" applyFont="1" applyBorder="1"/>
    <xf numFmtId="165" fontId="9" fillId="0" borderId="0" xfId="0" applyNumberFormat="1" applyFont="1"/>
    <xf numFmtId="165" fontId="7" fillId="0" borderId="0" xfId="0" applyNumberFormat="1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4" borderId="0" xfId="0" applyFont="1" applyFill="1"/>
    <xf numFmtId="0" fontId="2" fillId="4" borderId="27" xfId="0" applyFont="1" applyFill="1" applyBorder="1"/>
    <xf numFmtId="164" fontId="2" fillId="4" borderId="0" xfId="1" applyNumberFormat="1" applyFont="1" applyFill="1" applyBorder="1"/>
    <xf numFmtId="164" fontId="2" fillId="4" borderId="6" xfId="1" applyNumberFormat="1" applyFont="1" applyFill="1" applyBorder="1"/>
    <xf numFmtId="164" fontId="2" fillId="4" borderId="2" xfId="1" applyNumberFormat="1" applyFont="1" applyFill="1" applyBorder="1"/>
    <xf numFmtId="165" fontId="2" fillId="4" borderId="3" xfId="2" applyNumberFormat="1" applyFont="1" applyFill="1" applyBorder="1"/>
    <xf numFmtId="0" fontId="3" fillId="4" borderId="27" xfId="0" applyFont="1" applyFill="1" applyBorder="1"/>
    <xf numFmtId="164" fontId="3" fillId="4" borderId="0" xfId="1" applyNumberFormat="1" applyFont="1" applyFill="1" applyBorder="1"/>
    <xf numFmtId="164" fontId="3" fillId="4" borderId="6" xfId="1" applyNumberFormat="1" applyFont="1" applyFill="1" applyBorder="1"/>
    <xf numFmtId="164" fontId="3" fillId="4" borderId="24" xfId="1" applyNumberFormat="1" applyFont="1" applyFill="1" applyBorder="1"/>
    <xf numFmtId="0" fontId="17" fillId="0" borderId="27" xfId="0" applyFont="1" applyBorder="1"/>
    <xf numFmtId="0" fontId="16" fillId="0" borderId="27" xfId="0" applyFont="1" applyBorder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/>
    <xf numFmtId="3" fontId="23" fillId="0" borderId="0" xfId="0" applyNumberFormat="1" applyFont="1"/>
    <xf numFmtId="0" fontId="24" fillId="0" borderId="0" xfId="0" applyFont="1" applyAlignment="1">
      <alignment wrapText="1"/>
    </xf>
    <xf numFmtId="3" fontId="25" fillId="0" borderId="0" xfId="0" applyNumberFormat="1" applyFont="1"/>
    <xf numFmtId="3" fontId="25" fillId="0" borderId="40" xfId="0" applyNumberFormat="1" applyFont="1" applyBorder="1"/>
    <xf numFmtId="0" fontId="21" fillId="0" borderId="40" xfId="0" applyFont="1" applyBorder="1" applyAlignment="1">
      <alignment wrapText="1"/>
    </xf>
    <xf numFmtId="3" fontId="29" fillId="0" borderId="44" xfId="0" applyNumberFormat="1" applyFont="1" applyBorder="1"/>
    <xf numFmtId="8" fontId="29" fillId="0" borderId="44" xfId="0" applyNumberFormat="1" applyFont="1" applyBorder="1"/>
    <xf numFmtId="0" fontId="28" fillId="0" borderId="0" xfId="0" applyFont="1" applyAlignment="1">
      <alignment wrapText="1"/>
    </xf>
    <xf numFmtId="0" fontId="30" fillId="0" borderId="47" xfId="0" applyFont="1" applyBorder="1" applyAlignment="1">
      <alignment wrapText="1"/>
    </xf>
    <xf numFmtId="0" fontId="28" fillId="0" borderId="47" xfId="0" applyFont="1" applyBorder="1" applyAlignment="1">
      <alignment wrapText="1"/>
    </xf>
    <xf numFmtId="0" fontId="28" fillId="0" borderId="49" xfId="0" applyFont="1" applyBorder="1" applyAlignment="1">
      <alignment wrapText="1"/>
    </xf>
    <xf numFmtId="0" fontId="30" fillId="0" borderId="0" xfId="0" applyFont="1" applyAlignment="1">
      <alignment wrapText="1"/>
    </xf>
    <xf numFmtId="49" fontId="2" fillId="3" borderId="23" xfId="1" applyNumberFormat="1" applyFont="1" applyFill="1" applyBorder="1" applyAlignment="1">
      <alignment horizontal="center" vertical="center"/>
    </xf>
    <xf numFmtId="164" fontId="3" fillId="0" borderId="48" xfId="1" applyNumberFormat="1" applyFont="1" applyBorder="1"/>
    <xf numFmtId="9" fontId="7" fillId="0" borderId="6" xfId="3" applyFont="1" applyFill="1" applyBorder="1" applyAlignment="1">
      <alignment horizontal="left"/>
    </xf>
    <xf numFmtId="0" fontId="26" fillId="0" borderId="42" xfId="0" applyFont="1" applyBorder="1" applyAlignment="1">
      <alignment horizontal="center" wrapText="1"/>
    </xf>
    <xf numFmtId="166" fontId="23" fillId="0" borderId="44" xfId="0" applyNumberFormat="1" applyFont="1" applyBorder="1"/>
    <xf numFmtId="167" fontId="3" fillId="0" borderId="6" xfId="1" applyNumberFormat="1" applyFont="1" applyBorder="1"/>
    <xf numFmtId="167" fontId="3" fillId="0" borderId="2" xfId="1" applyNumberFormat="1" applyFont="1" applyBorder="1"/>
    <xf numFmtId="164" fontId="2" fillId="0" borderId="7" xfId="1" applyNumberFormat="1" applyFont="1" applyFill="1" applyBorder="1"/>
    <xf numFmtId="0" fontId="27" fillId="0" borderId="42" xfId="0" applyFont="1" applyBorder="1" applyAlignment="1">
      <alignment horizontal="center" wrapText="1"/>
    </xf>
    <xf numFmtId="8" fontId="2" fillId="0" borderId="6" xfId="2" applyNumberFormat="1" applyFont="1" applyBorder="1"/>
    <xf numFmtId="165" fontId="2" fillId="0" borderId="3" xfId="2" applyNumberFormat="1" applyFont="1" applyFill="1" applyBorder="1"/>
    <xf numFmtId="164" fontId="3" fillId="0" borderId="20" xfId="1" applyNumberFormat="1" applyFont="1" applyFill="1" applyBorder="1"/>
    <xf numFmtId="164" fontId="3" fillId="0" borderId="6" xfId="1" applyNumberFormat="1" applyFont="1" applyFill="1" applyBorder="1"/>
    <xf numFmtId="3" fontId="31" fillId="0" borderId="48" xfId="0" applyNumberFormat="1" applyFont="1" applyBorder="1"/>
    <xf numFmtId="167" fontId="3" fillId="0" borderId="20" xfId="1" applyNumberFormat="1" applyFont="1" applyBorder="1"/>
    <xf numFmtId="167" fontId="3" fillId="0" borderId="24" xfId="1" applyNumberFormat="1" applyFont="1" applyBorder="1"/>
    <xf numFmtId="164" fontId="3" fillId="4" borderId="2" xfId="1" applyNumberFormat="1" applyFont="1" applyFill="1" applyBorder="1"/>
    <xf numFmtId="3" fontId="29" fillId="0" borderId="0" xfId="0" applyNumberFormat="1" applyFont="1"/>
    <xf numFmtId="0" fontId="29" fillId="0" borderId="0" xfId="0" applyFont="1"/>
    <xf numFmtId="164" fontId="3" fillId="0" borderId="20" xfId="1" applyNumberFormat="1" applyFont="1" applyBorder="1" applyAlignment="1">
      <alignment wrapText="1"/>
    </xf>
    <xf numFmtId="0" fontId="28" fillId="0" borderId="43" xfId="0" applyFont="1" applyBorder="1" applyAlignment="1">
      <alignment wrapText="1"/>
    </xf>
    <xf numFmtId="3" fontId="29" fillId="0" borderId="48" xfId="0" applyNumberFormat="1" applyFont="1" applyBorder="1"/>
    <xf numFmtId="0" fontId="30" fillId="0" borderId="45" xfId="0" applyFont="1" applyBorder="1" applyAlignment="1">
      <alignment wrapText="1"/>
    </xf>
    <xf numFmtId="167" fontId="3" fillId="0" borderId="0" xfId="1" applyNumberFormat="1" applyFont="1" applyBorder="1"/>
    <xf numFmtId="0" fontId="32" fillId="0" borderId="0" xfId="0" applyFont="1" applyAlignment="1">
      <alignment wrapText="1"/>
    </xf>
    <xf numFmtId="3" fontId="33" fillId="0" borderId="40" xfId="0" applyNumberFormat="1" applyFont="1" applyBorder="1" applyAlignment="1">
      <alignment wrapText="1"/>
    </xf>
    <xf numFmtId="3" fontId="21" fillId="0" borderId="0" xfId="0" applyNumberFormat="1" applyFont="1"/>
    <xf numFmtId="164" fontId="3" fillId="0" borderId="50" xfId="1" applyNumberFormat="1" applyFont="1" applyFill="1" applyBorder="1"/>
    <xf numFmtId="164" fontId="34" fillId="0" borderId="2" xfId="1" applyNumberFormat="1" applyFont="1" applyBorder="1"/>
    <xf numFmtId="164" fontId="7" fillId="0" borderId="4" xfId="1" applyNumberFormat="1" applyFont="1" applyBorder="1"/>
    <xf numFmtId="164" fontId="9" fillId="0" borderId="2" xfId="1" applyNumberFormat="1" applyFont="1" applyBorder="1"/>
    <xf numFmtId="1" fontId="35" fillId="0" borderId="51" xfId="0" quotePrefix="1" applyNumberFormat="1" applyFont="1" applyBorder="1"/>
    <xf numFmtId="8" fontId="3" fillId="0" borderId="0" xfId="2" applyNumberFormat="1" applyFont="1" applyBorder="1"/>
    <xf numFmtId="8" fontId="3" fillId="0" borderId="0" xfId="1" applyNumberFormat="1" applyFont="1" applyBorder="1"/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8" fillId="0" borderId="41" xfId="0" applyFont="1" applyBorder="1" applyAlignment="1">
      <alignment wrapText="1"/>
    </xf>
    <xf numFmtId="0" fontId="28" fillId="0" borderId="42" xfId="0" applyFont="1" applyBorder="1" applyAlignment="1">
      <alignment wrapText="1"/>
    </xf>
    <xf numFmtId="0" fontId="26" fillId="0" borderId="0" xfId="0" applyFont="1" applyAlignment="1">
      <alignment wrapText="1"/>
    </xf>
    <xf numFmtId="0" fontId="21" fillId="0" borderId="41" xfId="0" applyFont="1" applyBorder="1" applyAlignment="1">
      <alignment wrapText="1"/>
    </xf>
    <xf numFmtId="0" fontId="21" fillId="0" borderId="42" xfId="0" applyFont="1" applyBorder="1" applyAlignment="1">
      <alignment wrapText="1"/>
    </xf>
    <xf numFmtId="0" fontId="19" fillId="0" borderId="41" xfId="0" applyFont="1" applyBorder="1" applyAlignment="1">
      <alignment wrapText="1"/>
    </xf>
    <xf numFmtId="0" fontId="19" fillId="0" borderId="42" xfId="0" applyFont="1" applyBorder="1" applyAlignment="1">
      <alignment wrapText="1"/>
    </xf>
    <xf numFmtId="0" fontId="27" fillId="0" borderId="0" xfId="0" applyFont="1" applyAlignment="1">
      <alignment wrapText="1"/>
    </xf>
    <xf numFmtId="0" fontId="27" fillId="0" borderId="41" xfId="0" applyFont="1" applyBorder="1" applyAlignment="1">
      <alignment horizontal="center" wrapText="1"/>
    </xf>
    <xf numFmtId="0" fontId="27" fillId="0" borderId="42" xfId="0" applyFont="1" applyBorder="1" applyAlignment="1">
      <alignment horizontal="center" wrapText="1"/>
    </xf>
    <xf numFmtId="0" fontId="21" fillId="0" borderId="43" xfId="0" applyFont="1" applyBorder="1" applyAlignment="1">
      <alignment wrapText="1"/>
    </xf>
    <xf numFmtId="0" fontId="21" fillId="0" borderId="46" xfId="0" applyFont="1" applyBorder="1" applyAlignment="1">
      <alignment wrapText="1"/>
    </xf>
    <xf numFmtId="0" fontId="21" fillId="0" borderId="45" xfId="0" applyFont="1" applyBorder="1" applyAlignment="1">
      <alignment wrapText="1"/>
    </xf>
    <xf numFmtId="0" fontId="21" fillId="0" borderId="47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1" fillId="0" borderId="49" xfId="0" applyFont="1" applyBorder="1" applyAlignment="1">
      <alignment wrapText="1"/>
    </xf>
    <xf numFmtId="0" fontId="21" fillId="0" borderId="44" xfId="0" applyFont="1" applyBorder="1" applyAlignment="1">
      <alignment wrapText="1"/>
    </xf>
    <xf numFmtId="0" fontId="28" fillId="0" borderId="0" xfId="0" applyFont="1" applyAlignment="1">
      <alignment wrapText="1"/>
    </xf>
    <xf numFmtId="3" fontId="29" fillId="0" borderId="0" xfId="0" applyNumberFormat="1" applyFont="1"/>
    <xf numFmtId="0" fontId="29" fillId="0" borderId="0" xfId="0" applyFont="1"/>
    <xf numFmtId="0" fontId="28" fillId="0" borderId="48" xfId="0" applyFont="1" applyBorder="1" applyAlignment="1">
      <alignment wrapText="1"/>
    </xf>
    <xf numFmtId="9" fontId="29" fillId="0" borderId="0" xfId="0" applyNumberFormat="1" applyFont="1"/>
    <xf numFmtId="3" fontId="29" fillId="0" borderId="40" xfId="0" applyNumberFormat="1" applyFont="1" applyBorder="1"/>
    <xf numFmtId="0" fontId="29" fillId="0" borderId="40" xfId="0" applyFont="1" applyBorder="1"/>
    <xf numFmtId="0" fontId="28" fillId="0" borderId="40" xfId="0" applyFont="1" applyBorder="1" applyAlignment="1">
      <alignment wrapText="1"/>
    </xf>
    <xf numFmtId="0" fontId="28" fillId="0" borderId="44" xfId="0" applyFont="1" applyBorder="1" applyAlignment="1">
      <alignment wrapText="1"/>
    </xf>
    <xf numFmtId="0" fontId="21" fillId="0" borderId="40" xfId="0" applyFont="1" applyBorder="1" applyAlignment="1">
      <alignment wrapText="1"/>
    </xf>
    <xf numFmtId="0" fontId="4" fillId="2" borderId="36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2" applyNumberFormat="1" applyFont="1" applyBorder="1"/>
    <xf numFmtId="164" fontId="3" fillId="0" borderId="51" xfId="1" applyNumberFormat="1" applyFont="1" applyBorder="1"/>
    <xf numFmtId="0" fontId="2" fillId="0" borderId="51" xfId="0" applyFont="1" applyBorder="1"/>
    <xf numFmtId="164" fontId="3" fillId="0" borderId="6" xfId="1" applyNumberFormat="1" applyFont="1" applyBorder="1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1051034</xdr:colOff>
      <xdr:row>43</xdr:row>
      <xdr:rowOff>118241</xdr:rowOff>
    </xdr:from>
    <xdr:to>
      <xdr:col>2</xdr:col>
      <xdr:colOff>289034</xdr:colOff>
      <xdr:row>45</xdr:row>
      <xdr:rowOff>111672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192517" y="9321362"/>
          <a:ext cx="341586" cy="3875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1136431</xdr:colOff>
      <xdr:row>43</xdr:row>
      <xdr:rowOff>111672</xdr:rowOff>
    </xdr:from>
    <xdr:to>
      <xdr:col>3</xdr:col>
      <xdr:colOff>289034</xdr:colOff>
      <xdr:row>43</xdr:row>
      <xdr:rowOff>118241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81500" y="9314793"/>
          <a:ext cx="341586" cy="65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1051034</xdr:colOff>
      <xdr:row>45</xdr:row>
      <xdr:rowOff>137948</xdr:rowOff>
    </xdr:from>
    <xdr:to>
      <xdr:col>3</xdr:col>
      <xdr:colOff>282465</xdr:colOff>
      <xdr:row>45</xdr:row>
      <xdr:rowOff>151086</xdr:rowOff>
    </xdr:to>
    <xdr:cxnSp macro="">
      <xdr:nvCxnSpPr>
        <xdr:cNvPr id="7" name="6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3192517" y="9735207"/>
          <a:ext cx="1524000" cy="131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CIA FERNANDA VILLARREAL MARTINEZ" id="{654ABAC2-DFC4-475A-9C1C-52EB6BBCBF3C}" userId="S::alicia.villarrealmrt@uanl.edu.mx::75caa395-88e7-43c8-b1f4-0fa366d97b6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6" dT="2021-04-19T20:18:09.33" personId="{654ABAC2-DFC4-475A-9C1C-52EB6BBCBF3C}" id="{6DAE951C-D6DC-4A2C-8B22-A4C20A062DF6}">
    <text>30-jun-2009</text>
  </threadedComment>
  <threadedComment ref="C116" dT="2021-04-19T20:18:50.91" personId="{654ABAC2-DFC4-475A-9C1C-52EB6BBCBF3C}" id="{53F2FFE3-3AF1-4DBF-81AF-25D8B8C0A26A}">
    <text>31-dic-2009</text>
  </threadedComment>
  <threadedComment ref="B118" dT="2021-04-19T20:17:59.08" personId="{654ABAC2-DFC4-475A-9C1C-52EB6BBCBF3C}" id="{56B2384F-9BA4-4D68-B406-51E64C3A81AE}">
    <text>1-ene-2009</text>
  </threadedComment>
  <threadedComment ref="C118" dT="2021-04-19T20:18:26.77" personId="{654ABAC2-DFC4-475A-9C1C-52EB6BBCBF3C}" id="{863B5361-8513-4826-ACB2-58166016F43E}">
    <text>1-jul-2009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0" zoomScale="63" workbookViewId="0">
      <selection activeCell="C34" sqref="C34"/>
    </sheetView>
  </sheetViews>
  <sheetFormatPr baseColWidth="10" defaultColWidth="11.453125" defaultRowHeight="14.5" x14ac:dyDescent="0.35"/>
  <cols>
    <col min="1" max="1" width="31.81640625" customWidth="1"/>
    <col min="2" max="2" width="23.7265625" customWidth="1"/>
    <col min="3" max="3" width="14.7265625" customWidth="1"/>
    <col min="7" max="7" width="15" customWidth="1"/>
  </cols>
  <sheetData>
    <row r="1" spans="1:8" ht="33.75" customHeight="1" x14ac:dyDescent="0.35">
      <c r="A1" s="162" t="s">
        <v>0</v>
      </c>
      <c r="B1" s="162"/>
      <c r="C1" s="162"/>
      <c r="D1" s="162"/>
      <c r="E1" s="162"/>
      <c r="F1" s="162"/>
      <c r="G1" s="162"/>
      <c r="H1" s="162"/>
    </row>
    <row r="2" spans="1:8" ht="33" customHeight="1" x14ac:dyDescent="0.35">
      <c r="A2" s="162" t="s">
        <v>1</v>
      </c>
      <c r="B2" s="162"/>
      <c r="C2" s="162"/>
      <c r="D2" s="162"/>
      <c r="E2" s="162"/>
      <c r="F2" s="162"/>
      <c r="G2" s="162"/>
      <c r="H2" s="162"/>
    </row>
    <row r="3" spans="1:8" ht="21" x14ac:dyDescent="0.5">
      <c r="A3" s="163" t="s">
        <v>2</v>
      </c>
      <c r="B3" s="163"/>
      <c r="C3" s="163"/>
      <c r="D3" s="163"/>
      <c r="E3" s="163"/>
      <c r="F3" s="163"/>
      <c r="G3" s="163"/>
      <c r="H3" s="163"/>
    </row>
    <row r="4" spans="1:8" x14ac:dyDescent="0.35">
      <c r="A4" s="164" t="s">
        <v>3</v>
      </c>
      <c r="B4" s="164"/>
      <c r="C4" s="164"/>
      <c r="D4" s="164" t="s">
        <v>4</v>
      </c>
      <c r="E4" s="164"/>
      <c r="F4" s="164"/>
      <c r="G4" s="164"/>
      <c r="H4" s="115"/>
    </row>
    <row r="5" spans="1:8" x14ac:dyDescent="0.35">
      <c r="A5" s="112" t="s">
        <v>5</v>
      </c>
      <c r="B5" s="113"/>
      <c r="C5" s="116">
        <v>100000</v>
      </c>
      <c r="D5" s="162" t="s">
        <v>6</v>
      </c>
      <c r="E5" s="162"/>
      <c r="F5" s="162"/>
      <c r="G5" s="116">
        <v>33500</v>
      </c>
      <c r="H5" s="115"/>
    </row>
    <row r="6" spans="1:8" x14ac:dyDescent="0.35">
      <c r="A6" s="112" t="s">
        <v>7</v>
      </c>
      <c r="B6" s="113"/>
      <c r="C6" s="116">
        <v>80000</v>
      </c>
      <c r="D6" s="162" t="s">
        <v>8</v>
      </c>
      <c r="E6" s="162"/>
      <c r="F6" s="162"/>
      <c r="G6" s="116">
        <v>95000</v>
      </c>
      <c r="H6" s="115"/>
    </row>
    <row r="7" spans="1:8" ht="15" customHeight="1" x14ac:dyDescent="0.35">
      <c r="A7" s="112" t="s">
        <v>9</v>
      </c>
      <c r="B7" s="113"/>
      <c r="C7" s="116">
        <v>35000</v>
      </c>
      <c r="D7" s="162" t="s">
        <v>10</v>
      </c>
      <c r="E7" s="162"/>
      <c r="F7" s="162"/>
      <c r="G7" s="152">
        <v>50000</v>
      </c>
      <c r="H7" s="115"/>
    </row>
    <row r="8" spans="1:8" x14ac:dyDescent="0.35">
      <c r="A8" s="162" t="s">
        <v>11</v>
      </c>
      <c r="B8" s="162"/>
      <c r="C8" s="116">
        <v>10500</v>
      </c>
      <c r="D8" s="165" t="s">
        <v>12</v>
      </c>
      <c r="E8" s="165"/>
      <c r="F8" s="165"/>
      <c r="G8" s="118">
        <f>SUM(G5:G7)</f>
        <v>178500</v>
      </c>
      <c r="H8" s="115"/>
    </row>
    <row r="9" spans="1:8" x14ac:dyDescent="0.35">
      <c r="A9" s="162" t="s">
        <v>13</v>
      </c>
      <c r="B9" s="162"/>
      <c r="C9" s="116">
        <v>45000</v>
      </c>
      <c r="D9" s="166"/>
      <c r="E9" s="166"/>
      <c r="F9" s="166"/>
      <c r="G9" s="113"/>
      <c r="H9" s="115"/>
    </row>
    <row r="10" spans="1:8" ht="15" customHeight="1" x14ac:dyDescent="0.35">
      <c r="A10" s="162" t="s">
        <v>14</v>
      </c>
      <c r="B10" s="162"/>
      <c r="C10" s="117">
        <v>135000</v>
      </c>
      <c r="D10" s="162" t="s">
        <v>15</v>
      </c>
      <c r="E10" s="162"/>
      <c r="F10" s="162"/>
      <c r="G10" s="117">
        <v>120000</v>
      </c>
      <c r="H10" s="115"/>
    </row>
    <row r="11" spans="1:8" x14ac:dyDescent="0.35">
      <c r="A11" s="165" t="s">
        <v>16</v>
      </c>
      <c r="B11" s="165"/>
      <c r="C11" s="118">
        <f>SUM(C5:C10)</f>
        <v>405500</v>
      </c>
      <c r="D11" s="165" t="s">
        <v>17</v>
      </c>
      <c r="E11" s="165"/>
      <c r="F11" s="165"/>
      <c r="G11" s="119">
        <f>+G10</f>
        <v>120000</v>
      </c>
      <c r="H11" s="115"/>
    </row>
    <row r="12" spans="1:8" x14ac:dyDescent="0.35">
      <c r="A12" s="162" t="s">
        <v>18</v>
      </c>
      <c r="B12" s="162"/>
      <c r="C12" s="116">
        <v>905000</v>
      </c>
      <c r="D12" s="165" t="s">
        <v>19</v>
      </c>
      <c r="E12" s="165"/>
      <c r="F12" s="165"/>
      <c r="G12" s="153">
        <f>+G8+G11</f>
        <v>298500</v>
      </c>
      <c r="H12" s="115"/>
    </row>
    <row r="13" spans="1:8" x14ac:dyDescent="0.35">
      <c r="A13" s="162" t="s">
        <v>20</v>
      </c>
      <c r="B13" s="162"/>
      <c r="C13" s="116">
        <v>1500000</v>
      </c>
      <c r="D13" s="166"/>
      <c r="E13" s="166"/>
      <c r="F13" s="166"/>
      <c r="G13" s="113" t="s">
        <v>21</v>
      </c>
      <c r="H13" s="115"/>
    </row>
    <row r="14" spans="1:8" ht="15" customHeight="1" x14ac:dyDescent="0.35">
      <c r="A14" s="162" t="s">
        <v>22</v>
      </c>
      <c r="B14" s="162"/>
      <c r="C14" s="117">
        <v>650000</v>
      </c>
      <c r="D14" s="165" t="s">
        <v>23</v>
      </c>
      <c r="E14" s="165"/>
      <c r="F14" s="165"/>
      <c r="G14" s="113"/>
      <c r="H14" s="115"/>
    </row>
    <row r="15" spans="1:8" x14ac:dyDescent="0.35">
      <c r="A15" s="165" t="s">
        <v>24</v>
      </c>
      <c r="B15" s="165"/>
      <c r="C15" s="118">
        <f>+C12+C13-C14</f>
        <v>1755000</v>
      </c>
      <c r="D15" s="162" t="s">
        <v>25</v>
      </c>
      <c r="E15" s="162"/>
      <c r="F15" s="162"/>
      <c r="G15" s="116">
        <v>1500000</v>
      </c>
      <c r="H15" s="115"/>
    </row>
    <row r="16" spans="1:8" x14ac:dyDescent="0.35">
      <c r="A16" s="166"/>
      <c r="B16" s="166"/>
      <c r="C16" s="113"/>
      <c r="D16" s="162" t="s">
        <v>26</v>
      </c>
      <c r="E16" s="162"/>
      <c r="F16" s="162"/>
      <c r="G16" s="117">
        <v>362000</v>
      </c>
      <c r="H16" s="115"/>
    </row>
    <row r="17" spans="1:8" x14ac:dyDescent="0.35">
      <c r="A17" s="166"/>
      <c r="B17" s="166"/>
      <c r="C17" s="113"/>
      <c r="D17" s="165" t="s">
        <v>27</v>
      </c>
      <c r="E17" s="165"/>
      <c r="F17" s="165"/>
      <c r="G17" s="153">
        <f>SUM(G15:G16)</f>
        <v>1862000</v>
      </c>
      <c r="H17" s="115"/>
    </row>
    <row r="18" spans="1:8" x14ac:dyDescent="0.35">
      <c r="A18" s="166"/>
      <c r="B18" s="166"/>
      <c r="C18" s="120" t="s">
        <v>21</v>
      </c>
      <c r="D18" s="166"/>
      <c r="E18" s="166"/>
      <c r="F18" s="166"/>
      <c r="G18" s="120" t="s">
        <v>21</v>
      </c>
      <c r="H18" s="115"/>
    </row>
    <row r="19" spans="1:8" x14ac:dyDescent="0.35">
      <c r="A19" s="165" t="s">
        <v>28</v>
      </c>
      <c r="B19" s="165"/>
      <c r="C19" s="153">
        <f>+C11+C15</f>
        <v>2160500</v>
      </c>
      <c r="D19" s="165" t="s">
        <v>29</v>
      </c>
      <c r="E19" s="165"/>
      <c r="F19" s="165"/>
      <c r="G19" s="153">
        <f>+G12+G17</f>
        <v>2160500</v>
      </c>
      <c r="H19" s="154"/>
    </row>
    <row r="20" spans="1:8" x14ac:dyDescent="0.35">
      <c r="A20" s="114"/>
      <c r="B20" s="114"/>
      <c r="C20" s="117"/>
      <c r="D20" s="114"/>
      <c r="E20" s="114"/>
      <c r="F20" s="114"/>
      <c r="G20" s="117"/>
      <c r="H20" s="115"/>
    </row>
    <row r="21" spans="1:8" ht="15.5" x14ac:dyDescent="0.35">
      <c r="A21" s="169" t="s">
        <v>30</v>
      </c>
      <c r="B21" s="169"/>
      <c r="C21" s="169"/>
      <c r="D21" s="169"/>
      <c r="E21" s="169"/>
      <c r="F21" s="169"/>
      <c r="G21" s="169"/>
      <c r="H21" s="169"/>
    </row>
    <row r="22" spans="1:8" ht="15.5" x14ac:dyDescent="0.35">
      <c r="A22" s="170" t="s">
        <v>21</v>
      </c>
      <c r="B22" s="171"/>
      <c r="C22" s="131" t="s">
        <v>31</v>
      </c>
      <c r="D22" s="131" t="s">
        <v>32</v>
      </c>
      <c r="E22" s="131" t="s">
        <v>33</v>
      </c>
      <c r="F22" s="115"/>
      <c r="G22" s="115"/>
      <c r="H22" s="115"/>
    </row>
    <row r="23" spans="1:8" x14ac:dyDescent="0.35">
      <c r="A23" s="172" t="s">
        <v>34</v>
      </c>
      <c r="B23" s="173"/>
      <c r="C23" s="132">
        <v>1</v>
      </c>
      <c r="D23" s="132">
        <v>1.2</v>
      </c>
      <c r="E23" s="132">
        <v>2</v>
      </c>
      <c r="F23" s="115"/>
      <c r="G23" s="115"/>
      <c r="H23" s="115"/>
    </row>
    <row r="24" spans="1:8" x14ac:dyDescent="0.35">
      <c r="A24" s="172" t="s">
        <v>35</v>
      </c>
      <c r="B24" s="173"/>
      <c r="C24" s="132">
        <v>0.5</v>
      </c>
      <c r="D24" s="132">
        <v>0.6</v>
      </c>
      <c r="E24" s="132">
        <v>1</v>
      </c>
      <c r="F24" s="115"/>
      <c r="G24" s="115"/>
      <c r="H24" s="115"/>
    </row>
    <row r="25" spans="1:8" x14ac:dyDescent="0.35">
      <c r="A25" s="172" t="s">
        <v>36</v>
      </c>
      <c r="B25" s="173"/>
      <c r="C25" s="132">
        <v>10</v>
      </c>
      <c r="D25" s="132">
        <v>25</v>
      </c>
      <c r="E25" s="132">
        <v>5</v>
      </c>
      <c r="F25" s="115"/>
      <c r="G25" s="115"/>
      <c r="H25" s="115"/>
    </row>
    <row r="26" spans="1:8" x14ac:dyDescent="0.35">
      <c r="A26" s="172" t="s">
        <v>37</v>
      </c>
      <c r="B26" s="173"/>
      <c r="C26" s="132">
        <v>2</v>
      </c>
      <c r="D26" s="132">
        <v>1</v>
      </c>
      <c r="E26" s="132">
        <v>1.5</v>
      </c>
      <c r="F26" s="115"/>
      <c r="G26" s="115"/>
      <c r="H26" s="115"/>
    </row>
    <row r="27" spans="1:8" ht="33.75" customHeight="1" x14ac:dyDescent="0.35">
      <c r="A27" s="162" t="s">
        <v>38</v>
      </c>
      <c r="B27" s="162"/>
      <c r="C27" s="162"/>
      <c r="D27" s="162"/>
      <c r="E27" s="162"/>
      <c r="F27" s="162"/>
      <c r="G27" s="162"/>
      <c r="H27" s="162"/>
    </row>
    <row r="29" spans="1:8" ht="15" x14ac:dyDescent="0.35">
      <c r="A29" s="174" t="s">
        <v>39</v>
      </c>
      <c r="B29" s="174"/>
      <c r="C29" s="174"/>
      <c r="D29" s="174"/>
      <c r="E29" s="174"/>
      <c r="F29" s="174"/>
      <c r="G29" s="174"/>
    </row>
    <row r="30" spans="1:8" ht="60" x14ac:dyDescent="0.35">
      <c r="A30" s="175" t="s">
        <v>40</v>
      </c>
      <c r="B30" s="176"/>
      <c r="C30" s="136" t="s">
        <v>41</v>
      </c>
      <c r="D30" s="136" t="s">
        <v>42</v>
      </c>
      <c r="E30" s="136" t="s">
        <v>43</v>
      </c>
      <c r="F30" s="136" t="s">
        <v>44</v>
      </c>
      <c r="G30" s="115"/>
    </row>
    <row r="31" spans="1:8" x14ac:dyDescent="0.35">
      <c r="A31" s="167" t="s">
        <v>34</v>
      </c>
      <c r="B31" s="168"/>
      <c r="C31" s="121">
        <v>5000</v>
      </c>
      <c r="D31" s="121">
        <v>3000</v>
      </c>
      <c r="E31" s="122">
        <v>10</v>
      </c>
      <c r="F31" s="122">
        <v>12</v>
      </c>
      <c r="G31" s="115"/>
    </row>
    <row r="32" spans="1:8" x14ac:dyDescent="0.35">
      <c r="A32" s="167" t="s">
        <v>35</v>
      </c>
      <c r="B32" s="168"/>
      <c r="C32" s="121">
        <v>3000</v>
      </c>
      <c r="D32" s="121">
        <v>2500</v>
      </c>
      <c r="E32" s="122">
        <v>2</v>
      </c>
      <c r="F32" s="122">
        <v>3</v>
      </c>
      <c r="G32" s="115"/>
    </row>
    <row r="33" spans="1:7" x14ac:dyDescent="0.35">
      <c r="A33" s="167" t="s">
        <v>36</v>
      </c>
      <c r="B33" s="168"/>
      <c r="C33" s="121">
        <v>2000</v>
      </c>
      <c r="D33" s="121">
        <v>1800</v>
      </c>
      <c r="E33" s="122">
        <v>1</v>
      </c>
      <c r="F33" s="122">
        <v>2</v>
      </c>
      <c r="G33" s="115"/>
    </row>
    <row r="34" spans="1:7" x14ac:dyDescent="0.35">
      <c r="A34" s="167" t="s">
        <v>45</v>
      </c>
      <c r="B34" s="168"/>
      <c r="C34" s="121">
        <v>10000</v>
      </c>
      <c r="D34" s="121">
        <v>6500</v>
      </c>
      <c r="E34" s="179" t="s">
        <v>21</v>
      </c>
      <c r="F34" s="178"/>
      <c r="G34" s="115"/>
    </row>
    <row r="35" spans="1:7" x14ac:dyDescent="0.35">
      <c r="A35" s="167" t="s">
        <v>46</v>
      </c>
      <c r="B35" s="168"/>
      <c r="C35" s="121">
        <v>8500</v>
      </c>
      <c r="D35" s="121">
        <v>7500</v>
      </c>
      <c r="E35" s="180"/>
      <c r="F35" s="181"/>
      <c r="G35" s="115"/>
    </row>
    <row r="36" spans="1:7" x14ac:dyDescent="0.35">
      <c r="A36" s="167" t="s">
        <v>47</v>
      </c>
      <c r="B36" s="168"/>
      <c r="C36" s="121">
        <v>6000</v>
      </c>
      <c r="D36" s="121">
        <v>5000</v>
      </c>
      <c r="E36" s="182"/>
      <c r="F36" s="183"/>
      <c r="G36" s="115"/>
    </row>
    <row r="37" spans="1:7" ht="41.25" customHeight="1" x14ac:dyDescent="0.35">
      <c r="A37" s="184" t="s">
        <v>48</v>
      </c>
      <c r="B37" s="184"/>
      <c r="C37" s="184"/>
      <c r="D37" s="184"/>
      <c r="E37" s="184"/>
      <c r="F37" s="184"/>
      <c r="G37" s="184"/>
    </row>
    <row r="38" spans="1:7" x14ac:dyDescent="0.35">
      <c r="A38" s="123"/>
      <c r="B38" s="123"/>
      <c r="C38" s="123"/>
      <c r="D38" s="123"/>
      <c r="E38" s="123"/>
      <c r="F38" s="123"/>
      <c r="G38" s="123"/>
    </row>
    <row r="39" spans="1:7" ht="15" x14ac:dyDescent="0.35">
      <c r="A39" s="174" t="s">
        <v>49</v>
      </c>
      <c r="B39" s="174"/>
      <c r="C39" s="174"/>
      <c r="D39" s="174"/>
      <c r="E39" s="174"/>
      <c r="F39" s="174"/>
      <c r="G39" s="174"/>
    </row>
    <row r="40" spans="1:7" ht="15" x14ac:dyDescent="0.35">
      <c r="A40" s="170" t="s">
        <v>21</v>
      </c>
      <c r="B40" s="171"/>
      <c r="C40" s="136" t="s">
        <v>31</v>
      </c>
      <c r="D40" s="136" t="s">
        <v>32</v>
      </c>
      <c r="E40" s="136" t="s">
        <v>33</v>
      </c>
      <c r="F40" s="115"/>
      <c r="G40" s="115"/>
    </row>
    <row r="41" spans="1:7" x14ac:dyDescent="0.35">
      <c r="A41" s="167" t="s">
        <v>50</v>
      </c>
      <c r="B41" s="168"/>
      <c r="C41" s="122">
        <v>300</v>
      </c>
      <c r="D41" s="122">
        <v>280</v>
      </c>
      <c r="E41" s="122">
        <v>185</v>
      </c>
      <c r="F41" s="115"/>
      <c r="G41" s="115"/>
    </row>
    <row r="42" spans="1:7" x14ac:dyDescent="0.35">
      <c r="A42" s="167" t="s">
        <v>51</v>
      </c>
      <c r="B42" s="168"/>
      <c r="C42" s="122">
        <v>320</v>
      </c>
      <c r="D42" s="122">
        <v>310</v>
      </c>
      <c r="E42" s="122">
        <v>200</v>
      </c>
      <c r="F42" s="115"/>
      <c r="G42" s="115"/>
    </row>
    <row r="43" spans="1:7" x14ac:dyDescent="0.35">
      <c r="A43" s="167" t="s">
        <v>52</v>
      </c>
      <c r="B43" s="168"/>
      <c r="C43" s="121">
        <v>12000</v>
      </c>
      <c r="D43" s="121">
        <v>13500</v>
      </c>
      <c r="E43" s="121">
        <v>7000</v>
      </c>
      <c r="F43" s="115"/>
      <c r="G43" s="115"/>
    </row>
    <row r="44" spans="1:7" x14ac:dyDescent="0.35">
      <c r="A44" s="167" t="s">
        <v>53</v>
      </c>
      <c r="B44" s="168"/>
      <c r="C44" s="121">
        <v>10000</v>
      </c>
      <c r="D44" s="121">
        <v>11800</v>
      </c>
      <c r="E44" s="121">
        <v>8500</v>
      </c>
      <c r="F44" s="115"/>
      <c r="G44" s="115"/>
    </row>
    <row r="45" spans="1:7" x14ac:dyDescent="0.35">
      <c r="A45" s="125"/>
      <c r="B45" s="148"/>
      <c r="C45" s="145"/>
      <c r="D45" s="145"/>
      <c r="E45" s="149"/>
      <c r="F45" s="115"/>
      <c r="G45" s="115"/>
    </row>
    <row r="46" spans="1:7" ht="15" customHeight="1" x14ac:dyDescent="0.35">
      <c r="A46" s="150" t="s">
        <v>54</v>
      </c>
      <c r="B46" s="177" t="s">
        <v>21</v>
      </c>
      <c r="C46" s="177"/>
      <c r="D46" s="177"/>
      <c r="E46" s="178"/>
      <c r="F46" s="115"/>
      <c r="G46" s="115"/>
    </row>
    <row r="47" spans="1:7" x14ac:dyDescent="0.35">
      <c r="A47" s="125" t="s">
        <v>55</v>
      </c>
      <c r="B47" s="185">
        <v>15000</v>
      </c>
      <c r="C47" s="186"/>
      <c r="D47" s="184" t="s">
        <v>56</v>
      </c>
      <c r="E47" s="187"/>
      <c r="F47" s="115"/>
      <c r="G47" s="115"/>
    </row>
    <row r="48" spans="1:7" ht="15" customHeight="1" x14ac:dyDescent="0.35">
      <c r="A48" s="125" t="s">
        <v>57</v>
      </c>
      <c r="B48" s="185">
        <v>250000</v>
      </c>
      <c r="C48" s="186"/>
      <c r="D48" s="184" t="s">
        <v>56</v>
      </c>
      <c r="E48" s="187"/>
      <c r="F48" s="115"/>
      <c r="G48" s="115"/>
    </row>
    <row r="49" spans="1:7" x14ac:dyDescent="0.35">
      <c r="A49" s="125" t="s">
        <v>58</v>
      </c>
      <c r="B49" s="188">
        <v>0.01</v>
      </c>
      <c r="C49" s="186"/>
      <c r="D49" s="184" t="s">
        <v>59</v>
      </c>
      <c r="E49" s="187"/>
      <c r="F49" s="115"/>
      <c r="G49" s="115"/>
    </row>
    <row r="50" spans="1:7" x14ac:dyDescent="0.35">
      <c r="A50" s="125" t="s">
        <v>60</v>
      </c>
      <c r="B50" s="185">
        <v>10000</v>
      </c>
      <c r="C50" s="186"/>
      <c r="D50" s="184" t="s">
        <v>61</v>
      </c>
      <c r="E50" s="187"/>
      <c r="F50" s="115"/>
      <c r="G50" s="115"/>
    </row>
    <row r="51" spans="1:7" x14ac:dyDescent="0.35">
      <c r="A51" s="125" t="s">
        <v>60</v>
      </c>
      <c r="B51" s="185">
        <v>8000</v>
      </c>
      <c r="C51" s="186"/>
      <c r="D51" s="184" t="s">
        <v>62</v>
      </c>
      <c r="E51" s="187"/>
      <c r="F51" s="115"/>
      <c r="G51" s="115"/>
    </row>
    <row r="52" spans="1:7" ht="15" customHeight="1" x14ac:dyDescent="0.35">
      <c r="A52" s="126" t="s">
        <v>63</v>
      </c>
      <c r="B52" s="189">
        <v>5000</v>
      </c>
      <c r="C52" s="190"/>
      <c r="D52" s="191" t="s">
        <v>56</v>
      </c>
      <c r="E52" s="192"/>
      <c r="F52" s="115"/>
      <c r="G52" s="115"/>
    </row>
    <row r="53" spans="1:7" x14ac:dyDescent="0.35">
      <c r="A53" s="120" t="s">
        <v>21</v>
      </c>
      <c r="B53" s="193" t="s">
        <v>21</v>
      </c>
      <c r="C53" s="193"/>
      <c r="D53" s="193" t="s">
        <v>21</v>
      </c>
      <c r="E53" s="193"/>
      <c r="F53" s="115"/>
      <c r="G53" s="115"/>
    </row>
    <row r="54" spans="1:7" ht="15" customHeight="1" x14ac:dyDescent="0.35">
      <c r="A54" s="124" t="s">
        <v>64</v>
      </c>
      <c r="B54" s="177" t="s">
        <v>21</v>
      </c>
      <c r="C54" s="177"/>
      <c r="D54" s="177" t="s">
        <v>21</v>
      </c>
      <c r="E54" s="178"/>
      <c r="F54" s="115"/>
      <c r="G54" s="115"/>
    </row>
    <row r="55" spans="1:7" x14ac:dyDescent="0.35">
      <c r="A55" s="125" t="s">
        <v>55</v>
      </c>
      <c r="B55" s="185">
        <v>80000</v>
      </c>
      <c r="C55" s="186"/>
      <c r="D55" s="184" t="s">
        <v>65</v>
      </c>
      <c r="E55" s="187"/>
      <c r="F55" s="115"/>
      <c r="G55" s="115"/>
    </row>
    <row r="56" spans="1:7" x14ac:dyDescent="0.35">
      <c r="A56" s="125" t="s">
        <v>66</v>
      </c>
      <c r="B56" s="185">
        <v>25000</v>
      </c>
      <c r="C56" s="186"/>
      <c r="D56" s="184" t="s">
        <v>65</v>
      </c>
      <c r="E56" s="187"/>
      <c r="F56" s="115"/>
      <c r="G56" s="115"/>
    </row>
    <row r="57" spans="1:7" ht="15" customHeight="1" x14ac:dyDescent="0.35">
      <c r="A57" s="125" t="s">
        <v>67</v>
      </c>
      <c r="B57" s="185">
        <v>33000</v>
      </c>
      <c r="C57" s="186"/>
      <c r="D57" s="184" t="s">
        <v>61</v>
      </c>
      <c r="E57" s="187"/>
      <c r="F57" s="115"/>
      <c r="G57" s="115"/>
    </row>
    <row r="58" spans="1:7" ht="15" customHeight="1" x14ac:dyDescent="0.35">
      <c r="A58" s="125" t="s">
        <v>67</v>
      </c>
      <c r="B58" s="185">
        <v>25000</v>
      </c>
      <c r="C58" s="186"/>
      <c r="D58" s="184" t="s">
        <v>62</v>
      </c>
      <c r="E58" s="187"/>
      <c r="F58" s="115"/>
      <c r="G58" s="115"/>
    </row>
    <row r="59" spans="1:7" x14ac:dyDescent="0.35">
      <c r="A59" s="125" t="s">
        <v>68</v>
      </c>
      <c r="B59" s="185">
        <v>40000</v>
      </c>
      <c r="C59" s="186"/>
      <c r="D59" s="184" t="s">
        <v>61</v>
      </c>
      <c r="E59" s="187"/>
      <c r="F59" s="115"/>
      <c r="G59" s="115"/>
    </row>
    <row r="60" spans="1:7" x14ac:dyDescent="0.35">
      <c r="A60" s="125" t="s">
        <v>68</v>
      </c>
      <c r="B60" s="185">
        <v>35000</v>
      </c>
      <c r="C60" s="186"/>
      <c r="D60" s="184" t="s">
        <v>62</v>
      </c>
      <c r="E60" s="187"/>
      <c r="F60" s="115"/>
      <c r="G60" s="115"/>
    </row>
    <row r="61" spans="1:7" x14ac:dyDescent="0.35">
      <c r="A61" s="126" t="s">
        <v>60</v>
      </c>
      <c r="B61" s="189">
        <v>25000</v>
      </c>
      <c r="C61" s="190"/>
      <c r="D61" s="191" t="s">
        <v>65</v>
      </c>
      <c r="E61" s="192"/>
      <c r="F61" s="115"/>
      <c r="G61" s="115"/>
    </row>
    <row r="62" spans="1:7" x14ac:dyDescent="0.35">
      <c r="A62" s="123"/>
      <c r="B62" s="145"/>
      <c r="C62" s="146"/>
      <c r="D62" s="123"/>
      <c r="E62" s="123"/>
      <c r="F62" s="115"/>
      <c r="G62" s="115"/>
    </row>
    <row r="63" spans="1:7" ht="15" customHeight="1" x14ac:dyDescent="0.35">
      <c r="A63" s="127" t="s">
        <v>69</v>
      </c>
      <c r="B63" s="177" t="s">
        <v>21</v>
      </c>
      <c r="C63" s="177"/>
      <c r="D63" s="177" t="s">
        <v>21</v>
      </c>
      <c r="E63" s="177"/>
      <c r="F63" s="115"/>
      <c r="G63" s="115"/>
    </row>
    <row r="64" spans="1:7" ht="122.25" customHeight="1" x14ac:dyDescent="0.35">
      <c r="A64" s="184" t="s">
        <v>70</v>
      </c>
      <c r="B64" s="184"/>
      <c r="C64" s="184"/>
      <c r="D64" s="184"/>
      <c r="E64" s="184"/>
      <c r="F64" s="184"/>
      <c r="G64" s="184"/>
    </row>
  </sheetData>
  <mergeCells count="89">
    <mergeCell ref="B63:C63"/>
    <mergeCell ref="D63:E63"/>
    <mergeCell ref="A64:G64"/>
    <mergeCell ref="B59:C59"/>
    <mergeCell ref="D59:E59"/>
    <mergeCell ref="B60:C60"/>
    <mergeCell ref="D60:E60"/>
    <mergeCell ref="B61:C61"/>
    <mergeCell ref="D61:E61"/>
    <mergeCell ref="B56:C56"/>
    <mergeCell ref="D56:E56"/>
    <mergeCell ref="B57:C57"/>
    <mergeCell ref="D57:E57"/>
    <mergeCell ref="B58:C58"/>
    <mergeCell ref="D58:E58"/>
    <mergeCell ref="B53:C53"/>
    <mergeCell ref="D53:E53"/>
    <mergeCell ref="B54:C54"/>
    <mergeCell ref="D54:E54"/>
    <mergeCell ref="B55:C55"/>
    <mergeCell ref="D55:E55"/>
    <mergeCell ref="B50:C50"/>
    <mergeCell ref="D50:E50"/>
    <mergeCell ref="B51:C51"/>
    <mergeCell ref="D51:E51"/>
    <mergeCell ref="B52:C52"/>
    <mergeCell ref="D52:E52"/>
    <mergeCell ref="B47:C47"/>
    <mergeCell ref="D47:E47"/>
    <mergeCell ref="B48:C48"/>
    <mergeCell ref="D48:E48"/>
    <mergeCell ref="B49:C49"/>
    <mergeCell ref="D49:E49"/>
    <mergeCell ref="B46:E46"/>
    <mergeCell ref="A34:B34"/>
    <mergeCell ref="E34:F36"/>
    <mergeCell ref="A35:B35"/>
    <mergeCell ref="A36:B36"/>
    <mergeCell ref="A37:G37"/>
    <mergeCell ref="A39:G39"/>
    <mergeCell ref="A40:B40"/>
    <mergeCell ref="A41:B41"/>
    <mergeCell ref="A42:B42"/>
    <mergeCell ref="A43:B43"/>
    <mergeCell ref="A44:B44"/>
    <mergeCell ref="A33:B33"/>
    <mergeCell ref="A21:H21"/>
    <mergeCell ref="A22:B22"/>
    <mergeCell ref="A23:B23"/>
    <mergeCell ref="A24:B24"/>
    <mergeCell ref="A25:B25"/>
    <mergeCell ref="A26:B26"/>
    <mergeCell ref="A27:H27"/>
    <mergeCell ref="A29:G29"/>
    <mergeCell ref="A30:B30"/>
    <mergeCell ref="A31:B31"/>
    <mergeCell ref="A32:B32"/>
    <mergeCell ref="A17:B17"/>
    <mergeCell ref="D17:F17"/>
    <mergeCell ref="A18:B18"/>
    <mergeCell ref="D18:F18"/>
    <mergeCell ref="A19:B19"/>
    <mergeCell ref="D19:F19"/>
    <mergeCell ref="A14:B14"/>
    <mergeCell ref="D14:F14"/>
    <mergeCell ref="A15:B15"/>
    <mergeCell ref="D15:F15"/>
    <mergeCell ref="A16:B16"/>
    <mergeCell ref="D16:F16"/>
    <mergeCell ref="A11:B11"/>
    <mergeCell ref="D11:F11"/>
    <mergeCell ref="A12:B12"/>
    <mergeCell ref="D12:F12"/>
    <mergeCell ref="A13:B13"/>
    <mergeCell ref="D13:F13"/>
    <mergeCell ref="A10:B10"/>
    <mergeCell ref="D10:F10"/>
    <mergeCell ref="A1:H1"/>
    <mergeCell ref="A2:H2"/>
    <mergeCell ref="A3:H3"/>
    <mergeCell ref="D5:F5"/>
    <mergeCell ref="D6:F6"/>
    <mergeCell ref="D4:G4"/>
    <mergeCell ref="A4:C4"/>
    <mergeCell ref="D7:F7"/>
    <mergeCell ref="A8:B8"/>
    <mergeCell ref="D8:F8"/>
    <mergeCell ref="A9:B9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zoomScale="67" zoomScaleNormal="145" workbookViewId="0">
      <selection activeCell="O5" sqref="O5"/>
    </sheetView>
  </sheetViews>
  <sheetFormatPr baseColWidth="10" defaultColWidth="11.453125" defaultRowHeight="15.5" x14ac:dyDescent="0.35"/>
  <cols>
    <col min="1" max="1" width="32.1796875" style="1" customWidth="1"/>
    <col min="2" max="2" width="16.54296875" style="2" customWidth="1"/>
    <col min="3" max="3" width="17.81640625" style="2" customWidth="1"/>
    <col min="4" max="4" width="21.81640625" style="2" customWidth="1"/>
    <col min="5" max="5" width="12.7265625" style="40" customWidth="1"/>
    <col min="6" max="6" width="12" style="1" customWidth="1"/>
    <col min="7" max="16384" width="11.453125" style="1"/>
  </cols>
  <sheetData>
    <row r="1" spans="1:5" x14ac:dyDescent="0.35">
      <c r="A1" s="81"/>
    </row>
    <row r="3" spans="1:5" ht="28.5" x14ac:dyDescent="0.65">
      <c r="A3" s="218" t="s">
        <v>71</v>
      </c>
      <c r="B3" s="218"/>
      <c r="C3" s="218"/>
      <c r="D3" s="218"/>
    </row>
    <row r="4" spans="1:5" ht="12" customHeight="1" x14ac:dyDescent="0.65">
      <c r="A4" s="71"/>
      <c r="B4" s="98"/>
      <c r="C4" s="98"/>
      <c r="D4" s="98"/>
    </row>
    <row r="5" spans="1:5" ht="26" x14ac:dyDescent="0.6">
      <c r="A5" s="222" t="s">
        <v>72</v>
      </c>
      <c r="B5" s="222"/>
      <c r="C5" s="222"/>
      <c r="D5" s="222"/>
    </row>
    <row r="6" spans="1:5" ht="26.5" thickBot="1" x14ac:dyDescent="0.65">
      <c r="A6" s="72" t="s">
        <v>73</v>
      </c>
      <c r="B6" s="99"/>
      <c r="C6" s="99"/>
      <c r="D6" s="99"/>
    </row>
    <row r="7" spans="1:5" ht="21.5" thickBot="1" x14ac:dyDescent="0.55000000000000004">
      <c r="A7" s="206" t="s">
        <v>74</v>
      </c>
      <c r="B7" s="207"/>
      <c r="C7" s="207"/>
      <c r="D7" s="205"/>
    </row>
    <row r="8" spans="1:5" s="21" customFormat="1" x14ac:dyDescent="0.35">
      <c r="A8" s="35"/>
      <c r="B8" s="36" t="s">
        <v>75</v>
      </c>
      <c r="C8" s="36" t="s">
        <v>76</v>
      </c>
      <c r="D8" s="128">
        <v>2016</v>
      </c>
      <c r="E8" s="41"/>
    </row>
    <row r="9" spans="1:5" s="4" customFormat="1" x14ac:dyDescent="0.35">
      <c r="A9" s="17" t="s">
        <v>77</v>
      </c>
      <c r="B9" s="10"/>
      <c r="C9" s="10"/>
      <c r="D9" s="5"/>
      <c r="E9" s="42"/>
    </row>
    <row r="10" spans="1:5" x14ac:dyDescent="0.35">
      <c r="A10" s="18" t="s">
        <v>78</v>
      </c>
      <c r="B10" s="11">
        <f>Redacción!C43</f>
        <v>12000</v>
      </c>
      <c r="C10" s="140">
        <f>Redacción!C44</f>
        <v>10000</v>
      </c>
      <c r="D10" s="6"/>
    </row>
    <row r="11" spans="1:5" x14ac:dyDescent="0.35">
      <c r="A11" s="18" t="s">
        <v>79</v>
      </c>
      <c r="B11" s="12">
        <f>Redacción!C41</f>
        <v>300</v>
      </c>
      <c r="C11" s="12">
        <f>Redacción!C42</f>
        <v>320</v>
      </c>
      <c r="D11" s="6"/>
    </row>
    <row r="12" spans="1:5" s="3" customFormat="1" x14ac:dyDescent="0.35">
      <c r="A12" s="19" t="s">
        <v>80</v>
      </c>
      <c r="B12" s="13">
        <f>+B10*B11</f>
        <v>3600000</v>
      </c>
      <c r="C12" s="13">
        <f>+C10*C11</f>
        <v>3200000</v>
      </c>
      <c r="D12" s="7">
        <f>+B12+C12</f>
        <v>6800000</v>
      </c>
      <c r="E12" s="43"/>
    </row>
    <row r="13" spans="1:5" x14ac:dyDescent="0.35">
      <c r="A13" s="18"/>
      <c r="B13" s="11"/>
      <c r="C13" s="11"/>
      <c r="D13" s="6"/>
    </row>
    <row r="14" spans="1:5" s="4" customFormat="1" x14ac:dyDescent="0.35">
      <c r="A14" s="17" t="s">
        <v>81</v>
      </c>
      <c r="B14" s="10"/>
      <c r="C14" s="10"/>
      <c r="D14" s="5"/>
      <c r="E14" s="42"/>
    </row>
    <row r="15" spans="1:5" x14ac:dyDescent="0.35">
      <c r="A15" s="18" t="s">
        <v>78</v>
      </c>
      <c r="B15" s="11">
        <f>Redacción!D43</f>
        <v>13500</v>
      </c>
      <c r="C15" s="11">
        <f>Redacción!D44</f>
        <v>11800</v>
      </c>
      <c r="D15" s="6"/>
    </row>
    <row r="16" spans="1:5" x14ac:dyDescent="0.35">
      <c r="A16" s="18" t="s">
        <v>79</v>
      </c>
      <c r="B16" s="12">
        <f>Redacción!D41</f>
        <v>280</v>
      </c>
      <c r="C16" s="12">
        <f>Redacción!D42</f>
        <v>310</v>
      </c>
      <c r="D16" s="6"/>
    </row>
    <row r="17" spans="1:7" s="3" customFormat="1" x14ac:dyDescent="0.35">
      <c r="A17" s="19" t="s">
        <v>80</v>
      </c>
      <c r="B17" s="13">
        <f>+B15*B16</f>
        <v>3780000</v>
      </c>
      <c r="C17" s="13">
        <f>+C15*C16</f>
        <v>3658000</v>
      </c>
      <c r="D17" s="7">
        <f>+B17+C17</f>
        <v>7438000</v>
      </c>
      <c r="E17" s="43"/>
    </row>
    <row r="18" spans="1:7" x14ac:dyDescent="0.35">
      <c r="A18" s="18"/>
      <c r="B18" s="11"/>
      <c r="C18" s="11"/>
      <c r="D18" s="6"/>
    </row>
    <row r="19" spans="1:7" s="4" customFormat="1" x14ac:dyDescent="0.35">
      <c r="A19" s="17" t="s">
        <v>82</v>
      </c>
      <c r="B19" s="10"/>
      <c r="C19" s="10"/>
      <c r="D19" s="5"/>
      <c r="E19" s="42"/>
    </row>
    <row r="20" spans="1:7" x14ac:dyDescent="0.35">
      <c r="A20" s="18" t="s">
        <v>78</v>
      </c>
      <c r="B20" s="11">
        <f>Redacción!E43</f>
        <v>7000</v>
      </c>
      <c r="C20" s="11">
        <f>Redacción!E44</f>
        <v>8500</v>
      </c>
      <c r="D20" s="6"/>
    </row>
    <row r="21" spans="1:7" x14ac:dyDescent="0.35">
      <c r="A21" s="18" t="s">
        <v>79</v>
      </c>
      <c r="B21" s="12">
        <f>Redacción!E41</f>
        <v>185</v>
      </c>
      <c r="C21" s="12">
        <f>Redacción!E42</f>
        <v>200</v>
      </c>
      <c r="D21" s="6"/>
    </row>
    <row r="22" spans="1:7" s="3" customFormat="1" x14ac:dyDescent="0.35">
      <c r="A22" s="19" t="s">
        <v>80</v>
      </c>
      <c r="B22" s="14">
        <f>+B20*B21</f>
        <v>1295000</v>
      </c>
      <c r="C22" s="14">
        <f>+C20*C21</f>
        <v>1700000</v>
      </c>
      <c r="D22" s="7">
        <f>+B22+C22</f>
        <v>2995000</v>
      </c>
      <c r="E22" s="43"/>
    </row>
    <row r="23" spans="1:7" s="3" customFormat="1" ht="16" thickBot="1" x14ac:dyDescent="0.4">
      <c r="A23" s="19" t="s">
        <v>83</v>
      </c>
      <c r="B23" s="15">
        <f>+B12+B17+B22</f>
        <v>8675000</v>
      </c>
      <c r="C23" s="15">
        <f>+C12+C17+C22</f>
        <v>8558000</v>
      </c>
      <c r="D23" s="8">
        <f>+D12+D17+D22</f>
        <v>17233000</v>
      </c>
      <c r="E23" s="96">
        <f>D23*20%</f>
        <v>3446600</v>
      </c>
      <c r="F23" s="3" t="s">
        <v>275</v>
      </c>
    </row>
    <row r="24" spans="1:7" ht="16.5" thickTop="1" thickBot="1" x14ac:dyDescent="0.4">
      <c r="A24" s="20"/>
      <c r="B24" s="16"/>
      <c r="C24" s="16"/>
      <c r="D24" s="9"/>
    </row>
    <row r="25" spans="1:7" ht="16" thickBot="1" x14ac:dyDescent="0.4"/>
    <row r="26" spans="1:7" ht="21.5" thickBot="1" x14ac:dyDescent="0.55000000000000004">
      <c r="A26" s="203" t="s">
        <v>84</v>
      </c>
      <c r="B26" s="204"/>
      <c r="C26" s="204"/>
      <c r="D26" s="205"/>
    </row>
    <row r="27" spans="1:7" x14ac:dyDescent="0.35">
      <c r="A27" s="38" t="s">
        <v>85</v>
      </c>
      <c r="B27" s="39" t="s">
        <v>86</v>
      </c>
      <c r="C27" s="39" t="s">
        <v>87</v>
      </c>
      <c r="D27" s="6"/>
    </row>
    <row r="28" spans="1:7" x14ac:dyDescent="0.35">
      <c r="A28" s="18" t="s">
        <v>88</v>
      </c>
      <c r="B28" s="129"/>
      <c r="C28" s="140">
        <f>Redacción!C6</f>
        <v>80000</v>
      </c>
      <c r="D28" s="22" t="s">
        <v>89</v>
      </c>
      <c r="F28" s="216" t="s">
        <v>7</v>
      </c>
      <c r="G28" s="216"/>
    </row>
    <row r="29" spans="1:7" x14ac:dyDescent="0.35">
      <c r="A29" s="18" t="s">
        <v>90</v>
      </c>
      <c r="B29" s="129"/>
      <c r="C29" s="155">
        <f>+D23</f>
        <v>17233000</v>
      </c>
      <c r="D29" s="23" t="s">
        <v>91</v>
      </c>
      <c r="F29" s="90" t="s">
        <v>92</v>
      </c>
      <c r="G29" s="1" t="s">
        <v>93</v>
      </c>
    </row>
    <row r="30" spans="1:7" x14ac:dyDescent="0.35">
      <c r="A30" s="18" t="s">
        <v>94</v>
      </c>
      <c r="B30" s="129"/>
      <c r="C30" s="11">
        <f>SUM(C28:C29)</f>
        <v>17313000</v>
      </c>
      <c r="D30" s="6"/>
      <c r="F30" s="91" t="s">
        <v>95</v>
      </c>
    </row>
    <row r="31" spans="1:7" x14ac:dyDescent="0.35">
      <c r="A31" s="18"/>
      <c r="B31" s="11"/>
      <c r="C31" s="11"/>
      <c r="D31" s="6"/>
      <c r="F31" s="92"/>
      <c r="G31" s="89"/>
    </row>
    <row r="32" spans="1:7" x14ac:dyDescent="0.35">
      <c r="A32" s="18" t="s">
        <v>96</v>
      </c>
      <c r="B32" s="11"/>
      <c r="C32" s="11"/>
      <c r="D32" s="6"/>
      <c r="F32" s="93" t="s">
        <v>97</v>
      </c>
      <c r="G32" s="94" t="s">
        <v>98</v>
      </c>
    </row>
    <row r="33" spans="1:6" x14ac:dyDescent="0.35">
      <c r="A33" s="18" t="s">
        <v>99</v>
      </c>
      <c r="B33" s="11">
        <f>C28</f>
        <v>80000</v>
      </c>
      <c r="C33" s="130"/>
      <c r="D33" s="6"/>
      <c r="F33" s="91" t="s">
        <v>100</v>
      </c>
    </row>
    <row r="34" spans="1:6" x14ac:dyDescent="0.35">
      <c r="A34" s="18" t="s">
        <v>101</v>
      </c>
      <c r="B34" s="24">
        <f>+C29*0.8</f>
        <v>13786400</v>
      </c>
      <c r="C34" s="130"/>
      <c r="D34" s="6"/>
    </row>
    <row r="35" spans="1:6" x14ac:dyDescent="0.35">
      <c r="A35" s="18"/>
      <c r="B35" s="11"/>
      <c r="C35" s="11">
        <f>SUM(B33:B34)</f>
        <v>13866400</v>
      </c>
      <c r="D35" s="156" t="s">
        <v>102</v>
      </c>
    </row>
    <row r="36" spans="1:6" x14ac:dyDescent="0.35">
      <c r="A36" s="18"/>
      <c r="B36" s="11"/>
      <c r="C36" s="11"/>
      <c r="D36" s="6"/>
    </row>
    <row r="37" spans="1:6" s="3" customFormat="1" ht="16" thickBot="1" x14ac:dyDescent="0.4">
      <c r="A37" s="19" t="s">
        <v>103</v>
      </c>
      <c r="B37" s="53"/>
      <c r="C37" s="15">
        <f>+C30-C35</f>
        <v>3446600</v>
      </c>
      <c r="D37" s="48"/>
      <c r="E37" s="43"/>
    </row>
    <row r="38" spans="1:6" x14ac:dyDescent="0.35">
      <c r="A38" s="20"/>
      <c r="B38" s="16"/>
      <c r="C38" s="16"/>
      <c r="D38" s="157" t="s">
        <v>104</v>
      </c>
    </row>
    <row r="39" spans="1:6" ht="16" thickBot="1" x14ac:dyDescent="0.4"/>
    <row r="40" spans="1:6" ht="21.5" thickBot="1" x14ac:dyDescent="0.55000000000000004">
      <c r="A40" s="206" t="s">
        <v>105</v>
      </c>
      <c r="B40" s="207"/>
      <c r="C40" s="207"/>
      <c r="D40" s="205"/>
    </row>
    <row r="41" spans="1:6" x14ac:dyDescent="0.35">
      <c r="A41" s="35"/>
      <c r="B41" s="36" t="s">
        <v>75</v>
      </c>
      <c r="C41" s="36" t="s">
        <v>76</v>
      </c>
      <c r="D41" s="37" t="s">
        <v>106</v>
      </c>
    </row>
    <row r="42" spans="1:6" x14ac:dyDescent="0.35">
      <c r="A42" s="17" t="s">
        <v>77</v>
      </c>
      <c r="B42" s="11"/>
      <c r="C42" s="11"/>
      <c r="D42" s="6"/>
    </row>
    <row r="43" spans="1:6" x14ac:dyDescent="0.35">
      <c r="A43" s="18" t="s">
        <v>78</v>
      </c>
      <c r="B43" s="11">
        <f>B10</f>
        <v>12000</v>
      </c>
      <c r="C43" s="11">
        <f>+C10</f>
        <v>10000</v>
      </c>
      <c r="D43" s="6">
        <f>+B43+C43</f>
        <v>22000</v>
      </c>
      <c r="E43" s="40" t="s">
        <v>107</v>
      </c>
    </row>
    <row r="44" spans="1:6" x14ac:dyDescent="0.35">
      <c r="A44" s="18" t="s">
        <v>108</v>
      </c>
      <c r="B44" s="24">
        <f>Redacción!C34</f>
        <v>10000</v>
      </c>
      <c r="C44" s="24">
        <f>Redacción!D34</f>
        <v>6500</v>
      </c>
      <c r="D44" s="26">
        <f>+C44</f>
        <v>6500</v>
      </c>
      <c r="E44" s="40" t="s">
        <v>109</v>
      </c>
    </row>
    <row r="45" spans="1:6" x14ac:dyDescent="0.35">
      <c r="A45" s="18" t="s">
        <v>110</v>
      </c>
      <c r="B45" s="11">
        <f>+B43+B44</f>
        <v>22000</v>
      </c>
      <c r="C45" s="11">
        <f>+C43+C44</f>
        <v>16500</v>
      </c>
      <c r="D45" s="6">
        <f t="shared" ref="D45" si="0">SUM(D43:D44)</f>
        <v>28500</v>
      </c>
    </row>
    <row r="46" spans="1:6" x14ac:dyDescent="0.35">
      <c r="A46" s="18" t="s">
        <v>111</v>
      </c>
      <c r="B46" s="11">
        <f>B44</f>
        <v>10000</v>
      </c>
      <c r="C46" s="11">
        <f>+B44</f>
        <v>10000</v>
      </c>
      <c r="D46" s="6">
        <f>+B46</f>
        <v>10000</v>
      </c>
      <c r="E46" s="40" t="s">
        <v>109</v>
      </c>
    </row>
    <row r="47" spans="1:6" s="3" customFormat="1" ht="16" thickBot="1" x14ac:dyDescent="0.4">
      <c r="A47" s="19" t="s">
        <v>112</v>
      </c>
      <c r="B47" s="27">
        <f>B45-B46</f>
        <v>12000</v>
      </c>
      <c r="C47" s="27">
        <f>+C45-C46</f>
        <v>6500</v>
      </c>
      <c r="D47" s="28">
        <f>+D45-D46</f>
        <v>18500</v>
      </c>
      <c r="E47" s="43"/>
    </row>
    <row r="48" spans="1:6" ht="16" thickTop="1" x14ac:dyDescent="0.35">
      <c r="A48" s="18"/>
      <c r="B48" s="11"/>
      <c r="C48" s="11"/>
      <c r="D48" s="6"/>
    </row>
    <row r="49" spans="1:5" x14ac:dyDescent="0.35">
      <c r="A49" s="17" t="s">
        <v>81</v>
      </c>
      <c r="B49" s="11"/>
      <c r="C49" s="11"/>
      <c r="D49" s="6"/>
    </row>
    <row r="50" spans="1:5" x14ac:dyDescent="0.35">
      <c r="A50" s="18" t="s">
        <v>78</v>
      </c>
      <c r="B50" s="11">
        <f>B15</f>
        <v>13500</v>
      </c>
      <c r="C50" s="11">
        <f>C15</f>
        <v>11800</v>
      </c>
      <c r="D50" s="6">
        <f>+B50+C50</f>
        <v>25300</v>
      </c>
    </row>
    <row r="51" spans="1:5" x14ac:dyDescent="0.35">
      <c r="A51" s="18" t="s">
        <v>108</v>
      </c>
      <c r="B51" s="24">
        <f>Redacción!C35</f>
        <v>8500</v>
      </c>
      <c r="C51" s="24">
        <f>Redacción!D35</f>
        <v>7500</v>
      </c>
      <c r="D51" s="26">
        <f>+C51</f>
        <v>7500</v>
      </c>
    </row>
    <row r="52" spans="1:5" x14ac:dyDescent="0.35">
      <c r="A52" s="18" t="s">
        <v>110</v>
      </c>
      <c r="B52" s="11">
        <f>SUM(B50:B51)</f>
        <v>22000</v>
      </c>
      <c r="C52" s="11">
        <f>SUM(C50:C51)</f>
        <v>19300</v>
      </c>
      <c r="D52" s="6">
        <f t="shared" ref="D52" si="1">SUM(D50:D51)</f>
        <v>32800</v>
      </c>
    </row>
    <row r="53" spans="1:5" x14ac:dyDescent="0.35">
      <c r="A53" s="18" t="s">
        <v>111</v>
      </c>
      <c r="B53" s="11">
        <f>Desarrollo!B51</f>
        <v>8500</v>
      </c>
      <c r="C53" s="11">
        <f>B53</f>
        <v>8500</v>
      </c>
      <c r="D53" s="6">
        <f>+B53</f>
        <v>8500</v>
      </c>
    </row>
    <row r="54" spans="1:5" s="3" customFormat="1" ht="16" thickBot="1" x14ac:dyDescent="0.4">
      <c r="A54" s="19" t="s">
        <v>112</v>
      </c>
      <c r="B54" s="27">
        <f>+B52-B53</f>
        <v>13500</v>
      </c>
      <c r="C54" s="27">
        <f>+C52-C53</f>
        <v>10800</v>
      </c>
      <c r="D54" s="28">
        <f>+D52-D53</f>
        <v>24300</v>
      </c>
      <c r="E54" s="43"/>
    </row>
    <row r="55" spans="1:5" ht="16" thickTop="1" x14ac:dyDescent="0.35">
      <c r="A55" s="18"/>
      <c r="B55" s="11"/>
      <c r="C55" s="11"/>
      <c r="D55" s="6"/>
    </row>
    <row r="56" spans="1:5" x14ac:dyDescent="0.35">
      <c r="A56" s="17" t="s">
        <v>82</v>
      </c>
      <c r="B56" s="11"/>
      <c r="C56" s="11"/>
      <c r="D56" s="6"/>
    </row>
    <row r="57" spans="1:5" x14ac:dyDescent="0.35">
      <c r="A57" s="18" t="s">
        <v>78</v>
      </c>
      <c r="B57" s="11">
        <f>B20</f>
        <v>7000</v>
      </c>
      <c r="C57" s="11">
        <f>C20</f>
        <v>8500</v>
      </c>
      <c r="D57" s="6">
        <f>+B57+C57</f>
        <v>15500</v>
      </c>
    </row>
    <row r="58" spans="1:5" x14ac:dyDescent="0.35">
      <c r="A58" s="18" t="s">
        <v>108</v>
      </c>
      <c r="B58" s="24">
        <f>Redacción!C36</f>
        <v>6000</v>
      </c>
      <c r="C58" s="24">
        <f>Redacción!D36</f>
        <v>5000</v>
      </c>
      <c r="D58" s="26">
        <f>+C58</f>
        <v>5000</v>
      </c>
    </row>
    <row r="59" spans="1:5" x14ac:dyDescent="0.35">
      <c r="A59" s="18" t="s">
        <v>110</v>
      </c>
      <c r="B59" s="11">
        <f>SUM(B57:B58)</f>
        <v>13000</v>
      </c>
      <c r="C59" s="11">
        <f t="shared" ref="C59" si="2">SUM(C57:C58)</f>
        <v>13500</v>
      </c>
      <c r="D59" s="6">
        <f>SUM(D57:D58)</f>
        <v>20500</v>
      </c>
    </row>
    <row r="60" spans="1:5" x14ac:dyDescent="0.35">
      <c r="A60" s="18" t="s">
        <v>111</v>
      </c>
      <c r="B60" s="11">
        <f>B58</f>
        <v>6000</v>
      </c>
      <c r="C60" s="11">
        <f>B60</f>
        <v>6000</v>
      </c>
      <c r="D60" s="6">
        <f>+B60</f>
        <v>6000</v>
      </c>
    </row>
    <row r="61" spans="1:5" s="3" customFormat="1" ht="16" thickBot="1" x14ac:dyDescent="0.4">
      <c r="A61" s="19" t="s">
        <v>112</v>
      </c>
      <c r="B61" s="27">
        <f>+B59-B60</f>
        <v>7000</v>
      </c>
      <c r="C61" s="27">
        <f>+C59-C60</f>
        <v>7500</v>
      </c>
      <c r="D61" s="28">
        <f>+D59-D60</f>
        <v>14500</v>
      </c>
      <c r="E61" s="43"/>
    </row>
    <row r="62" spans="1:5" ht="16.5" thickTop="1" thickBot="1" x14ac:dyDescent="0.4">
      <c r="A62" s="20"/>
      <c r="B62" s="16"/>
      <c r="C62" s="16"/>
      <c r="D62" s="9"/>
    </row>
    <row r="63" spans="1:5" ht="16" thickBot="1" x14ac:dyDescent="0.4"/>
    <row r="64" spans="1:5" ht="21.5" thickBot="1" x14ac:dyDescent="0.55000000000000004">
      <c r="A64" s="206" t="s">
        <v>113</v>
      </c>
      <c r="B64" s="207"/>
      <c r="C64" s="207"/>
      <c r="D64" s="205"/>
    </row>
    <row r="65" spans="1:5" x14ac:dyDescent="0.35">
      <c r="A65" s="35"/>
      <c r="B65" s="36" t="s">
        <v>75</v>
      </c>
      <c r="C65" s="36" t="s">
        <v>76</v>
      </c>
      <c r="D65" s="37" t="s">
        <v>106</v>
      </c>
    </row>
    <row r="66" spans="1:5" x14ac:dyDescent="0.35">
      <c r="A66" s="17" t="s">
        <v>77</v>
      </c>
      <c r="B66" s="11"/>
      <c r="C66" s="11"/>
      <c r="D66" s="6"/>
    </row>
    <row r="67" spans="1:5" x14ac:dyDescent="0.35">
      <c r="A67" s="18" t="s">
        <v>114</v>
      </c>
      <c r="B67" s="11">
        <f>B47</f>
        <v>12000</v>
      </c>
      <c r="C67" s="11">
        <f>C47</f>
        <v>6500</v>
      </c>
      <c r="D67" s="6">
        <f>+D47</f>
        <v>18500</v>
      </c>
      <c r="E67" s="40" t="s">
        <v>115</v>
      </c>
    </row>
    <row r="68" spans="1:5" x14ac:dyDescent="0.35">
      <c r="A68" s="18"/>
      <c r="B68" s="11"/>
      <c r="C68" s="11"/>
      <c r="D68" s="6"/>
    </row>
    <row r="69" spans="1:5" x14ac:dyDescent="0.35">
      <c r="A69" s="17" t="s">
        <v>116</v>
      </c>
      <c r="B69" s="11"/>
      <c r="C69" s="11"/>
      <c r="D69" s="6"/>
    </row>
    <row r="70" spans="1:5" x14ac:dyDescent="0.35">
      <c r="A70" s="18" t="s">
        <v>117</v>
      </c>
      <c r="B70" s="133">
        <f>Redacción!C23</f>
        <v>1</v>
      </c>
      <c r="C70" s="133">
        <f>B70</f>
        <v>1</v>
      </c>
      <c r="D70" s="134">
        <f>+C70</f>
        <v>1</v>
      </c>
      <c r="E70" s="40" t="s">
        <v>109</v>
      </c>
    </row>
    <row r="71" spans="1:5" s="3" customFormat="1" x14ac:dyDescent="0.35">
      <c r="A71" s="19" t="s">
        <v>118</v>
      </c>
      <c r="B71" s="31">
        <f>+B67*B70</f>
        <v>12000</v>
      </c>
      <c r="C71" s="31">
        <f>+C67*C70</f>
        <v>6500</v>
      </c>
      <c r="D71" s="30">
        <f>+D67*D70</f>
        <v>18500</v>
      </c>
      <c r="E71" s="43"/>
    </row>
    <row r="72" spans="1:5" x14ac:dyDescent="0.35">
      <c r="A72" s="19" t="s">
        <v>119</v>
      </c>
      <c r="B72" s="11"/>
      <c r="C72" s="11"/>
      <c r="D72" s="6"/>
    </row>
    <row r="73" spans="1:5" x14ac:dyDescent="0.35">
      <c r="A73" s="18" t="s">
        <v>117</v>
      </c>
      <c r="B73" s="133">
        <f>Redacción!C24</f>
        <v>0.5</v>
      </c>
      <c r="C73" s="133">
        <f>+B73</f>
        <v>0.5</v>
      </c>
      <c r="D73" s="134">
        <f>+C73</f>
        <v>0.5</v>
      </c>
      <c r="E73" s="40" t="s">
        <v>109</v>
      </c>
    </row>
    <row r="74" spans="1:5" s="3" customFormat="1" x14ac:dyDescent="0.35">
      <c r="A74" s="19" t="s">
        <v>120</v>
      </c>
      <c r="B74" s="31">
        <f>+B67*B73</f>
        <v>6000</v>
      </c>
      <c r="C74" s="31">
        <f>+C67*C73</f>
        <v>3250</v>
      </c>
      <c r="D74" s="30">
        <f>+D67*D73</f>
        <v>9250</v>
      </c>
      <c r="E74" s="43"/>
    </row>
    <row r="75" spans="1:5" x14ac:dyDescent="0.35">
      <c r="A75" s="19" t="s">
        <v>121</v>
      </c>
      <c r="B75" s="11"/>
      <c r="C75" s="11"/>
      <c r="D75" s="6"/>
    </row>
    <row r="76" spans="1:5" x14ac:dyDescent="0.35">
      <c r="A76" s="18" t="s">
        <v>117</v>
      </c>
      <c r="B76" s="133">
        <f>Redacción!C25</f>
        <v>10</v>
      </c>
      <c r="C76" s="133">
        <f>B76</f>
        <v>10</v>
      </c>
      <c r="D76" s="134">
        <f>+C76</f>
        <v>10</v>
      </c>
      <c r="E76" s="40" t="s">
        <v>109</v>
      </c>
    </row>
    <row r="77" spans="1:5" s="3" customFormat="1" x14ac:dyDescent="0.35">
      <c r="A77" s="19" t="s">
        <v>122</v>
      </c>
      <c r="B77" s="31">
        <f>+B67*B76</f>
        <v>120000</v>
      </c>
      <c r="C77" s="31">
        <f>+C67*C76</f>
        <v>65000</v>
      </c>
      <c r="D77" s="30">
        <f>+D67*D76</f>
        <v>185000</v>
      </c>
      <c r="E77" s="43"/>
    </row>
    <row r="78" spans="1:5" x14ac:dyDescent="0.35">
      <c r="A78" s="18"/>
      <c r="B78" s="11"/>
      <c r="C78" s="11"/>
      <c r="D78" s="6"/>
    </row>
    <row r="79" spans="1:5" x14ac:dyDescent="0.35">
      <c r="A79" s="17" t="s">
        <v>81</v>
      </c>
      <c r="B79" s="11"/>
      <c r="C79" s="11"/>
      <c r="D79" s="6"/>
    </row>
    <row r="80" spans="1:5" x14ac:dyDescent="0.35">
      <c r="A80" s="18" t="s">
        <v>114</v>
      </c>
      <c r="B80" s="11">
        <f>B54</f>
        <v>13500</v>
      </c>
      <c r="C80" s="11">
        <f>C54</f>
        <v>10800</v>
      </c>
      <c r="D80" s="6">
        <f t="shared" ref="D80" si="3">+D54</f>
        <v>24300</v>
      </c>
    </row>
    <row r="81" spans="1:5" x14ac:dyDescent="0.35">
      <c r="A81" s="18"/>
      <c r="B81" s="11"/>
      <c r="C81" s="11"/>
      <c r="D81" s="6"/>
    </row>
    <row r="82" spans="1:5" x14ac:dyDescent="0.35">
      <c r="A82" s="17" t="s">
        <v>116</v>
      </c>
      <c r="B82" s="11"/>
      <c r="C82" s="11"/>
      <c r="D82" s="6"/>
    </row>
    <row r="83" spans="1:5" x14ac:dyDescent="0.35">
      <c r="A83" s="18" t="s">
        <v>117</v>
      </c>
      <c r="B83" s="133">
        <f>Redacción!D23</f>
        <v>1.2</v>
      </c>
      <c r="C83" s="133">
        <f>B83</f>
        <v>1.2</v>
      </c>
      <c r="D83" s="134">
        <f>+C83</f>
        <v>1.2</v>
      </c>
    </row>
    <row r="84" spans="1:5" s="3" customFormat="1" x14ac:dyDescent="0.35">
      <c r="A84" s="19" t="s">
        <v>118</v>
      </c>
      <c r="B84" s="31">
        <f>+B80*B83</f>
        <v>16200</v>
      </c>
      <c r="C84" s="135">
        <f>C83*C80</f>
        <v>12960</v>
      </c>
      <c r="D84" s="30">
        <f>+D80*D83</f>
        <v>29160</v>
      </c>
      <c r="E84" s="43"/>
    </row>
    <row r="85" spans="1:5" x14ac:dyDescent="0.35">
      <c r="A85" s="19" t="s">
        <v>119</v>
      </c>
      <c r="B85" s="11"/>
      <c r="C85" s="11"/>
      <c r="D85" s="6"/>
    </row>
    <row r="86" spans="1:5" x14ac:dyDescent="0.35">
      <c r="A86" s="18" t="s">
        <v>117</v>
      </c>
      <c r="B86" s="133">
        <f>Redacción!D24</f>
        <v>0.6</v>
      </c>
      <c r="C86" s="133">
        <f>B86</f>
        <v>0.6</v>
      </c>
      <c r="D86" s="134">
        <f>+C86</f>
        <v>0.6</v>
      </c>
    </row>
    <row r="87" spans="1:5" s="3" customFormat="1" x14ac:dyDescent="0.35">
      <c r="A87" s="19" t="s">
        <v>120</v>
      </c>
      <c r="B87" s="31">
        <f>+B80*B86</f>
        <v>8100</v>
      </c>
      <c r="C87" s="31">
        <f>+C80*C86</f>
        <v>6480</v>
      </c>
      <c r="D87" s="30">
        <f>+D80*D86</f>
        <v>14580</v>
      </c>
      <c r="E87" s="43"/>
    </row>
    <row r="88" spans="1:5" x14ac:dyDescent="0.35">
      <c r="A88" s="19" t="s">
        <v>121</v>
      </c>
      <c r="B88" s="11"/>
      <c r="C88" s="11"/>
      <c r="D88" s="6"/>
    </row>
    <row r="89" spans="1:5" x14ac:dyDescent="0.35">
      <c r="A89" s="18" t="s">
        <v>117</v>
      </c>
      <c r="B89" s="133">
        <f>Redacción!D25</f>
        <v>25</v>
      </c>
      <c r="C89" s="133">
        <f>B89</f>
        <v>25</v>
      </c>
      <c r="D89" s="134">
        <f>+C89</f>
        <v>25</v>
      </c>
    </row>
    <row r="90" spans="1:5" s="3" customFormat="1" x14ac:dyDescent="0.35">
      <c r="A90" s="19" t="s">
        <v>122</v>
      </c>
      <c r="B90" s="31">
        <f>+B80*B89</f>
        <v>337500</v>
      </c>
      <c r="C90" s="31">
        <f>+C80*C89</f>
        <v>270000</v>
      </c>
      <c r="D90" s="30">
        <f>+D80*D89</f>
        <v>607500</v>
      </c>
      <c r="E90" s="43"/>
    </row>
    <row r="91" spans="1:5" x14ac:dyDescent="0.35">
      <c r="A91" s="18"/>
      <c r="B91" s="11"/>
      <c r="C91" s="11"/>
      <c r="D91" s="6"/>
    </row>
    <row r="92" spans="1:5" x14ac:dyDescent="0.35">
      <c r="A92" s="17" t="s">
        <v>82</v>
      </c>
      <c r="B92" s="11"/>
      <c r="C92" s="11"/>
      <c r="D92" s="6"/>
    </row>
    <row r="93" spans="1:5" x14ac:dyDescent="0.35">
      <c r="A93" s="18" t="s">
        <v>114</v>
      </c>
      <c r="B93" s="11">
        <f>+B61</f>
        <v>7000</v>
      </c>
      <c r="C93" s="11">
        <f t="shared" ref="C93:D93" si="4">+C61</f>
        <v>7500</v>
      </c>
      <c r="D93" s="6">
        <f t="shared" si="4"/>
        <v>14500</v>
      </c>
    </row>
    <row r="94" spans="1:5" x14ac:dyDescent="0.35">
      <c r="A94" s="18"/>
      <c r="B94" s="11"/>
      <c r="C94" s="11"/>
      <c r="D94" s="6"/>
    </row>
    <row r="95" spans="1:5" x14ac:dyDescent="0.35">
      <c r="A95" s="17" t="s">
        <v>116</v>
      </c>
      <c r="B95" s="11"/>
      <c r="C95" s="11"/>
      <c r="D95" s="6"/>
    </row>
    <row r="96" spans="1:5" x14ac:dyDescent="0.35">
      <c r="A96" s="18" t="s">
        <v>117</v>
      </c>
      <c r="B96" s="133">
        <f>Redacción!E23</f>
        <v>2</v>
      </c>
      <c r="C96" s="133">
        <f>B96</f>
        <v>2</v>
      </c>
      <c r="D96" s="134">
        <f>+C96</f>
        <v>2</v>
      </c>
    </row>
    <row r="97" spans="1:5" s="3" customFormat="1" x14ac:dyDescent="0.35">
      <c r="A97" s="19" t="s">
        <v>118</v>
      </c>
      <c r="B97" s="135">
        <f>B93*B96</f>
        <v>14000</v>
      </c>
      <c r="C97" s="135">
        <f>C93*C96</f>
        <v>15000</v>
      </c>
      <c r="D97" s="30">
        <f>+D93*D96</f>
        <v>29000</v>
      </c>
      <c r="E97" s="43"/>
    </row>
    <row r="98" spans="1:5" x14ac:dyDescent="0.35">
      <c r="A98" s="19" t="s">
        <v>119</v>
      </c>
      <c r="B98" s="11"/>
      <c r="C98" s="11"/>
      <c r="D98" s="6"/>
    </row>
    <row r="99" spans="1:5" x14ac:dyDescent="0.35">
      <c r="A99" s="18" t="s">
        <v>117</v>
      </c>
      <c r="B99" s="133">
        <f>Redacción!E24</f>
        <v>1</v>
      </c>
      <c r="C99" s="133">
        <f>B99</f>
        <v>1</v>
      </c>
      <c r="D99" s="134">
        <f>+C99</f>
        <v>1</v>
      </c>
    </row>
    <row r="100" spans="1:5" s="3" customFormat="1" x14ac:dyDescent="0.35">
      <c r="A100" s="19" t="s">
        <v>120</v>
      </c>
      <c r="B100" s="31">
        <f>+B93*B99</f>
        <v>7000</v>
      </c>
      <c r="C100" s="31">
        <f>+C93*C99</f>
        <v>7500</v>
      </c>
      <c r="D100" s="30">
        <f>+D93*D99</f>
        <v>14500</v>
      </c>
      <c r="E100" s="43"/>
    </row>
    <row r="101" spans="1:5" x14ac:dyDescent="0.35">
      <c r="A101" s="19" t="s">
        <v>121</v>
      </c>
      <c r="B101" s="11"/>
      <c r="C101" s="11"/>
      <c r="D101" s="6"/>
    </row>
    <row r="102" spans="1:5" x14ac:dyDescent="0.35">
      <c r="A102" s="18" t="s">
        <v>117</v>
      </c>
      <c r="B102" s="133">
        <f>Redacción!E25</f>
        <v>5</v>
      </c>
      <c r="C102" s="133">
        <f>B102</f>
        <v>5</v>
      </c>
      <c r="D102" s="134">
        <f>+C102</f>
        <v>5</v>
      </c>
    </row>
    <row r="103" spans="1:5" s="3" customFormat="1" x14ac:dyDescent="0.35">
      <c r="A103" s="19" t="s">
        <v>122</v>
      </c>
      <c r="B103" s="31">
        <f>+B93*B102</f>
        <v>35000</v>
      </c>
      <c r="C103" s="31">
        <f>+C93*C102</f>
        <v>37500</v>
      </c>
      <c r="D103" s="30">
        <f>+D93*D102</f>
        <v>72500</v>
      </c>
      <c r="E103" s="43"/>
    </row>
    <row r="104" spans="1:5" x14ac:dyDescent="0.35">
      <c r="A104" s="33"/>
      <c r="B104" s="24"/>
      <c r="C104" s="24"/>
      <c r="D104" s="26"/>
    </row>
    <row r="105" spans="1:5" ht="16" thickBot="1" x14ac:dyDescent="0.4">
      <c r="A105" s="18"/>
      <c r="B105" s="11"/>
      <c r="C105" s="11"/>
      <c r="D105" s="6"/>
    </row>
    <row r="106" spans="1:5" x14ac:dyDescent="0.35">
      <c r="A106" s="34" t="s">
        <v>123</v>
      </c>
      <c r="B106" s="32"/>
      <c r="C106" s="32"/>
      <c r="D106" s="29"/>
    </row>
    <row r="107" spans="1:5" x14ac:dyDescent="0.35">
      <c r="A107" s="19" t="s">
        <v>116</v>
      </c>
      <c r="B107" s="11">
        <f>+B71+B84+B97</f>
        <v>42200</v>
      </c>
      <c r="C107" s="11">
        <f>+C71+C84+C97</f>
        <v>34460</v>
      </c>
      <c r="D107" s="6">
        <f t="shared" ref="D107" si="5">+D71+D84+D97</f>
        <v>76660</v>
      </c>
    </row>
    <row r="108" spans="1:5" x14ac:dyDescent="0.35">
      <c r="A108" s="19" t="s">
        <v>119</v>
      </c>
      <c r="B108" s="11">
        <f>+B74+B87+B100</f>
        <v>21100</v>
      </c>
      <c r="C108" s="11">
        <f t="shared" ref="C108:D108" si="6">+C74+C87+C100</f>
        <v>17230</v>
      </c>
      <c r="D108" s="6">
        <f t="shared" si="6"/>
        <v>38330</v>
      </c>
    </row>
    <row r="109" spans="1:5" ht="16" thickBot="1" x14ac:dyDescent="0.4">
      <c r="A109" s="95" t="s">
        <v>121</v>
      </c>
      <c r="B109" s="16">
        <f>+B77+B90+B103</f>
        <v>492500</v>
      </c>
      <c r="C109" s="16">
        <f t="shared" ref="C109:D109" si="7">+C77+C90+C103</f>
        <v>372500</v>
      </c>
      <c r="D109" s="9">
        <f t="shared" si="7"/>
        <v>865000</v>
      </c>
    </row>
    <row r="110" spans="1:5" ht="16" thickBot="1" x14ac:dyDescent="0.4">
      <c r="A110" s="20"/>
      <c r="B110" s="16"/>
      <c r="C110" s="16"/>
      <c r="D110" s="9"/>
    </row>
    <row r="111" spans="1:5" ht="16" thickBot="1" x14ac:dyDescent="0.4"/>
    <row r="112" spans="1:5" ht="21.5" thickBot="1" x14ac:dyDescent="0.55000000000000004">
      <c r="A112" s="206" t="s">
        <v>124</v>
      </c>
      <c r="B112" s="207"/>
      <c r="C112" s="207"/>
      <c r="D112" s="205"/>
    </row>
    <row r="113" spans="1:5" x14ac:dyDescent="0.35">
      <c r="A113" s="35"/>
      <c r="B113" s="36" t="s">
        <v>75</v>
      </c>
      <c r="C113" s="36" t="s">
        <v>76</v>
      </c>
      <c r="D113" s="37" t="s">
        <v>106</v>
      </c>
    </row>
    <row r="114" spans="1:5" x14ac:dyDescent="0.35">
      <c r="A114" s="54" t="s">
        <v>116</v>
      </c>
      <c r="B114" s="52"/>
      <c r="C114" s="52"/>
      <c r="D114" s="6"/>
    </row>
    <row r="115" spans="1:5" x14ac:dyDescent="0.35">
      <c r="A115" s="18" t="s">
        <v>125</v>
      </c>
      <c r="B115" s="11">
        <f>B107</f>
        <v>42200</v>
      </c>
      <c r="C115" s="11">
        <f>+C107</f>
        <v>34460</v>
      </c>
      <c r="D115" s="6">
        <f>+D107</f>
        <v>76660</v>
      </c>
      <c r="E115" s="40" t="s">
        <v>126</v>
      </c>
    </row>
    <row r="116" spans="1:5" x14ac:dyDescent="0.35">
      <c r="A116" s="18" t="s">
        <v>127</v>
      </c>
      <c r="B116" s="24">
        <f>Redacción!C31</f>
        <v>5000</v>
      </c>
      <c r="C116" s="24">
        <f>Redacción!D31</f>
        <v>3000</v>
      </c>
      <c r="D116" s="26">
        <f>+C116</f>
        <v>3000</v>
      </c>
      <c r="E116" s="40" t="s">
        <v>109</v>
      </c>
    </row>
    <row r="117" spans="1:5" x14ac:dyDescent="0.35">
      <c r="A117" s="18" t="s">
        <v>128</v>
      </c>
      <c r="B117" s="11">
        <f>+B115+B116</f>
        <v>47200</v>
      </c>
      <c r="C117" s="11">
        <f>+C115+C116</f>
        <v>37460</v>
      </c>
      <c r="D117" s="6">
        <f>+D115+D116</f>
        <v>79660</v>
      </c>
    </row>
    <row r="118" spans="1:5" x14ac:dyDescent="0.35">
      <c r="A118" s="18" t="s">
        <v>129</v>
      </c>
      <c r="B118" s="24">
        <f>B116</f>
        <v>5000</v>
      </c>
      <c r="C118" s="24">
        <f>+B116</f>
        <v>5000</v>
      </c>
      <c r="D118" s="26">
        <f>+B116</f>
        <v>5000</v>
      </c>
      <c r="E118" s="40" t="s">
        <v>109</v>
      </c>
    </row>
    <row r="119" spans="1:5" s="3" customFormat="1" x14ac:dyDescent="0.35">
      <c r="A119" s="19" t="s">
        <v>130</v>
      </c>
      <c r="B119" s="53">
        <f>+B117-B118</f>
        <v>42200</v>
      </c>
      <c r="C119" s="53">
        <f>+C117-C118</f>
        <v>32460</v>
      </c>
      <c r="D119" s="48">
        <f>+D117-D118</f>
        <v>74660</v>
      </c>
      <c r="E119" s="43" t="s">
        <v>131</v>
      </c>
    </row>
    <row r="120" spans="1:5" s="3" customFormat="1" x14ac:dyDescent="0.35">
      <c r="A120" s="19" t="s">
        <v>132</v>
      </c>
      <c r="B120" s="137">
        <f>Redacción!E31</f>
        <v>10</v>
      </c>
      <c r="C120" s="137">
        <f>Redacción!F31</f>
        <v>12</v>
      </c>
      <c r="D120" s="49"/>
      <c r="E120" s="40" t="s">
        <v>109</v>
      </c>
    </row>
    <row r="121" spans="1:5" s="3" customFormat="1" ht="16" thickBot="1" x14ac:dyDescent="0.4">
      <c r="A121" s="19" t="s">
        <v>133</v>
      </c>
      <c r="B121" s="15">
        <f>+B119*B120</f>
        <v>422000</v>
      </c>
      <c r="C121" s="15">
        <f>+C119*C120</f>
        <v>389520</v>
      </c>
      <c r="D121" s="138">
        <f>+B121+C121</f>
        <v>811520</v>
      </c>
      <c r="E121" s="43"/>
    </row>
    <row r="122" spans="1:5" ht="16" thickTop="1" x14ac:dyDescent="0.35">
      <c r="A122" s="18"/>
      <c r="B122" s="11"/>
      <c r="C122" s="11"/>
      <c r="D122" s="6"/>
    </row>
    <row r="123" spans="1:5" x14ac:dyDescent="0.35">
      <c r="A123" s="17" t="s">
        <v>119</v>
      </c>
      <c r="B123" s="11"/>
      <c r="C123" s="11"/>
      <c r="D123" s="6"/>
    </row>
    <row r="124" spans="1:5" x14ac:dyDescent="0.35">
      <c r="A124" s="18" t="s">
        <v>125</v>
      </c>
      <c r="B124" s="11">
        <f>B108</f>
        <v>21100</v>
      </c>
      <c r="C124" s="11">
        <f>C108</f>
        <v>17230</v>
      </c>
      <c r="D124" s="6">
        <f t="shared" ref="D124" si="8">+D108</f>
        <v>38330</v>
      </c>
    </row>
    <row r="125" spans="1:5" x14ac:dyDescent="0.35">
      <c r="A125" s="18" t="s">
        <v>134</v>
      </c>
      <c r="B125" s="24">
        <f>Redacción!C32</f>
        <v>3000</v>
      </c>
      <c r="C125" s="24">
        <f>Redacción!D32</f>
        <v>2500</v>
      </c>
      <c r="D125" s="26">
        <f>+C125</f>
        <v>2500</v>
      </c>
    </row>
    <row r="126" spans="1:5" x14ac:dyDescent="0.35">
      <c r="A126" s="18" t="s">
        <v>128</v>
      </c>
      <c r="B126" s="11">
        <f>+B124+B125</f>
        <v>24100</v>
      </c>
      <c r="C126" s="11">
        <f>+C124+C125</f>
        <v>19730</v>
      </c>
      <c r="D126" s="6">
        <f>+D124+D125</f>
        <v>40830</v>
      </c>
    </row>
    <row r="127" spans="1:5" x14ac:dyDescent="0.35">
      <c r="A127" s="18" t="s">
        <v>135</v>
      </c>
      <c r="B127" s="24">
        <f>B125</f>
        <v>3000</v>
      </c>
      <c r="C127" s="24">
        <f>B125</f>
        <v>3000</v>
      </c>
      <c r="D127" s="26">
        <f>+B125</f>
        <v>3000</v>
      </c>
    </row>
    <row r="128" spans="1:5" s="3" customFormat="1" x14ac:dyDescent="0.35">
      <c r="A128" s="19" t="s">
        <v>130</v>
      </c>
      <c r="B128" s="53">
        <f>+B126-B127</f>
        <v>21100</v>
      </c>
      <c r="C128" s="53">
        <f>+C126-C127</f>
        <v>16730</v>
      </c>
      <c r="D128" s="48">
        <f>+D126-D127</f>
        <v>37830</v>
      </c>
      <c r="E128" s="43"/>
    </row>
    <row r="129" spans="1:7" s="3" customFormat="1" x14ac:dyDescent="0.35">
      <c r="A129" s="19" t="s">
        <v>132</v>
      </c>
      <c r="B129" s="137">
        <f>Redacción!E32</f>
        <v>2</v>
      </c>
      <c r="C129" s="137">
        <f>Redacción!F32</f>
        <v>3</v>
      </c>
      <c r="D129" s="49"/>
      <c r="E129" s="43"/>
    </row>
    <row r="130" spans="1:7" s="3" customFormat="1" ht="16" thickBot="1" x14ac:dyDescent="0.4">
      <c r="A130" s="19" t="s">
        <v>136</v>
      </c>
      <c r="B130" s="15">
        <f>+B128*B129</f>
        <v>42200</v>
      </c>
      <c r="C130" s="15">
        <f>+C128*C129</f>
        <v>50190</v>
      </c>
      <c r="D130" s="8">
        <f>+B130+C130</f>
        <v>92390</v>
      </c>
      <c r="E130" s="43"/>
    </row>
    <row r="131" spans="1:7" ht="16" thickTop="1" x14ac:dyDescent="0.35">
      <c r="A131" s="18"/>
      <c r="B131" s="11"/>
      <c r="C131" s="11"/>
      <c r="D131" s="6"/>
    </row>
    <row r="132" spans="1:7" x14ac:dyDescent="0.35">
      <c r="A132" s="17" t="s">
        <v>121</v>
      </c>
      <c r="B132" s="11"/>
      <c r="C132" s="11"/>
      <c r="D132" s="6"/>
    </row>
    <row r="133" spans="1:7" x14ac:dyDescent="0.35">
      <c r="A133" s="18" t="s">
        <v>125</v>
      </c>
      <c r="B133" s="11">
        <f>B109</f>
        <v>492500</v>
      </c>
      <c r="C133" s="11">
        <f>C109</f>
        <v>372500</v>
      </c>
      <c r="D133" s="6">
        <f t="shared" ref="D133" si="9">+D109</f>
        <v>865000</v>
      </c>
    </row>
    <row r="134" spans="1:7" x14ac:dyDescent="0.35">
      <c r="A134" s="18" t="s">
        <v>134</v>
      </c>
      <c r="B134" s="24">
        <f>Redacción!C33</f>
        <v>2000</v>
      </c>
      <c r="C134" s="24">
        <f>Redacción!D33</f>
        <v>1800</v>
      </c>
      <c r="D134" s="26">
        <f>+C134</f>
        <v>1800</v>
      </c>
    </row>
    <row r="135" spans="1:7" x14ac:dyDescent="0.35">
      <c r="A135" s="18" t="s">
        <v>128</v>
      </c>
      <c r="B135" s="11">
        <f>+B133+B134</f>
        <v>494500</v>
      </c>
      <c r="C135" s="11">
        <f>+C133+C134</f>
        <v>374300</v>
      </c>
      <c r="D135" s="6">
        <f>+D133+D134</f>
        <v>866800</v>
      </c>
    </row>
    <row r="136" spans="1:7" x14ac:dyDescent="0.35">
      <c r="A136" s="18" t="s">
        <v>135</v>
      </c>
      <c r="B136" s="24">
        <f>B134</f>
        <v>2000</v>
      </c>
      <c r="C136" s="24">
        <f>B134</f>
        <v>2000</v>
      </c>
      <c r="D136" s="26">
        <f>+B134</f>
        <v>2000</v>
      </c>
    </row>
    <row r="137" spans="1:7" s="3" customFormat="1" x14ac:dyDescent="0.35">
      <c r="A137" s="19" t="s">
        <v>130</v>
      </c>
      <c r="B137" s="53">
        <f>+B135-B136</f>
        <v>492500</v>
      </c>
      <c r="C137" s="53">
        <f>+C135-C136</f>
        <v>372300</v>
      </c>
      <c r="D137" s="48">
        <f>+D135-D136</f>
        <v>864800</v>
      </c>
      <c r="E137" s="43"/>
    </row>
    <row r="138" spans="1:7" s="3" customFormat="1" x14ac:dyDescent="0.35">
      <c r="A138" s="19" t="s">
        <v>132</v>
      </c>
      <c r="B138" s="137">
        <f>Redacción!E33</f>
        <v>1</v>
      </c>
      <c r="C138" s="137">
        <f>Redacción!F33</f>
        <v>2</v>
      </c>
      <c r="D138" s="49"/>
      <c r="E138" s="43"/>
    </row>
    <row r="139" spans="1:7" s="3" customFormat="1" ht="16" thickBot="1" x14ac:dyDescent="0.4">
      <c r="A139" s="19" t="s">
        <v>137</v>
      </c>
      <c r="B139" s="15">
        <f>+B137*B138</f>
        <v>492500</v>
      </c>
      <c r="C139" s="15">
        <f>+C137*C138</f>
        <v>744600</v>
      </c>
      <c r="D139" s="8">
        <f>+B139+C139</f>
        <v>1237100</v>
      </c>
      <c r="E139" s="43"/>
    </row>
    <row r="140" spans="1:7" ht="16" thickTop="1" x14ac:dyDescent="0.35">
      <c r="A140" s="18"/>
      <c r="B140" s="11"/>
      <c r="C140" s="11"/>
      <c r="D140" s="6"/>
    </row>
    <row r="141" spans="1:7" s="3" customFormat="1" ht="16" thickBot="1" x14ac:dyDescent="0.4">
      <c r="A141" s="19" t="s">
        <v>138</v>
      </c>
      <c r="B141" s="15">
        <f>+B121+B130+B139</f>
        <v>956700</v>
      </c>
      <c r="C141" s="15">
        <f>+C121+C130+C139</f>
        <v>1184310</v>
      </c>
      <c r="D141" s="8">
        <f>+D121+D130+D139</f>
        <v>2141010</v>
      </c>
      <c r="E141" s="96">
        <f>D141*50%</f>
        <v>1070505</v>
      </c>
    </row>
    <row r="142" spans="1:7" ht="16.5" thickTop="1" thickBot="1" x14ac:dyDescent="0.4">
      <c r="A142" s="20"/>
      <c r="B142" s="16"/>
      <c r="C142" s="16"/>
      <c r="D142" s="9"/>
    </row>
    <row r="143" spans="1:7" ht="16" thickBot="1" x14ac:dyDescent="0.4"/>
    <row r="144" spans="1:7" ht="21.5" thickBot="1" x14ac:dyDescent="0.55000000000000004">
      <c r="A144" s="203" t="s">
        <v>139</v>
      </c>
      <c r="B144" s="204"/>
      <c r="C144" s="204"/>
      <c r="D144" s="205"/>
      <c r="F144" s="216" t="s">
        <v>6</v>
      </c>
      <c r="G144" s="216"/>
    </row>
    <row r="145" spans="1:7" x14ac:dyDescent="0.35">
      <c r="A145" s="38" t="s">
        <v>85</v>
      </c>
      <c r="B145" s="39" t="s">
        <v>86</v>
      </c>
      <c r="C145" s="39" t="s">
        <v>87</v>
      </c>
      <c r="D145" s="6"/>
      <c r="F145" s="90" t="s">
        <v>140</v>
      </c>
      <c r="G145" s="1" t="s">
        <v>92</v>
      </c>
    </row>
    <row r="146" spans="1:7" x14ac:dyDescent="0.35">
      <c r="A146" s="18" t="s">
        <v>141</v>
      </c>
      <c r="B146" s="11"/>
      <c r="C146" s="141">
        <f>Redacción!G5</f>
        <v>33500</v>
      </c>
      <c r="D146" s="22" t="s">
        <v>89</v>
      </c>
      <c r="F146" s="91"/>
      <c r="G146" s="1" t="s">
        <v>142</v>
      </c>
    </row>
    <row r="147" spans="1:7" x14ac:dyDescent="0.35">
      <c r="A147" s="18" t="s">
        <v>143</v>
      </c>
      <c r="B147" s="11"/>
      <c r="C147" s="139">
        <f>D141</f>
        <v>2141010</v>
      </c>
      <c r="D147" s="23" t="s">
        <v>144</v>
      </c>
      <c r="F147" s="92"/>
      <c r="G147" s="89"/>
    </row>
    <row r="148" spans="1:7" x14ac:dyDescent="0.35">
      <c r="A148" s="18" t="s">
        <v>145</v>
      </c>
      <c r="B148" s="11"/>
      <c r="C148" s="11">
        <f>SUM(C146:C147)</f>
        <v>2174510</v>
      </c>
      <c r="D148" s="6"/>
      <c r="F148" s="93" t="s">
        <v>146</v>
      </c>
      <c r="G148" s="94" t="s">
        <v>147</v>
      </c>
    </row>
    <row r="149" spans="1:7" x14ac:dyDescent="0.35">
      <c r="A149" s="18"/>
      <c r="B149" s="11"/>
      <c r="C149" s="11"/>
      <c r="D149" s="6"/>
      <c r="F149" s="91"/>
      <c r="G149" s="1" t="s">
        <v>100</v>
      </c>
    </row>
    <row r="150" spans="1:7" x14ac:dyDescent="0.35">
      <c r="A150" s="18" t="s">
        <v>148</v>
      </c>
      <c r="B150" s="11"/>
      <c r="C150" s="11"/>
      <c r="D150" s="6"/>
    </row>
    <row r="151" spans="1:7" x14ac:dyDescent="0.35">
      <c r="A151" s="18" t="s">
        <v>149</v>
      </c>
      <c r="B151" s="140">
        <f>C146</f>
        <v>33500</v>
      </c>
      <c r="C151" s="25" t="s">
        <v>150</v>
      </c>
      <c r="D151" s="6"/>
    </row>
    <row r="152" spans="1:7" x14ac:dyDescent="0.35">
      <c r="A152" s="18" t="s">
        <v>151</v>
      </c>
      <c r="B152" s="139">
        <f>C147*0.5</f>
        <v>1070505</v>
      </c>
      <c r="C152" s="25" t="s">
        <v>152</v>
      </c>
      <c r="D152" s="6"/>
    </row>
    <row r="153" spans="1:7" x14ac:dyDescent="0.35">
      <c r="A153" s="18" t="s">
        <v>153</v>
      </c>
      <c r="B153" s="11"/>
      <c r="C153" s="11">
        <f>SUM(B151:B152)</f>
        <v>1104005</v>
      </c>
      <c r="D153" s="23" t="s">
        <v>154</v>
      </c>
    </row>
    <row r="154" spans="1:7" x14ac:dyDescent="0.35">
      <c r="A154" s="18"/>
      <c r="B154" s="11"/>
      <c r="C154" s="11"/>
      <c r="D154" s="6"/>
    </row>
    <row r="155" spans="1:7" s="3" customFormat="1" x14ac:dyDescent="0.35">
      <c r="A155" s="19" t="s">
        <v>155</v>
      </c>
      <c r="B155" s="53"/>
      <c r="C155" s="15">
        <f>+C148-C153</f>
        <v>1070505</v>
      </c>
      <c r="D155" s="158" t="s">
        <v>156</v>
      </c>
      <c r="E155" s="43"/>
    </row>
    <row r="156" spans="1:7" ht="16.5" thickTop="1" thickBot="1" x14ac:dyDescent="0.4">
      <c r="A156" s="20"/>
      <c r="B156" s="16"/>
      <c r="C156" s="16"/>
      <c r="D156" s="9"/>
    </row>
    <row r="157" spans="1:7" ht="16" thickBot="1" x14ac:dyDescent="0.4"/>
    <row r="158" spans="1:7" ht="21.5" thickBot="1" x14ac:dyDescent="0.55000000000000004">
      <c r="A158" s="206" t="s">
        <v>157</v>
      </c>
      <c r="B158" s="207"/>
      <c r="C158" s="207"/>
      <c r="D158" s="205"/>
    </row>
    <row r="159" spans="1:7" x14ac:dyDescent="0.35">
      <c r="A159" s="35"/>
      <c r="B159" s="36" t="s">
        <v>75</v>
      </c>
      <c r="C159" s="36" t="s">
        <v>76</v>
      </c>
      <c r="D159" s="37" t="s">
        <v>158</v>
      </c>
    </row>
    <row r="160" spans="1:7" x14ac:dyDescent="0.35">
      <c r="A160" s="17" t="s">
        <v>77</v>
      </c>
      <c r="B160" s="11"/>
      <c r="C160" s="11"/>
      <c r="D160" s="6"/>
    </row>
    <row r="161" spans="1:5" x14ac:dyDescent="0.35">
      <c r="A161" s="18" t="s">
        <v>114</v>
      </c>
      <c r="B161" s="11">
        <f>+B47</f>
        <v>12000</v>
      </c>
      <c r="C161" s="11">
        <f>+C47</f>
        <v>6500</v>
      </c>
      <c r="D161" s="6">
        <f t="shared" ref="D161" si="10">+D47</f>
        <v>18500</v>
      </c>
      <c r="E161" s="40" t="s">
        <v>115</v>
      </c>
    </row>
    <row r="162" spans="1:5" x14ac:dyDescent="0.35">
      <c r="A162" s="18" t="s">
        <v>159</v>
      </c>
      <c r="B162" s="142">
        <f>Redacción!C26</f>
        <v>2</v>
      </c>
      <c r="C162" s="142">
        <f>B162</f>
        <v>2</v>
      </c>
      <c r="D162" s="143">
        <f>+B162</f>
        <v>2</v>
      </c>
      <c r="E162" s="40" t="s">
        <v>109</v>
      </c>
    </row>
    <row r="163" spans="1:5" s="85" customFormat="1" x14ac:dyDescent="0.35">
      <c r="A163" s="82" t="s">
        <v>160</v>
      </c>
      <c r="B163" s="83">
        <f>B162*B161</f>
        <v>24000</v>
      </c>
      <c r="C163" s="83">
        <f t="shared" ref="C163" si="11">+C161*C162</f>
        <v>13000</v>
      </c>
      <c r="E163" s="40"/>
    </row>
    <row r="164" spans="1:5" x14ac:dyDescent="0.35">
      <c r="A164" s="18" t="s">
        <v>161</v>
      </c>
      <c r="B164" s="61">
        <v>15</v>
      </c>
      <c r="C164" s="61">
        <v>18</v>
      </c>
      <c r="D164" s="84">
        <f>+D161*D162</f>
        <v>37000</v>
      </c>
      <c r="E164" s="40" t="s">
        <v>109</v>
      </c>
    </row>
    <row r="165" spans="1:5" s="3" customFormat="1" ht="16" thickBot="1" x14ac:dyDescent="0.4">
      <c r="A165" s="19" t="s">
        <v>162</v>
      </c>
      <c r="B165" s="15">
        <f>+B163*B164</f>
        <v>360000</v>
      </c>
      <c r="C165" s="15">
        <f>+C163*C164</f>
        <v>234000</v>
      </c>
      <c r="D165" s="8">
        <f>+B165+C165</f>
        <v>594000</v>
      </c>
      <c r="E165" s="43"/>
    </row>
    <row r="166" spans="1:5" ht="16" thickTop="1" x14ac:dyDescent="0.35">
      <c r="A166" s="18"/>
      <c r="B166" s="11"/>
      <c r="C166" s="11"/>
      <c r="D166" s="6"/>
    </row>
    <row r="167" spans="1:5" x14ac:dyDescent="0.35">
      <c r="A167" s="17" t="s">
        <v>81</v>
      </c>
      <c r="B167" s="11"/>
      <c r="C167" s="11"/>
      <c r="D167" s="6"/>
    </row>
    <row r="168" spans="1:5" x14ac:dyDescent="0.35">
      <c r="A168" s="18" t="s">
        <v>114</v>
      </c>
      <c r="B168" s="11">
        <f>+B54</f>
        <v>13500</v>
      </c>
      <c r="C168" s="11">
        <f>+C54</f>
        <v>10800</v>
      </c>
      <c r="D168" s="6">
        <f t="shared" ref="D168" si="12">+D80</f>
        <v>24300</v>
      </c>
    </row>
    <row r="169" spans="1:5" x14ac:dyDescent="0.35">
      <c r="A169" s="18" t="s">
        <v>159</v>
      </c>
      <c r="B169" s="142">
        <f>Redacción!D26</f>
        <v>1</v>
      </c>
      <c r="C169" s="142">
        <f>B169</f>
        <v>1</v>
      </c>
      <c r="D169" s="143">
        <f>+B169</f>
        <v>1</v>
      </c>
    </row>
    <row r="170" spans="1:5" s="85" customFormat="1" x14ac:dyDescent="0.35">
      <c r="A170" s="82" t="s">
        <v>160</v>
      </c>
      <c r="B170" s="83">
        <f>+B168*B169</f>
        <v>13500</v>
      </c>
      <c r="C170" s="83">
        <f t="shared" ref="C170" si="13">+C168*C169</f>
        <v>10800</v>
      </c>
      <c r="D170" s="84">
        <f t="shared" ref="D170" si="14">+D168*D169</f>
        <v>24300</v>
      </c>
      <c r="E170" s="40"/>
    </row>
    <row r="171" spans="1:5" x14ac:dyDescent="0.35">
      <c r="A171" s="18" t="s">
        <v>161</v>
      </c>
      <c r="B171" s="61">
        <f>B164</f>
        <v>15</v>
      </c>
      <c r="C171" s="61">
        <f>C164</f>
        <v>18</v>
      </c>
      <c r="D171" s="144"/>
    </row>
    <row r="172" spans="1:5" s="3" customFormat="1" ht="16" thickBot="1" x14ac:dyDescent="0.4">
      <c r="A172" s="19" t="s">
        <v>162</v>
      </c>
      <c r="B172" s="15">
        <f>+B170*B171</f>
        <v>202500</v>
      </c>
      <c r="C172" s="15">
        <f>+C170*C171</f>
        <v>194400</v>
      </c>
      <c r="D172" s="8">
        <f>+B172+C172</f>
        <v>396900</v>
      </c>
      <c r="E172" s="43"/>
    </row>
    <row r="173" spans="1:5" ht="16" thickTop="1" x14ac:dyDescent="0.35">
      <c r="A173" s="18"/>
      <c r="B173" s="11"/>
      <c r="C173" s="11"/>
      <c r="D173" s="6"/>
    </row>
    <row r="174" spans="1:5" x14ac:dyDescent="0.35">
      <c r="A174" s="17" t="s">
        <v>82</v>
      </c>
      <c r="B174" s="11"/>
      <c r="C174" s="11"/>
      <c r="D174" s="6"/>
    </row>
    <row r="175" spans="1:5" x14ac:dyDescent="0.35">
      <c r="A175" s="18" t="s">
        <v>114</v>
      </c>
      <c r="B175" s="11">
        <f>+B93</f>
        <v>7000</v>
      </c>
      <c r="C175" s="11">
        <f t="shared" ref="C175:D175" si="15">+C93</f>
        <v>7500</v>
      </c>
      <c r="D175" s="6">
        <f t="shared" si="15"/>
        <v>14500</v>
      </c>
    </row>
    <row r="176" spans="1:5" x14ac:dyDescent="0.35">
      <c r="A176" s="18" t="s">
        <v>159</v>
      </c>
      <c r="B176" s="142">
        <f>Redacción!E26</f>
        <v>1.5</v>
      </c>
      <c r="C176" s="142">
        <f>B176</f>
        <v>1.5</v>
      </c>
      <c r="D176" s="143">
        <f>+B176</f>
        <v>1.5</v>
      </c>
    </row>
    <row r="177" spans="1:6" s="85" customFormat="1" x14ac:dyDescent="0.35">
      <c r="A177" s="82" t="s">
        <v>160</v>
      </c>
      <c r="B177" s="83">
        <f>+B175*B176</f>
        <v>10500</v>
      </c>
      <c r="C177" s="83">
        <f t="shared" ref="C177" si="16">+C175*C176</f>
        <v>11250</v>
      </c>
      <c r="D177" s="84">
        <f t="shared" ref="D177" si="17">+D175*D176</f>
        <v>21750</v>
      </c>
      <c r="E177" s="40"/>
    </row>
    <row r="178" spans="1:6" x14ac:dyDescent="0.35">
      <c r="A178" s="18" t="s">
        <v>161</v>
      </c>
      <c r="B178" s="61">
        <f>B171</f>
        <v>15</v>
      </c>
      <c r="C178" s="61">
        <f>C171</f>
        <v>18</v>
      </c>
      <c r="D178" s="144"/>
    </row>
    <row r="179" spans="1:6" ht="16" thickBot="1" x14ac:dyDescent="0.4">
      <c r="A179" s="19" t="s">
        <v>162</v>
      </c>
      <c r="B179" s="15">
        <f>+B177*B178</f>
        <v>157500</v>
      </c>
      <c r="C179" s="15">
        <f>+C177*C178</f>
        <v>202500</v>
      </c>
      <c r="D179" s="8">
        <f>+B179+C179</f>
        <v>360000</v>
      </c>
    </row>
    <row r="180" spans="1:6" ht="16" thickTop="1" x14ac:dyDescent="0.35">
      <c r="A180" s="18"/>
      <c r="B180" s="11"/>
      <c r="C180" s="11"/>
      <c r="D180" s="6"/>
    </row>
    <row r="181" spans="1:6" s="81" customFormat="1" ht="16" thickBot="1" x14ac:dyDescent="0.4">
      <c r="A181" s="86" t="s">
        <v>163</v>
      </c>
      <c r="B181" s="87">
        <f>+B163+B170+B177</f>
        <v>48000</v>
      </c>
      <c r="C181" s="87">
        <f>+C163+C170+C177</f>
        <v>35050</v>
      </c>
      <c r="D181" s="88">
        <f>+D164+D170+D177</f>
        <v>83050</v>
      </c>
      <c r="E181" s="43"/>
    </row>
    <row r="182" spans="1:6" ht="4.5" customHeight="1" thickTop="1" x14ac:dyDescent="0.35">
      <c r="A182" s="18"/>
      <c r="B182" s="11"/>
      <c r="C182" s="11"/>
      <c r="D182" s="6"/>
    </row>
    <row r="183" spans="1:6" s="3" customFormat="1" ht="16" thickBot="1" x14ac:dyDescent="0.4">
      <c r="A183" s="19" t="s">
        <v>164</v>
      </c>
      <c r="B183" s="15">
        <f>+B165+B172+B179</f>
        <v>720000</v>
      </c>
      <c r="C183" s="15">
        <f>+C165+C172+C179</f>
        <v>630900</v>
      </c>
      <c r="D183" s="8">
        <f t="shared" ref="D183" si="18">+D165+D172+D179</f>
        <v>1350900</v>
      </c>
      <c r="E183" s="43"/>
    </row>
    <row r="184" spans="1:6" ht="16.5" thickTop="1" thickBot="1" x14ac:dyDescent="0.4">
      <c r="A184" s="20"/>
      <c r="B184" s="16"/>
      <c r="C184" s="16"/>
      <c r="D184" s="9"/>
    </row>
    <row r="185" spans="1:6" ht="16" thickBot="1" x14ac:dyDescent="0.4"/>
    <row r="186" spans="1:6" ht="21.5" thickBot="1" x14ac:dyDescent="0.55000000000000004">
      <c r="A186" s="206" t="s">
        <v>165</v>
      </c>
      <c r="B186" s="207"/>
      <c r="C186" s="207"/>
      <c r="D186" s="205"/>
    </row>
    <row r="187" spans="1:6" x14ac:dyDescent="0.35">
      <c r="A187" s="35"/>
      <c r="B187" s="36" t="s">
        <v>75</v>
      </c>
      <c r="C187" s="36" t="s">
        <v>76</v>
      </c>
      <c r="D187" s="37" t="s">
        <v>106</v>
      </c>
    </row>
    <row r="188" spans="1:6" x14ac:dyDescent="0.35">
      <c r="A188" s="57" t="s">
        <v>55</v>
      </c>
      <c r="B188" s="12">
        <f>Redacción!B55/2</f>
        <v>40000</v>
      </c>
      <c r="C188" s="12">
        <f>B188</f>
        <v>40000</v>
      </c>
      <c r="D188" s="56">
        <f>+B188+C188</f>
        <v>80000</v>
      </c>
      <c r="E188" s="40" t="s">
        <v>109</v>
      </c>
      <c r="F188" s="100" t="s">
        <v>166</v>
      </c>
    </row>
    <row r="189" spans="1:6" x14ac:dyDescent="0.35">
      <c r="A189" s="18" t="s">
        <v>66</v>
      </c>
      <c r="B189" s="11">
        <f>Redacción!B56/2</f>
        <v>12500</v>
      </c>
      <c r="C189" s="159">
        <f>B189</f>
        <v>12500</v>
      </c>
      <c r="D189" s="6">
        <f t="shared" ref="D189:D192" si="19">+B189+C189</f>
        <v>25000</v>
      </c>
    </row>
    <row r="190" spans="1:6" x14ac:dyDescent="0.35">
      <c r="A190" s="18" t="s">
        <v>67</v>
      </c>
      <c r="B190" s="11">
        <f>Redacción!B57</f>
        <v>33000</v>
      </c>
      <c r="C190" s="11">
        <f>Redacción!B58</f>
        <v>25000</v>
      </c>
      <c r="D190" s="6">
        <f t="shared" si="19"/>
        <v>58000</v>
      </c>
    </row>
    <row r="191" spans="1:6" x14ac:dyDescent="0.35">
      <c r="A191" s="18" t="s">
        <v>68</v>
      </c>
      <c r="B191" s="11">
        <f>Redacción!B59</f>
        <v>40000</v>
      </c>
      <c r="C191" s="11">
        <f>Redacción!B60</f>
        <v>35000</v>
      </c>
      <c r="D191" s="6">
        <f t="shared" si="19"/>
        <v>75000</v>
      </c>
    </row>
    <row r="192" spans="1:6" x14ac:dyDescent="0.35">
      <c r="A192" s="18" t="s">
        <v>60</v>
      </c>
      <c r="B192" s="11">
        <f>Redacción!B61/2</f>
        <v>12500</v>
      </c>
      <c r="C192" s="11">
        <f>B192</f>
        <v>12500</v>
      </c>
      <c r="D192" s="6">
        <f t="shared" si="19"/>
        <v>25000</v>
      </c>
    </row>
    <row r="193" spans="1:6" s="3" customFormat="1" ht="16" thickBot="1" x14ac:dyDescent="0.4">
      <c r="A193" s="19" t="s">
        <v>167</v>
      </c>
      <c r="B193" s="15">
        <f>SUM(B188:B192)</f>
        <v>138000</v>
      </c>
      <c r="C193" s="15">
        <f>SUM(C188:C192)</f>
        <v>125000</v>
      </c>
      <c r="D193" s="8">
        <f>SUM(D188:D192)</f>
        <v>263000</v>
      </c>
      <c r="E193" s="43"/>
    </row>
    <row r="194" spans="1:6" x14ac:dyDescent="0.35">
      <c r="A194" s="33"/>
      <c r="B194" s="147" t="s">
        <v>168</v>
      </c>
      <c r="C194" s="24"/>
      <c r="D194" s="26"/>
    </row>
    <row r="195" spans="1:6" x14ac:dyDescent="0.35">
      <c r="A195" s="45" t="s">
        <v>169</v>
      </c>
      <c r="B195" s="44"/>
      <c r="C195" s="44"/>
      <c r="D195" s="6"/>
    </row>
    <row r="196" spans="1:6" x14ac:dyDescent="0.35">
      <c r="A196" s="45" t="s">
        <v>170</v>
      </c>
      <c r="B196" s="44"/>
      <c r="C196" s="44"/>
      <c r="D196" s="56">
        <f>+D193</f>
        <v>263000</v>
      </c>
    </row>
    <row r="197" spans="1:6" x14ac:dyDescent="0.35">
      <c r="A197" s="45" t="s">
        <v>171</v>
      </c>
      <c r="B197" s="44"/>
      <c r="C197" s="44"/>
      <c r="D197" s="6">
        <f>+D181</f>
        <v>83050</v>
      </c>
      <c r="E197" s="40" t="s">
        <v>172</v>
      </c>
    </row>
    <row r="198" spans="1:6" s="3" customFormat="1" ht="16" thickBot="1" x14ac:dyDescent="0.4">
      <c r="A198" s="46" t="s">
        <v>173</v>
      </c>
      <c r="B198" s="47"/>
      <c r="C198" s="47"/>
      <c r="D198" s="60">
        <f>+D196/D197</f>
        <v>3.1667670078266106</v>
      </c>
      <c r="E198" s="43"/>
    </row>
    <row r="199" spans="1:6" ht="16.5" thickTop="1" thickBot="1" x14ac:dyDescent="0.4">
      <c r="A199" s="50"/>
      <c r="B199" s="51"/>
      <c r="C199" s="51"/>
      <c r="D199" s="9"/>
    </row>
    <row r="200" spans="1:6" ht="16" thickBot="1" x14ac:dyDescent="0.4"/>
    <row r="201" spans="1:6" ht="21.5" thickBot="1" x14ac:dyDescent="0.55000000000000004">
      <c r="A201" s="206" t="s">
        <v>174</v>
      </c>
      <c r="B201" s="207"/>
      <c r="C201" s="207"/>
      <c r="D201" s="205"/>
    </row>
    <row r="202" spans="1:6" x14ac:dyDescent="0.35">
      <c r="A202" s="35"/>
      <c r="B202" s="36" t="s">
        <v>75</v>
      </c>
      <c r="C202" s="36" t="s">
        <v>76</v>
      </c>
      <c r="D202" s="37" t="s">
        <v>106</v>
      </c>
    </row>
    <row r="203" spans="1:6" x14ac:dyDescent="0.35">
      <c r="A203" s="57" t="s">
        <v>55</v>
      </c>
      <c r="B203" s="64">
        <f>Redacción!B47/2</f>
        <v>7500</v>
      </c>
      <c r="C203" s="64">
        <f>B203</f>
        <v>7500</v>
      </c>
      <c r="D203" s="56">
        <f>+B203+C203</f>
        <v>15000</v>
      </c>
      <c r="E203" s="40" t="s">
        <v>109</v>
      </c>
      <c r="F203" s="100" t="s">
        <v>166</v>
      </c>
    </row>
    <row r="204" spans="1:6" x14ac:dyDescent="0.35">
      <c r="A204" s="18" t="s">
        <v>57</v>
      </c>
      <c r="B204" s="11">
        <f>Redacción!B48/2</f>
        <v>125000</v>
      </c>
      <c r="C204" s="11">
        <f>B204</f>
        <v>125000</v>
      </c>
      <c r="D204" s="6">
        <f t="shared" ref="D204:D207" si="20">+B204+C204</f>
        <v>250000</v>
      </c>
    </row>
    <row r="205" spans="1:6" x14ac:dyDescent="0.35">
      <c r="A205" s="18" t="s">
        <v>58</v>
      </c>
      <c r="B205" s="11">
        <f>Desarrollo!B23*Redacción!B49</f>
        <v>86750</v>
      </c>
      <c r="C205" s="11">
        <f>C23*Redacción!B49</f>
        <v>85580</v>
      </c>
      <c r="D205" s="6">
        <f>+B205+C205</f>
        <v>172330</v>
      </c>
      <c r="E205" s="97" t="s">
        <v>175</v>
      </c>
    </row>
    <row r="206" spans="1:6" x14ac:dyDescent="0.35">
      <c r="A206" s="18" t="s">
        <v>60</v>
      </c>
      <c r="B206" s="11">
        <f>Redacción!B50</f>
        <v>10000</v>
      </c>
      <c r="C206" s="11">
        <f>Redacción!B51</f>
        <v>8000</v>
      </c>
      <c r="D206" s="6">
        <f t="shared" si="20"/>
        <v>18000</v>
      </c>
    </row>
    <row r="207" spans="1:6" x14ac:dyDescent="0.35">
      <c r="A207" s="18" t="s">
        <v>176</v>
      </c>
      <c r="B207" s="11">
        <f>Redacción!B52/2</f>
        <v>2500</v>
      </c>
      <c r="C207" s="11">
        <f>B207</f>
        <v>2500</v>
      </c>
      <c r="D207" s="6">
        <f t="shared" si="20"/>
        <v>5000</v>
      </c>
    </row>
    <row r="208" spans="1:6" s="3" customFormat="1" ht="16" thickBot="1" x14ac:dyDescent="0.4">
      <c r="A208" s="19" t="s">
        <v>177</v>
      </c>
      <c r="B208" s="15">
        <f>SUM(B203:B207)</f>
        <v>231750</v>
      </c>
      <c r="C208" s="15">
        <f t="shared" ref="C208:D208" si="21">SUM(C203:C207)</f>
        <v>228580</v>
      </c>
      <c r="D208" s="8">
        <f t="shared" si="21"/>
        <v>460330</v>
      </c>
      <c r="E208" s="43"/>
    </row>
    <row r="209" spans="1:5" ht="16.5" thickTop="1" thickBot="1" x14ac:dyDescent="0.4">
      <c r="A209" s="20"/>
      <c r="B209" s="16"/>
      <c r="C209" s="16"/>
      <c r="D209" s="9"/>
    </row>
    <row r="210" spans="1:5" ht="16" thickBot="1" x14ac:dyDescent="0.4"/>
    <row r="211" spans="1:5" ht="21.5" thickBot="1" x14ac:dyDescent="0.55000000000000004">
      <c r="A211" s="203" t="s">
        <v>178</v>
      </c>
      <c r="B211" s="204"/>
      <c r="C211" s="204"/>
      <c r="D211" s="208"/>
    </row>
    <row r="212" spans="1:5" ht="21" x14ac:dyDescent="0.5">
      <c r="A212" s="221" t="s">
        <v>85</v>
      </c>
      <c r="B212" s="219" t="s">
        <v>77</v>
      </c>
      <c r="C212" s="219"/>
      <c r="D212" s="220"/>
    </row>
    <row r="213" spans="1:5" x14ac:dyDescent="0.35">
      <c r="A213" s="210"/>
      <c r="B213" s="58" t="s">
        <v>179</v>
      </c>
      <c r="C213" s="58" t="s">
        <v>180</v>
      </c>
      <c r="D213" s="59" t="s">
        <v>181</v>
      </c>
    </row>
    <row r="214" spans="1:5" x14ac:dyDescent="0.35">
      <c r="A214" s="45" t="s">
        <v>116</v>
      </c>
      <c r="B214" s="160">
        <f>C120</f>
        <v>12</v>
      </c>
      <c r="C214" s="151">
        <f>C70</f>
        <v>1</v>
      </c>
      <c r="D214" s="62">
        <f>+B214*C214</f>
        <v>12</v>
      </c>
      <c r="E214" s="40" t="s">
        <v>182</v>
      </c>
    </row>
    <row r="215" spans="1:5" x14ac:dyDescent="0.35">
      <c r="A215" s="45" t="s">
        <v>119</v>
      </c>
      <c r="B215" s="161">
        <f>C129</f>
        <v>3</v>
      </c>
      <c r="C215" s="151">
        <f>C73</f>
        <v>0.5</v>
      </c>
      <c r="D215" s="66">
        <f>+B215*C215</f>
        <v>1.5</v>
      </c>
      <c r="E215" s="40" t="s">
        <v>109</v>
      </c>
    </row>
    <row r="216" spans="1:5" x14ac:dyDescent="0.35">
      <c r="A216" s="45" t="s">
        <v>121</v>
      </c>
      <c r="B216" s="161">
        <f>C138</f>
        <v>2</v>
      </c>
      <c r="C216" s="151">
        <f>C76</f>
        <v>10</v>
      </c>
      <c r="D216" s="66">
        <f>+B216*C216</f>
        <v>20</v>
      </c>
      <c r="E216" s="40" t="s">
        <v>109</v>
      </c>
    </row>
    <row r="217" spans="1:5" x14ac:dyDescent="0.35">
      <c r="A217" s="45" t="s">
        <v>183</v>
      </c>
      <c r="B217" s="65">
        <f>C164</f>
        <v>18</v>
      </c>
      <c r="C217" s="151">
        <f>C162</f>
        <v>2</v>
      </c>
      <c r="D217" s="66">
        <f>+B217*C217</f>
        <v>36</v>
      </c>
      <c r="E217" s="40" t="s">
        <v>109</v>
      </c>
    </row>
    <row r="218" spans="1:5" x14ac:dyDescent="0.35">
      <c r="A218" s="45" t="s">
        <v>184</v>
      </c>
      <c r="B218" s="65">
        <f>D198</f>
        <v>3.1667670078266106</v>
      </c>
      <c r="C218" s="151">
        <f>C217</f>
        <v>2</v>
      </c>
      <c r="D218" s="66">
        <f>+B218*C218</f>
        <v>6.3335340156532212</v>
      </c>
      <c r="E218" s="40" t="s">
        <v>185</v>
      </c>
    </row>
    <row r="219" spans="1:5" s="3" customFormat="1" ht="16" thickBot="1" x14ac:dyDescent="0.4">
      <c r="A219" s="46" t="s">
        <v>181</v>
      </c>
      <c r="B219" s="47"/>
      <c r="C219" s="47"/>
      <c r="D219" s="60">
        <f>SUM(D214:D218)</f>
        <v>75.833534015653214</v>
      </c>
      <c r="E219" s="43"/>
    </row>
    <row r="220" spans="1:5" ht="16" thickTop="1" x14ac:dyDescent="0.35">
      <c r="A220" s="45"/>
      <c r="B220" s="44"/>
      <c r="C220" s="44"/>
      <c r="D220" s="6"/>
    </row>
    <row r="221" spans="1:5" ht="21" x14ac:dyDescent="0.5">
      <c r="A221" s="209" t="s">
        <v>85</v>
      </c>
      <c r="B221" s="211" t="s">
        <v>81</v>
      </c>
      <c r="C221" s="211"/>
      <c r="D221" s="212"/>
    </row>
    <row r="222" spans="1:5" x14ac:dyDescent="0.35">
      <c r="A222" s="210"/>
      <c r="B222" s="58" t="s">
        <v>179</v>
      </c>
      <c r="C222" s="58" t="s">
        <v>180</v>
      </c>
      <c r="D222" s="59" t="s">
        <v>181</v>
      </c>
    </row>
    <row r="223" spans="1:5" x14ac:dyDescent="0.35">
      <c r="A223" s="45" t="s">
        <v>116</v>
      </c>
      <c r="B223" s="160">
        <f>B214</f>
        <v>12</v>
      </c>
      <c r="C223" s="151">
        <f>C83</f>
        <v>1.2</v>
      </c>
      <c r="D223" s="62">
        <f>+B223*C223</f>
        <v>14.399999999999999</v>
      </c>
    </row>
    <row r="224" spans="1:5" x14ac:dyDescent="0.35">
      <c r="A224" s="45" t="s">
        <v>119</v>
      </c>
      <c r="B224" s="160">
        <f t="shared" ref="B224:B227" si="22">B215</f>
        <v>3</v>
      </c>
      <c r="C224" s="151">
        <f>C86</f>
        <v>0.6</v>
      </c>
      <c r="D224" s="66">
        <f t="shared" ref="D224:D227" si="23">+B224*C224</f>
        <v>1.7999999999999998</v>
      </c>
    </row>
    <row r="225" spans="1:5" x14ac:dyDescent="0.35">
      <c r="A225" s="45" t="s">
        <v>121</v>
      </c>
      <c r="B225" s="160">
        <f t="shared" si="22"/>
        <v>2</v>
      </c>
      <c r="C225" s="151">
        <f>C89</f>
        <v>25</v>
      </c>
      <c r="D225" s="66">
        <f t="shared" si="23"/>
        <v>50</v>
      </c>
    </row>
    <row r="226" spans="1:5" x14ac:dyDescent="0.35">
      <c r="A226" s="45" t="s">
        <v>183</v>
      </c>
      <c r="B226" s="223">
        <f t="shared" si="22"/>
        <v>18</v>
      </c>
      <c r="C226" s="151">
        <f>C169</f>
        <v>1</v>
      </c>
      <c r="D226" s="66">
        <f>+B217*C226</f>
        <v>18</v>
      </c>
    </row>
    <row r="227" spans="1:5" x14ac:dyDescent="0.35">
      <c r="A227" s="45" t="s">
        <v>184</v>
      </c>
      <c r="B227" s="160">
        <f t="shared" si="22"/>
        <v>3.1667670078266106</v>
      </c>
      <c r="C227" s="151">
        <f>C226</f>
        <v>1</v>
      </c>
      <c r="D227" s="66">
        <f>+B227*C227</f>
        <v>3.1667670078266106</v>
      </c>
    </row>
    <row r="228" spans="1:5" s="3" customFormat="1" ht="16" thickBot="1" x14ac:dyDescent="0.4">
      <c r="A228" s="46" t="s">
        <v>181</v>
      </c>
      <c r="B228" s="47"/>
      <c r="C228" s="47"/>
      <c r="D228" s="60">
        <f>SUM(D223:D227)</f>
        <v>87.36676700782661</v>
      </c>
      <c r="E228" s="43"/>
    </row>
    <row r="229" spans="1:5" ht="16" thickTop="1" x14ac:dyDescent="0.35">
      <c r="A229" s="45"/>
      <c r="B229" s="44"/>
      <c r="C229" s="44"/>
      <c r="D229" s="6"/>
    </row>
    <row r="230" spans="1:5" ht="21" x14ac:dyDescent="0.5">
      <c r="A230" s="209" t="s">
        <v>85</v>
      </c>
      <c r="B230" s="211" t="s">
        <v>82</v>
      </c>
      <c r="C230" s="211"/>
      <c r="D230" s="212"/>
    </row>
    <row r="231" spans="1:5" x14ac:dyDescent="0.35">
      <c r="A231" s="210"/>
      <c r="B231" s="58" t="s">
        <v>179</v>
      </c>
      <c r="C231" s="58" t="s">
        <v>180</v>
      </c>
      <c r="D231" s="59" t="s">
        <v>181</v>
      </c>
    </row>
    <row r="232" spans="1:5" x14ac:dyDescent="0.35">
      <c r="A232" s="45" t="s">
        <v>116</v>
      </c>
      <c r="B232" s="160">
        <f>B223</f>
        <v>12</v>
      </c>
      <c r="C232" s="151">
        <f>C96</f>
        <v>2</v>
      </c>
      <c r="D232" s="62">
        <f>+B232*C232</f>
        <v>24</v>
      </c>
    </row>
    <row r="233" spans="1:5" x14ac:dyDescent="0.35">
      <c r="A233" s="45" t="s">
        <v>119</v>
      </c>
      <c r="B233" s="160">
        <f t="shared" ref="B233:B236" si="24">B224</f>
        <v>3</v>
      </c>
      <c r="C233" s="151">
        <f>C99</f>
        <v>1</v>
      </c>
      <c r="D233" s="66">
        <f t="shared" ref="D233:D236" si="25">+B233*C233</f>
        <v>3</v>
      </c>
    </row>
    <row r="234" spans="1:5" x14ac:dyDescent="0.35">
      <c r="A234" s="45" t="s">
        <v>121</v>
      </c>
      <c r="B234" s="160">
        <f t="shared" si="24"/>
        <v>2</v>
      </c>
      <c r="C234" s="151">
        <f>C102</f>
        <v>5</v>
      </c>
      <c r="D234" s="66">
        <f t="shared" si="25"/>
        <v>10</v>
      </c>
    </row>
    <row r="235" spans="1:5" x14ac:dyDescent="0.35">
      <c r="A235" s="45" t="s">
        <v>183</v>
      </c>
      <c r="B235" s="160">
        <f t="shared" si="24"/>
        <v>18</v>
      </c>
      <c r="C235" s="151">
        <f>C176</f>
        <v>1.5</v>
      </c>
      <c r="D235" s="66">
        <f t="shared" si="25"/>
        <v>27</v>
      </c>
    </row>
    <row r="236" spans="1:5" x14ac:dyDescent="0.35">
      <c r="A236" s="45" t="s">
        <v>184</v>
      </c>
      <c r="B236" s="160">
        <f t="shared" si="24"/>
        <v>3.1667670078266106</v>
      </c>
      <c r="C236" s="151">
        <f>C235</f>
        <v>1.5</v>
      </c>
      <c r="D236" s="66">
        <f t="shared" si="25"/>
        <v>4.7501505117399159</v>
      </c>
    </row>
    <row r="237" spans="1:5" s="3" customFormat="1" ht="16" thickBot="1" x14ac:dyDescent="0.4">
      <c r="A237" s="46" t="s">
        <v>181</v>
      </c>
      <c r="B237" s="47"/>
      <c r="C237" s="47"/>
      <c r="D237" s="60">
        <f>SUM(D232:D236)</f>
        <v>68.750150511739918</v>
      </c>
      <c r="E237" s="43"/>
    </row>
    <row r="238" spans="1:5" ht="16.5" thickTop="1" thickBot="1" x14ac:dyDescent="0.4">
      <c r="A238" s="50"/>
      <c r="B238" s="51"/>
      <c r="C238" s="51"/>
      <c r="D238" s="9"/>
    </row>
    <row r="239" spans="1:5" ht="16" thickBot="1" x14ac:dyDescent="0.4"/>
    <row r="240" spans="1:5" ht="21" x14ac:dyDescent="0.5">
      <c r="A240" s="203" t="s">
        <v>186</v>
      </c>
      <c r="B240" s="204"/>
      <c r="C240" s="204"/>
      <c r="D240" s="208"/>
    </row>
    <row r="241" spans="1:5" ht="21" x14ac:dyDescent="0.5">
      <c r="A241" s="213" t="s">
        <v>187</v>
      </c>
      <c r="B241" s="214"/>
      <c r="C241" s="214"/>
      <c r="D241" s="215"/>
      <c r="E241" s="40" t="s">
        <v>188</v>
      </c>
    </row>
    <row r="242" spans="1:5" x14ac:dyDescent="0.35">
      <c r="A242" s="67" t="s">
        <v>85</v>
      </c>
      <c r="B242" s="68" t="s">
        <v>189</v>
      </c>
      <c r="C242" s="68" t="s">
        <v>181</v>
      </c>
      <c r="D242" s="69" t="s">
        <v>190</v>
      </c>
    </row>
    <row r="243" spans="1:5" x14ac:dyDescent="0.35">
      <c r="A243" s="57" t="s">
        <v>116</v>
      </c>
      <c r="B243" s="52">
        <f>C116</f>
        <v>3000</v>
      </c>
      <c r="C243" s="63">
        <f>+B232</f>
        <v>12</v>
      </c>
      <c r="D243" s="56">
        <f>+B243*C243</f>
        <v>36000</v>
      </c>
      <c r="E243" s="40" t="s">
        <v>109</v>
      </c>
    </row>
    <row r="244" spans="1:5" x14ac:dyDescent="0.35">
      <c r="A244" s="18" t="s">
        <v>119</v>
      </c>
      <c r="B244" s="11">
        <f>C125</f>
        <v>2500</v>
      </c>
      <c r="C244" s="70">
        <f>+B233</f>
        <v>3</v>
      </c>
      <c r="D244" s="6">
        <f t="shared" ref="D244:D245" si="26">+B244*C244</f>
        <v>7500</v>
      </c>
      <c r="E244" s="40" t="s">
        <v>109</v>
      </c>
    </row>
    <row r="245" spans="1:5" x14ac:dyDescent="0.35">
      <c r="A245" s="18" t="s">
        <v>121</v>
      </c>
      <c r="B245" s="11">
        <f>C134</f>
        <v>1800</v>
      </c>
      <c r="C245" s="70">
        <f>+B234</f>
        <v>2</v>
      </c>
      <c r="D245" s="6">
        <f t="shared" si="26"/>
        <v>3600</v>
      </c>
      <c r="E245" s="40" t="s">
        <v>109</v>
      </c>
    </row>
    <row r="246" spans="1:5" s="3" customFormat="1" ht="16" thickBot="1" x14ac:dyDescent="0.4">
      <c r="A246" s="19" t="s">
        <v>187</v>
      </c>
      <c r="B246" s="53"/>
      <c r="C246" s="53"/>
      <c r="D246" s="8">
        <f>SUM(D243:D245)</f>
        <v>47100</v>
      </c>
      <c r="E246" s="43" t="s">
        <v>191</v>
      </c>
    </row>
    <row r="247" spans="1:5" ht="16" thickTop="1" x14ac:dyDescent="0.35">
      <c r="A247" s="33"/>
      <c r="B247" s="24"/>
      <c r="C247" s="24"/>
      <c r="D247" s="6"/>
    </row>
    <row r="248" spans="1:5" ht="21" x14ac:dyDescent="0.5">
      <c r="A248" s="213" t="s">
        <v>192</v>
      </c>
      <c r="B248" s="214"/>
      <c r="C248" s="214"/>
      <c r="D248" s="215"/>
    </row>
    <row r="249" spans="1:5" x14ac:dyDescent="0.35">
      <c r="A249" s="67" t="s">
        <v>85</v>
      </c>
      <c r="B249" s="68" t="s">
        <v>189</v>
      </c>
      <c r="C249" s="68" t="s">
        <v>181</v>
      </c>
      <c r="D249" s="69" t="s">
        <v>190</v>
      </c>
    </row>
    <row r="250" spans="1:5" x14ac:dyDescent="0.35">
      <c r="A250" s="57" t="s">
        <v>45</v>
      </c>
      <c r="B250" s="52">
        <f>C44</f>
        <v>6500</v>
      </c>
      <c r="C250" s="63">
        <f>+D219</f>
        <v>75.833534015653214</v>
      </c>
      <c r="D250" s="56">
        <f>+B250*C250</f>
        <v>492917.9711017459</v>
      </c>
      <c r="E250" s="217" t="s">
        <v>276</v>
      </c>
    </row>
    <row r="251" spans="1:5" x14ac:dyDescent="0.35">
      <c r="A251" s="18" t="s">
        <v>46</v>
      </c>
      <c r="B251" s="11">
        <f>C51</f>
        <v>7500</v>
      </c>
      <c r="C251" s="70">
        <f>+D228</f>
        <v>87.36676700782661</v>
      </c>
      <c r="D251" s="6">
        <f>+B251*C251</f>
        <v>655250.75255869958</v>
      </c>
      <c r="E251" s="217"/>
    </row>
    <row r="252" spans="1:5" x14ac:dyDescent="0.35">
      <c r="A252" s="18" t="s">
        <v>47</v>
      </c>
      <c r="B252" s="11">
        <f>C58</f>
        <v>5000</v>
      </c>
      <c r="C252" s="70">
        <f>+D237</f>
        <v>68.750150511739918</v>
      </c>
      <c r="D252" s="6">
        <f>+B252*C252</f>
        <v>343750.75255869958</v>
      </c>
      <c r="E252" s="217"/>
    </row>
    <row r="253" spans="1:5" s="3" customFormat="1" ht="16" thickBot="1" x14ac:dyDescent="0.4">
      <c r="A253" s="55" t="s">
        <v>192</v>
      </c>
      <c r="B253" s="53"/>
      <c r="C253" s="53"/>
      <c r="D253" s="8">
        <f>SUM(D250:D252)</f>
        <v>1491919.4762191451</v>
      </c>
      <c r="E253" s="43" t="s">
        <v>191</v>
      </c>
    </row>
    <row r="254" spans="1:5" ht="16.5" thickTop="1" thickBot="1" x14ac:dyDescent="0.4">
      <c r="A254" s="20"/>
      <c r="B254" s="16"/>
      <c r="C254" s="16"/>
      <c r="D254" s="9"/>
    </row>
    <row r="256" spans="1:5" ht="24" thickBot="1" x14ac:dyDescent="0.6">
      <c r="A256" s="72" t="s">
        <v>193</v>
      </c>
    </row>
    <row r="257" spans="1:7" ht="26" x14ac:dyDescent="0.6">
      <c r="A257" s="194" t="s">
        <v>194</v>
      </c>
      <c r="B257" s="195"/>
      <c r="C257" s="195"/>
      <c r="D257" s="196"/>
    </row>
    <row r="258" spans="1:7" ht="21" x14ac:dyDescent="0.5">
      <c r="A258" s="197" t="s">
        <v>195</v>
      </c>
      <c r="B258" s="198"/>
      <c r="C258" s="198"/>
      <c r="D258" s="199"/>
    </row>
    <row r="259" spans="1:7" ht="16" thickBot="1" x14ac:dyDescent="0.4">
      <c r="A259" s="200" t="s">
        <v>196</v>
      </c>
      <c r="B259" s="201"/>
      <c r="C259" s="201"/>
      <c r="D259" s="202"/>
    </row>
    <row r="260" spans="1:7" x14ac:dyDescent="0.35">
      <c r="A260" s="45"/>
      <c r="B260" s="44"/>
      <c r="C260" s="32"/>
      <c r="D260" s="6"/>
    </row>
    <row r="261" spans="1:7" x14ac:dyDescent="0.35">
      <c r="A261" s="45" t="s">
        <v>197</v>
      </c>
      <c r="B261" s="44"/>
      <c r="C261" s="11"/>
      <c r="D261" s="56">
        <f>Redacción!C9</f>
        <v>45000</v>
      </c>
      <c r="E261" s="40" t="s">
        <v>109</v>
      </c>
    </row>
    <row r="262" spans="1:7" x14ac:dyDescent="0.35">
      <c r="A262" s="45" t="s">
        <v>198</v>
      </c>
      <c r="B262" s="44"/>
      <c r="C262" s="11"/>
      <c r="D262" s="26">
        <f>Desarrollo!D141</f>
        <v>2141010</v>
      </c>
      <c r="E262" s="40" t="s">
        <v>199</v>
      </c>
    </row>
    <row r="263" spans="1:7" s="3" customFormat="1" x14ac:dyDescent="0.35">
      <c r="A263" s="46" t="s">
        <v>200</v>
      </c>
      <c r="B263" s="47"/>
      <c r="C263" s="53"/>
      <c r="D263" s="48">
        <f>+D261+D262</f>
        <v>2186010</v>
      </c>
      <c r="E263" s="43"/>
    </row>
    <row r="264" spans="1:7" x14ac:dyDescent="0.35">
      <c r="A264" s="45" t="s">
        <v>201</v>
      </c>
      <c r="B264" s="44"/>
      <c r="C264" s="11"/>
      <c r="D264" s="26">
        <f>D246</f>
        <v>47100</v>
      </c>
      <c r="E264" s="40" t="s">
        <v>202</v>
      </c>
      <c r="G264" s="1">
        <v>47011</v>
      </c>
    </row>
    <row r="265" spans="1:7" s="3" customFormat="1" x14ac:dyDescent="0.35">
      <c r="A265" s="110" t="s">
        <v>203</v>
      </c>
      <c r="B265" s="47"/>
      <c r="C265" s="53"/>
      <c r="D265" s="48">
        <f>+D263-D264</f>
        <v>2138910</v>
      </c>
      <c r="E265" s="43"/>
    </row>
    <row r="266" spans="1:7" x14ac:dyDescent="0.35">
      <c r="A266" s="111" t="s">
        <v>204</v>
      </c>
      <c r="B266" s="44"/>
      <c r="C266" s="11"/>
      <c r="D266" s="6">
        <f>D183</f>
        <v>1350900</v>
      </c>
      <c r="E266" s="40" t="s">
        <v>205</v>
      </c>
    </row>
    <row r="267" spans="1:7" x14ac:dyDescent="0.35">
      <c r="A267" s="111" t="s">
        <v>206</v>
      </c>
      <c r="B267" s="44"/>
      <c r="C267" s="11"/>
      <c r="D267" s="26">
        <f>D196</f>
        <v>263000</v>
      </c>
      <c r="E267" s="40" t="s">
        <v>207</v>
      </c>
    </row>
    <row r="268" spans="1:7" s="3" customFormat="1" x14ac:dyDescent="0.35">
      <c r="A268" s="101" t="s">
        <v>208</v>
      </c>
      <c r="B268" s="102"/>
      <c r="C268" s="103"/>
      <c r="D268" s="104">
        <f>+D265+D266+D267</f>
        <v>3752810</v>
      </c>
      <c r="E268" s="43"/>
    </row>
    <row r="269" spans="1:7" x14ac:dyDescent="0.35">
      <c r="A269" s="45" t="s">
        <v>209</v>
      </c>
      <c r="B269" s="44"/>
      <c r="C269" s="11"/>
      <c r="D269" s="26">
        <f>Redacción!C10</f>
        <v>135000</v>
      </c>
      <c r="E269" s="40" t="s">
        <v>109</v>
      </c>
    </row>
    <row r="270" spans="1:7" s="3" customFormat="1" x14ac:dyDescent="0.35">
      <c r="A270" s="46" t="s">
        <v>210</v>
      </c>
      <c r="B270" s="47"/>
      <c r="C270" s="53"/>
      <c r="D270" s="48">
        <f>+D268+D269</f>
        <v>3887810</v>
      </c>
      <c r="E270" s="43"/>
    </row>
    <row r="271" spans="1:7" x14ac:dyDescent="0.35">
      <c r="A271" s="45" t="s">
        <v>211</v>
      </c>
      <c r="B271" s="44"/>
      <c r="C271" s="11"/>
      <c r="D271" s="6">
        <f>D253</f>
        <v>1491919.4762191451</v>
      </c>
      <c r="E271" s="40" t="s">
        <v>202</v>
      </c>
    </row>
    <row r="272" spans="1:7" s="3" customFormat="1" ht="16" thickBot="1" x14ac:dyDescent="0.4">
      <c r="A272" s="101" t="s">
        <v>212</v>
      </c>
      <c r="B272" s="102"/>
      <c r="C272" s="103"/>
      <c r="D272" s="105">
        <f>+D270-D271</f>
        <v>2395890.5237808549</v>
      </c>
      <c r="E272" s="43"/>
    </row>
    <row r="273" spans="1:7" ht="16.5" thickTop="1" thickBot="1" x14ac:dyDescent="0.4">
      <c r="A273" s="50"/>
      <c r="B273" s="51"/>
      <c r="C273" s="16"/>
      <c r="D273" s="9"/>
    </row>
    <row r="274" spans="1:7" ht="16" thickBot="1" x14ac:dyDescent="0.4"/>
    <row r="275" spans="1:7" ht="26" x14ac:dyDescent="0.6">
      <c r="A275" s="194" t="s">
        <v>194</v>
      </c>
      <c r="B275" s="195"/>
      <c r="C275" s="195"/>
      <c r="D275" s="196"/>
    </row>
    <row r="276" spans="1:7" ht="21" x14ac:dyDescent="0.5">
      <c r="A276" s="197" t="s">
        <v>213</v>
      </c>
      <c r="B276" s="198"/>
      <c r="C276" s="198"/>
      <c r="D276" s="199"/>
    </row>
    <row r="277" spans="1:7" ht="16" thickBot="1" x14ac:dyDescent="0.4">
      <c r="A277" s="200" t="s">
        <v>196</v>
      </c>
      <c r="B277" s="201"/>
      <c r="C277" s="201"/>
      <c r="D277" s="202"/>
    </row>
    <row r="278" spans="1:7" x14ac:dyDescent="0.35">
      <c r="A278" s="73"/>
      <c r="B278" s="74"/>
      <c r="C278" s="32"/>
      <c r="D278" s="29"/>
    </row>
    <row r="279" spans="1:7" x14ac:dyDescent="0.35">
      <c r="A279" s="45" t="s">
        <v>95</v>
      </c>
      <c r="B279" s="44"/>
      <c r="C279" s="11"/>
      <c r="D279" s="56">
        <f>D23</f>
        <v>17233000</v>
      </c>
      <c r="E279" s="40" t="s">
        <v>214</v>
      </c>
    </row>
    <row r="280" spans="1:7" x14ac:dyDescent="0.35">
      <c r="A280" s="106" t="s">
        <v>215</v>
      </c>
      <c r="B280" s="107"/>
      <c r="C280" s="108"/>
      <c r="D280" s="109">
        <f>+D272</f>
        <v>2395890.5237808549</v>
      </c>
      <c r="E280" s="40" t="s">
        <v>216</v>
      </c>
    </row>
    <row r="281" spans="1:7" s="3" customFormat="1" x14ac:dyDescent="0.35">
      <c r="A281" s="46" t="s">
        <v>217</v>
      </c>
      <c r="B281" s="47"/>
      <c r="C281" s="53"/>
      <c r="D281" s="48">
        <f>+D279-D280</f>
        <v>14837109.476219146</v>
      </c>
      <c r="E281" s="43"/>
    </row>
    <row r="282" spans="1:7" x14ac:dyDescent="0.35">
      <c r="A282" s="45" t="s">
        <v>218</v>
      </c>
      <c r="B282" s="44"/>
      <c r="C282" s="11"/>
      <c r="D282" s="26">
        <f>D208</f>
        <v>460330</v>
      </c>
      <c r="E282" s="40" t="s">
        <v>219</v>
      </c>
    </row>
    <row r="283" spans="1:7" s="3" customFormat="1" x14ac:dyDescent="0.35">
      <c r="A283" s="46" t="s">
        <v>220</v>
      </c>
      <c r="B283" s="47"/>
      <c r="C283" s="53"/>
      <c r="D283" s="48">
        <f>+D281-D282</f>
        <v>14376779.476219146</v>
      </c>
      <c r="E283" s="43"/>
    </row>
    <row r="284" spans="1:7" x14ac:dyDescent="0.35">
      <c r="A284" s="45" t="s">
        <v>221</v>
      </c>
      <c r="B284" s="44"/>
      <c r="C284" s="11"/>
      <c r="D284" s="6">
        <f>D283*0.3</f>
        <v>4313033.8428657437</v>
      </c>
      <c r="E284" s="40" t="s">
        <v>222</v>
      </c>
      <c r="G284" s="1" t="s">
        <v>277</v>
      </c>
    </row>
    <row r="285" spans="1:7" x14ac:dyDescent="0.35">
      <c r="A285" s="45" t="s">
        <v>223</v>
      </c>
      <c r="B285" s="44"/>
      <c r="C285" s="11"/>
      <c r="D285" s="6">
        <f>D283*0.1</f>
        <v>1437677.9476219146</v>
      </c>
      <c r="E285" s="40" t="s">
        <v>224</v>
      </c>
    </row>
    <row r="286" spans="1:7" s="3" customFormat="1" ht="16" thickBot="1" x14ac:dyDescent="0.4">
      <c r="A286" s="46" t="s">
        <v>225</v>
      </c>
      <c r="B286" s="47"/>
      <c r="C286" s="53"/>
      <c r="D286" s="8">
        <f>+D283-D284-D285</f>
        <v>8626067.6857314855</v>
      </c>
      <c r="E286" s="43"/>
      <c r="G286" s="3" t="s">
        <v>278</v>
      </c>
    </row>
    <row r="287" spans="1:7" ht="16.5" thickTop="1" thickBot="1" x14ac:dyDescent="0.4">
      <c r="A287" s="50"/>
      <c r="B287" s="51"/>
      <c r="C287" s="16"/>
      <c r="D287" s="9"/>
    </row>
    <row r="288" spans="1:7" ht="16" thickBot="1" x14ac:dyDescent="0.4"/>
    <row r="289" spans="1:5" ht="26" x14ac:dyDescent="0.6">
      <c r="A289" s="194" t="s">
        <v>194</v>
      </c>
      <c r="B289" s="195"/>
      <c r="C289" s="195"/>
      <c r="D289" s="196"/>
    </row>
    <row r="290" spans="1:5" ht="21" x14ac:dyDescent="0.5">
      <c r="A290" s="197" t="s">
        <v>226</v>
      </c>
      <c r="B290" s="198"/>
      <c r="C290" s="198"/>
      <c r="D290" s="199"/>
    </row>
    <row r="291" spans="1:5" ht="16" thickBot="1" x14ac:dyDescent="0.4">
      <c r="A291" s="200" t="s">
        <v>196</v>
      </c>
      <c r="B291" s="201"/>
      <c r="C291" s="201"/>
      <c r="D291" s="202"/>
    </row>
    <row r="292" spans="1:5" x14ac:dyDescent="0.35">
      <c r="A292" s="73"/>
      <c r="B292" s="32"/>
      <c r="C292" s="32"/>
      <c r="D292" s="29"/>
    </row>
    <row r="293" spans="1:5" s="3" customFormat="1" x14ac:dyDescent="0.35">
      <c r="A293" s="46" t="s">
        <v>227</v>
      </c>
      <c r="B293" s="53"/>
      <c r="C293" s="53"/>
      <c r="D293" s="7">
        <f>Redacción!C5</f>
        <v>100000</v>
      </c>
      <c r="E293" s="40" t="s">
        <v>109</v>
      </c>
    </row>
    <row r="294" spans="1:5" s="3" customFormat="1" x14ac:dyDescent="0.35">
      <c r="A294" s="75" t="s">
        <v>228</v>
      </c>
      <c r="B294" s="53"/>
      <c r="C294" s="53"/>
      <c r="D294" s="48"/>
      <c r="E294" s="43"/>
    </row>
    <row r="295" spans="1:5" x14ac:dyDescent="0.35">
      <c r="A295" s="45" t="s">
        <v>229</v>
      </c>
      <c r="B295" s="11"/>
      <c r="C295" s="12">
        <f>B34</f>
        <v>13786400</v>
      </c>
      <c r="D295" s="6"/>
      <c r="E295" s="40" t="s">
        <v>230</v>
      </c>
    </row>
    <row r="296" spans="1:5" x14ac:dyDescent="0.35">
      <c r="A296" s="45" t="s">
        <v>231</v>
      </c>
      <c r="B296" s="11"/>
      <c r="C296" s="24">
        <f>B33</f>
        <v>80000</v>
      </c>
      <c r="D296" s="6"/>
      <c r="E296" s="40" t="s">
        <v>230</v>
      </c>
    </row>
    <row r="297" spans="1:5" s="3" customFormat="1" x14ac:dyDescent="0.35">
      <c r="A297" s="46" t="s">
        <v>232</v>
      </c>
      <c r="B297" s="53"/>
      <c r="C297" s="53"/>
      <c r="D297" s="76">
        <f>SUM(C295:C296)</f>
        <v>13866400</v>
      </c>
      <c r="E297" s="43"/>
    </row>
    <row r="298" spans="1:5" s="3" customFormat="1" x14ac:dyDescent="0.35">
      <c r="A298" s="46" t="s">
        <v>233</v>
      </c>
      <c r="B298" s="53"/>
      <c r="C298" s="53"/>
      <c r="D298" s="48">
        <f>+D293+D297</f>
        <v>13966400</v>
      </c>
      <c r="E298" s="43"/>
    </row>
    <row r="299" spans="1:5" s="3" customFormat="1" x14ac:dyDescent="0.35">
      <c r="A299" s="75" t="s">
        <v>234</v>
      </c>
      <c r="B299" s="53"/>
      <c r="C299" s="53"/>
      <c r="D299" s="48"/>
      <c r="E299" s="43"/>
    </row>
    <row r="300" spans="1:5" x14ac:dyDescent="0.35">
      <c r="A300" s="45" t="s">
        <v>235</v>
      </c>
      <c r="B300" s="11"/>
      <c r="C300" s="11">
        <f>B152</f>
        <v>1070505</v>
      </c>
      <c r="D300" s="6"/>
      <c r="E300" s="40" t="s">
        <v>236</v>
      </c>
    </row>
    <row r="301" spans="1:5" x14ac:dyDescent="0.35">
      <c r="A301" s="45" t="s">
        <v>237</v>
      </c>
      <c r="B301" s="11"/>
      <c r="C301" s="11">
        <f>B151</f>
        <v>33500</v>
      </c>
      <c r="D301" s="6"/>
      <c r="E301" s="40" t="s">
        <v>236</v>
      </c>
    </row>
    <row r="302" spans="1:5" x14ac:dyDescent="0.35">
      <c r="A302" s="45" t="s">
        <v>238</v>
      </c>
      <c r="B302" s="11"/>
      <c r="C302" s="224">
        <f>D183</f>
        <v>1350900</v>
      </c>
      <c r="D302" s="6"/>
      <c r="E302" s="40" t="s">
        <v>205</v>
      </c>
    </row>
    <row r="303" spans="1:5" x14ac:dyDescent="0.35">
      <c r="A303" s="45" t="s">
        <v>239</v>
      </c>
      <c r="B303" s="11"/>
      <c r="C303" s="224">
        <f>D196-D188</f>
        <v>183000</v>
      </c>
      <c r="D303" s="6"/>
      <c r="E303" s="40" t="s">
        <v>240</v>
      </c>
    </row>
    <row r="304" spans="1:5" x14ac:dyDescent="0.35">
      <c r="A304" s="45" t="s">
        <v>241</v>
      </c>
      <c r="B304" s="11"/>
      <c r="C304" s="224">
        <f>+D208-D203</f>
        <v>445330</v>
      </c>
      <c r="D304" s="6"/>
      <c r="E304" s="40" t="s">
        <v>242</v>
      </c>
    </row>
    <row r="305" spans="1:5" x14ac:dyDescent="0.35">
      <c r="A305" s="45" t="s">
        <v>243</v>
      </c>
      <c r="B305" s="11"/>
      <c r="C305" s="224">
        <v>85000</v>
      </c>
      <c r="D305" s="6"/>
      <c r="E305" s="40" t="s">
        <v>109</v>
      </c>
    </row>
    <row r="306" spans="1:5" x14ac:dyDescent="0.35">
      <c r="A306" s="45" t="s">
        <v>244</v>
      </c>
      <c r="B306" s="11"/>
      <c r="C306" s="224">
        <f>+Redacción!G7</f>
        <v>50000</v>
      </c>
      <c r="D306" s="6"/>
      <c r="E306" s="40" t="s">
        <v>109</v>
      </c>
    </row>
    <row r="307" spans="1:5" x14ac:dyDescent="0.35">
      <c r="A307" s="45" t="s">
        <v>245</v>
      </c>
      <c r="B307" s="11"/>
      <c r="C307" s="224">
        <f>D284</f>
        <v>4313033.8428657437</v>
      </c>
      <c r="D307" s="6"/>
      <c r="E307" s="40" t="s">
        <v>246</v>
      </c>
    </row>
    <row r="308" spans="1:5" s="3" customFormat="1" x14ac:dyDescent="0.35">
      <c r="A308" s="46" t="s">
        <v>247</v>
      </c>
      <c r="B308" s="53"/>
      <c r="C308" s="225"/>
      <c r="D308" s="76">
        <f>SUM(C300:C307)</f>
        <v>7531268.8428657437</v>
      </c>
      <c r="E308" s="43"/>
    </row>
    <row r="309" spans="1:5" s="3" customFormat="1" ht="16" thickBot="1" x14ac:dyDescent="0.4">
      <c r="A309" s="46" t="s">
        <v>248</v>
      </c>
      <c r="B309" s="53"/>
      <c r="C309" s="53"/>
      <c r="D309" s="80">
        <f>+D298-D308</f>
        <v>6435131.1571342563</v>
      </c>
      <c r="E309" s="43" t="s">
        <v>249</v>
      </c>
    </row>
    <row r="310" spans="1:5" ht="16.5" thickTop="1" thickBot="1" x14ac:dyDescent="0.4">
      <c r="A310" s="50"/>
      <c r="B310" s="16"/>
      <c r="C310" s="16"/>
      <c r="D310" s="9"/>
    </row>
    <row r="311" spans="1:5" ht="16" thickBot="1" x14ac:dyDescent="0.4"/>
    <row r="312" spans="1:5" ht="26" x14ac:dyDescent="0.6">
      <c r="A312" s="194" t="s">
        <v>194</v>
      </c>
      <c r="B312" s="195"/>
      <c r="C312" s="195"/>
      <c r="D312" s="196"/>
    </row>
    <row r="313" spans="1:5" ht="21" x14ac:dyDescent="0.5">
      <c r="A313" s="197" t="s">
        <v>250</v>
      </c>
      <c r="B313" s="198"/>
      <c r="C313" s="198"/>
      <c r="D313" s="199"/>
    </row>
    <row r="314" spans="1:5" ht="16" thickBot="1" x14ac:dyDescent="0.4">
      <c r="A314" s="200" t="s">
        <v>251</v>
      </c>
      <c r="B314" s="201"/>
      <c r="C314" s="201"/>
      <c r="D314" s="202"/>
    </row>
    <row r="315" spans="1:5" x14ac:dyDescent="0.35">
      <c r="A315" s="77" t="s">
        <v>252</v>
      </c>
      <c r="B315" s="32"/>
      <c r="C315" s="32"/>
      <c r="D315" s="29"/>
    </row>
    <row r="316" spans="1:5" x14ac:dyDescent="0.35">
      <c r="A316" s="46" t="s">
        <v>253</v>
      </c>
      <c r="B316" s="11"/>
      <c r="C316" s="11"/>
      <c r="D316" s="6"/>
    </row>
    <row r="317" spans="1:5" x14ac:dyDescent="0.35">
      <c r="A317" s="45" t="s">
        <v>5</v>
      </c>
      <c r="B317" s="11"/>
      <c r="C317" s="12">
        <f>+D309</f>
        <v>6435131.1571342563</v>
      </c>
      <c r="D317" s="6"/>
      <c r="E317" s="40" t="s">
        <v>254</v>
      </c>
    </row>
    <row r="318" spans="1:5" x14ac:dyDescent="0.35">
      <c r="A318" s="45" t="s">
        <v>7</v>
      </c>
      <c r="B318" s="11"/>
      <c r="C318" s="11">
        <f>C37</f>
        <v>3446600</v>
      </c>
      <c r="D318" s="6"/>
      <c r="E318" s="40" t="s">
        <v>230</v>
      </c>
    </row>
    <row r="319" spans="1:5" x14ac:dyDescent="0.35">
      <c r="A319" s="112" t="s">
        <v>9</v>
      </c>
      <c r="B319" s="113"/>
      <c r="C319" s="116">
        <f>+Redacción!C7</f>
        <v>35000</v>
      </c>
      <c r="D319" s="116"/>
      <c r="E319" s="40" t="s">
        <v>255</v>
      </c>
    </row>
    <row r="320" spans="1:5" x14ac:dyDescent="0.35">
      <c r="A320" s="162" t="s">
        <v>11</v>
      </c>
      <c r="B320" s="162"/>
      <c r="C320" s="116">
        <f>+Redacción!C8</f>
        <v>10500</v>
      </c>
      <c r="D320" s="6"/>
      <c r="E320" s="40" t="s">
        <v>255</v>
      </c>
    </row>
    <row r="321" spans="1:5" x14ac:dyDescent="0.35">
      <c r="A321" s="45" t="s">
        <v>256</v>
      </c>
      <c r="B321" s="11"/>
      <c r="C321" s="11">
        <f>+D246</f>
        <v>47100</v>
      </c>
      <c r="D321" s="6"/>
      <c r="E321" s="40" t="s">
        <v>257</v>
      </c>
    </row>
    <row r="322" spans="1:5" x14ac:dyDescent="0.35">
      <c r="A322" s="45" t="s">
        <v>14</v>
      </c>
      <c r="B322" s="11"/>
      <c r="C322" s="24">
        <f>+D253</f>
        <v>1491919.4762191451</v>
      </c>
      <c r="D322" s="6"/>
      <c r="E322" s="40" t="s">
        <v>257</v>
      </c>
    </row>
    <row r="323" spans="1:5" s="3" customFormat="1" x14ac:dyDescent="0.35">
      <c r="A323" s="46" t="s">
        <v>258</v>
      </c>
      <c r="B323" s="53"/>
      <c r="C323" s="53"/>
      <c r="D323" s="7">
        <f>SUM(C317:C322)</f>
        <v>11466250.633353403</v>
      </c>
      <c r="E323" s="43"/>
    </row>
    <row r="324" spans="1:5" x14ac:dyDescent="0.35">
      <c r="A324" s="45"/>
      <c r="B324" s="11"/>
      <c r="C324" s="11"/>
      <c r="D324" s="56"/>
    </row>
    <row r="325" spans="1:5" s="3" customFormat="1" x14ac:dyDescent="0.35">
      <c r="A325" s="46" t="s">
        <v>259</v>
      </c>
      <c r="B325" s="53"/>
      <c r="C325" s="53"/>
      <c r="D325" s="7"/>
      <c r="E325" s="43"/>
    </row>
    <row r="326" spans="1:5" x14ac:dyDescent="0.35">
      <c r="A326" s="45" t="s">
        <v>18</v>
      </c>
      <c r="B326" s="11"/>
      <c r="C326" s="11">
        <f>+Redacción!C12</f>
        <v>905000</v>
      </c>
      <c r="D326" s="56"/>
      <c r="E326" s="40" t="s">
        <v>109</v>
      </c>
    </row>
    <row r="327" spans="1:5" x14ac:dyDescent="0.35">
      <c r="A327" s="45" t="s">
        <v>20</v>
      </c>
      <c r="B327" s="11"/>
      <c r="C327" s="11">
        <f>+Redacción!C13+Desarrollo!C305</f>
        <v>1585000</v>
      </c>
      <c r="D327" s="56"/>
      <c r="E327" s="40" t="s">
        <v>260</v>
      </c>
    </row>
    <row r="328" spans="1:5" x14ac:dyDescent="0.35">
      <c r="A328" s="45" t="s">
        <v>22</v>
      </c>
      <c r="B328" s="11"/>
      <c r="C328" s="79">
        <f>-(Redacción!C14+Desarrollo!D188+Desarrollo!D203)</f>
        <v>-745000</v>
      </c>
      <c r="D328" s="56"/>
      <c r="E328" s="40" t="s">
        <v>261</v>
      </c>
    </row>
    <row r="329" spans="1:5" s="3" customFormat="1" x14ac:dyDescent="0.35">
      <c r="A329" s="46" t="s">
        <v>262</v>
      </c>
      <c r="B329" s="53"/>
      <c r="C329" s="53"/>
      <c r="D329" s="7">
        <f>SUM(C326:C328)</f>
        <v>1745000</v>
      </c>
      <c r="E329" s="43"/>
    </row>
    <row r="330" spans="1:5" x14ac:dyDescent="0.35">
      <c r="A330" s="45"/>
      <c r="B330" s="11"/>
      <c r="C330" s="11"/>
      <c r="D330" s="6"/>
    </row>
    <row r="331" spans="1:5" s="3" customFormat="1" ht="16" thickBot="1" x14ac:dyDescent="0.4">
      <c r="A331" s="46" t="s">
        <v>28</v>
      </c>
      <c r="B331" s="53"/>
      <c r="C331" s="53"/>
      <c r="D331" s="8">
        <f>+D323+D329</f>
        <v>13211250.633353403</v>
      </c>
      <c r="E331" s="43"/>
    </row>
    <row r="332" spans="1:5" ht="16" thickTop="1" x14ac:dyDescent="0.35">
      <c r="A332" s="45"/>
      <c r="B332" s="11"/>
      <c r="C332" s="11"/>
      <c r="D332" s="6"/>
    </row>
    <row r="333" spans="1:5" s="3" customFormat="1" x14ac:dyDescent="0.35">
      <c r="A333" s="46" t="s">
        <v>263</v>
      </c>
      <c r="B333" s="53"/>
      <c r="C333" s="53"/>
      <c r="D333" s="48"/>
      <c r="E333" s="43"/>
    </row>
    <row r="334" spans="1:5" s="3" customFormat="1" x14ac:dyDescent="0.35">
      <c r="A334" s="46" t="s">
        <v>264</v>
      </c>
      <c r="B334" s="53"/>
      <c r="C334" s="53"/>
      <c r="D334" s="48"/>
      <c r="E334" s="43"/>
    </row>
    <row r="335" spans="1:5" x14ac:dyDescent="0.35">
      <c r="A335" s="45" t="s">
        <v>6</v>
      </c>
      <c r="B335" s="11"/>
      <c r="C335" s="11">
        <f>+C155</f>
        <v>1070505</v>
      </c>
      <c r="D335" s="6"/>
      <c r="E335" s="40" t="s">
        <v>236</v>
      </c>
    </row>
    <row r="336" spans="1:5" x14ac:dyDescent="0.35">
      <c r="A336" s="45" t="s">
        <v>8</v>
      </c>
      <c r="B336" s="11"/>
      <c r="C336" s="11">
        <f>+Redacción!G6</f>
        <v>95000</v>
      </c>
      <c r="D336" s="6"/>
      <c r="E336" s="40" t="s">
        <v>109</v>
      </c>
    </row>
    <row r="337" spans="1:5" x14ac:dyDescent="0.35">
      <c r="A337" s="45" t="s">
        <v>265</v>
      </c>
      <c r="B337" s="11"/>
      <c r="C337" s="226" t="s">
        <v>279</v>
      </c>
      <c r="D337" s="6"/>
      <c r="E337" s="40" t="s">
        <v>266</v>
      </c>
    </row>
    <row r="338" spans="1:5" x14ac:dyDescent="0.35">
      <c r="A338" s="45" t="s">
        <v>267</v>
      </c>
      <c r="B338" s="11"/>
      <c r="C338" s="24">
        <f>+D285</f>
        <v>1437677.9476219146</v>
      </c>
      <c r="D338" s="6"/>
      <c r="E338" s="40" t="s">
        <v>246</v>
      </c>
    </row>
    <row r="339" spans="1:5" s="3" customFormat="1" x14ac:dyDescent="0.35">
      <c r="A339" s="46" t="s">
        <v>268</v>
      </c>
      <c r="B339" s="53"/>
      <c r="C339" s="53"/>
      <c r="D339" s="7">
        <f>SUM(C335:C338)</f>
        <v>2603182.9476219146</v>
      </c>
      <c r="E339" s="43"/>
    </row>
    <row r="340" spans="1:5" s="3" customFormat="1" x14ac:dyDescent="0.35">
      <c r="A340" s="46"/>
      <c r="B340" s="53"/>
      <c r="C340" s="53"/>
      <c r="D340" s="48"/>
      <c r="E340" s="43"/>
    </row>
    <row r="341" spans="1:5" s="3" customFormat="1" x14ac:dyDescent="0.35">
      <c r="A341" s="46" t="s">
        <v>269</v>
      </c>
      <c r="B341" s="53"/>
      <c r="C341" s="53"/>
      <c r="D341" s="48"/>
      <c r="E341" s="43"/>
    </row>
    <row r="342" spans="1:5" x14ac:dyDescent="0.35">
      <c r="A342" s="45" t="s">
        <v>15</v>
      </c>
      <c r="B342" s="11"/>
      <c r="C342" s="24">
        <f>+Redacción!G10</f>
        <v>120000</v>
      </c>
      <c r="D342" s="6"/>
      <c r="E342" s="40" t="s">
        <v>109</v>
      </c>
    </row>
    <row r="343" spans="1:5" s="3" customFormat="1" x14ac:dyDescent="0.35">
      <c r="A343" s="46" t="s">
        <v>270</v>
      </c>
      <c r="B343" s="53"/>
      <c r="C343" s="53"/>
      <c r="D343" s="7">
        <f>+C342</f>
        <v>120000</v>
      </c>
      <c r="E343" s="43"/>
    </row>
    <row r="344" spans="1:5" s="3" customFormat="1" x14ac:dyDescent="0.35">
      <c r="A344" s="46"/>
      <c r="B344" s="53"/>
      <c r="C344" s="53"/>
      <c r="D344" s="48"/>
      <c r="E344" s="43"/>
    </row>
    <row r="345" spans="1:5" s="3" customFormat="1" x14ac:dyDescent="0.35">
      <c r="A345" s="46" t="s">
        <v>19</v>
      </c>
      <c r="B345" s="53"/>
      <c r="C345" s="53"/>
      <c r="D345" s="78">
        <f>+D339+D343</f>
        <v>2723182.9476219146</v>
      </c>
      <c r="E345" s="43"/>
    </row>
    <row r="346" spans="1:5" x14ac:dyDescent="0.35">
      <c r="A346" s="45"/>
      <c r="B346" s="11"/>
      <c r="C346" s="11"/>
      <c r="D346" s="6"/>
    </row>
    <row r="347" spans="1:5" s="3" customFormat="1" x14ac:dyDescent="0.35">
      <c r="A347" s="46" t="s">
        <v>23</v>
      </c>
      <c r="B347" s="53"/>
      <c r="C347" s="53"/>
      <c r="D347" s="48"/>
      <c r="E347" s="43"/>
    </row>
    <row r="348" spans="1:5" x14ac:dyDescent="0.35">
      <c r="A348" s="45" t="s">
        <v>271</v>
      </c>
      <c r="B348" s="11"/>
      <c r="C348" s="11">
        <f>+Redacción!G15</f>
        <v>1500000</v>
      </c>
      <c r="D348" s="6"/>
      <c r="E348" s="40" t="s">
        <v>109</v>
      </c>
    </row>
    <row r="349" spans="1:5" x14ac:dyDescent="0.35">
      <c r="A349" s="45" t="s">
        <v>26</v>
      </c>
      <c r="B349" s="11"/>
      <c r="C349" s="11">
        <f>+Redacción!G16</f>
        <v>362000</v>
      </c>
      <c r="D349" s="6"/>
      <c r="E349" s="40" t="s">
        <v>109</v>
      </c>
    </row>
    <row r="350" spans="1:5" x14ac:dyDescent="0.35">
      <c r="A350" s="45" t="s">
        <v>272</v>
      </c>
      <c r="B350" s="11"/>
      <c r="C350" s="24">
        <f>+D286</f>
        <v>8626067.6857314855</v>
      </c>
      <c r="D350" s="6"/>
      <c r="E350" s="40" t="s">
        <v>246</v>
      </c>
    </row>
    <row r="351" spans="1:5" s="3" customFormat="1" x14ac:dyDescent="0.35">
      <c r="A351" s="46" t="s">
        <v>273</v>
      </c>
      <c r="B351" s="53"/>
      <c r="C351" s="53"/>
      <c r="D351" s="78">
        <f>SUM(C348:C350)</f>
        <v>10488067.685731485</v>
      </c>
      <c r="E351" s="43"/>
    </row>
    <row r="352" spans="1:5" s="3" customFormat="1" x14ac:dyDescent="0.35">
      <c r="A352" s="46"/>
      <c r="B352" s="53"/>
      <c r="C352" s="53"/>
      <c r="D352" s="48"/>
      <c r="E352" s="43"/>
    </row>
    <row r="353" spans="1:5" s="3" customFormat="1" ht="16" thickBot="1" x14ac:dyDescent="0.4">
      <c r="A353" s="46" t="s">
        <v>274</v>
      </c>
      <c r="B353" s="53"/>
      <c r="C353" s="53"/>
      <c r="D353" s="8">
        <f>+D345+D351</f>
        <v>13211250.633353401</v>
      </c>
      <c r="E353" s="43"/>
    </row>
    <row r="354" spans="1:5" ht="16.5" thickTop="1" thickBot="1" x14ac:dyDescent="0.4">
      <c r="A354" s="50"/>
      <c r="B354" s="16"/>
      <c r="C354" s="16"/>
      <c r="D354" s="9"/>
    </row>
    <row r="355" spans="1:5" x14ac:dyDescent="0.35">
      <c r="D355" s="2">
        <f>+D331-D353</f>
        <v>0</v>
      </c>
    </row>
  </sheetData>
  <mergeCells count="37">
    <mergeCell ref="F28:G28"/>
    <mergeCell ref="A112:D112"/>
    <mergeCell ref="A3:D3"/>
    <mergeCell ref="A257:D257"/>
    <mergeCell ref="A258:D258"/>
    <mergeCell ref="B212:D212"/>
    <mergeCell ref="B221:D221"/>
    <mergeCell ref="A212:A213"/>
    <mergeCell ref="A221:A222"/>
    <mergeCell ref="A5:D5"/>
    <mergeCell ref="A7:D7"/>
    <mergeCell ref="A26:D26"/>
    <mergeCell ref="A40:D40"/>
    <mergeCell ref="A64:D64"/>
    <mergeCell ref="A290:D290"/>
    <mergeCell ref="A291:D291"/>
    <mergeCell ref="A312:D312"/>
    <mergeCell ref="A313:D313"/>
    <mergeCell ref="F144:G144"/>
    <mergeCell ref="A248:D248"/>
    <mergeCell ref="E250:E252"/>
    <mergeCell ref="A320:B320"/>
    <mergeCell ref="A275:D275"/>
    <mergeCell ref="A276:D276"/>
    <mergeCell ref="A277:D277"/>
    <mergeCell ref="A144:D144"/>
    <mergeCell ref="A158:D158"/>
    <mergeCell ref="A186:D186"/>
    <mergeCell ref="A201:D201"/>
    <mergeCell ref="A211:D211"/>
    <mergeCell ref="A259:D259"/>
    <mergeCell ref="A230:A231"/>
    <mergeCell ref="B230:D230"/>
    <mergeCell ref="A240:D240"/>
    <mergeCell ref="A241:D241"/>
    <mergeCell ref="A314:D314"/>
    <mergeCell ref="A289:D28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3CD04734579347849A119AE3DB8ECD" ma:contentTypeVersion="4" ma:contentTypeDescription="Crear nuevo documento." ma:contentTypeScope="" ma:versionID="2518d8ffafdeab507c9aad896f864eb2">
  <xsd:schema xmlns:xsd="http://www.w3.org/2001/XMLSchema" xmlns:xs="http://www.w3.org/2001/XMLSchema" xmlns:p="http://schemas.microsoft.com/office/2006/metadata/properties" xmlns:ns2="0c81b73a-079d-425a-af43-adce8884bb71" targetNamespace="http://schemas.microsoft.com/office/2006/metadata/properties" ma:root="true" ma:fieldsID="abc8bfbd19e55e35d48e740b9aaad70a" ns2:_="">
    <xsd:import namespace="0c81b73a-079d-425a-af43-adce8884bb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b73a-079d-425a-af43-adce8884b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7C52AB-011E-4683-B4B1-FBB8CE3559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DC6F7B-82D9-4666-BAC5-E5F67C53DA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8FBC2E-0FF5-44B9-A617-FC8BC54E85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1b73a-079d-425a-af43-adce8884b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Redacción</vt:lpstr>
      <vt:lpstr>Desarrollo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club</dc:creator>
  <cp:keywords/>
  <dc:description/>
  <cp:lastModifiedBy>LUIS SANTIAGO PATRICIO MU�IZ</cp:lastModifiedBy>
  <cp:revision/>
  <dcterms:created xsi:type="dcterms:W3CDTF">2015-10-15T18:09:41Z</dcterms:created>
  <dcterms:modified xsi:type="dcterms:W3CDTF">2024-04-30T00:24:35Z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0x010100073CD04734579347849A119AE3DB8ECD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6200</vt:r8>
  </property>
</Properties>
</file>