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ProyectoGranEscala\Documentos\"/>
    </mc:Choice>
  </mc:AlternateContent>
  <xr:revisionPtr revIDLastSave="0" documentId="13_ncr:1_{95C64BAD-6A40-4B9A-9934-F7955E390C70}" xr6:coauthVersionLast="37" xr6:coauthVersionMax="37" xr10:uidLastSave="{00000000-0000-0000-0000-000000000000}"/>
  <bookViews>
    <workbookView xWindow="0" yWindow="0" windowWidth="28800" windowHeight="12225" xr2:uid="{196534AB-D60A-44F2-8B54-660C8355F8E6}"/>
  </bookViews>
  <sheets>
    <sheet name="Presupuesto" sheetId="1" r:id="rId1"/>
    <sheet name="Soport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9" i="1" l="1"/>
  <c r="S9" i="1"/>
  <c r="S10" i="1"/>
  <c r="S11" i="1"/>
  <c r="S12" i="1"/>
  <c r="S15" i="1"/>
  <c r="S16" i="1"/>
  <c r="S17" i="1"/>
  <c r="S18" i="1"/>
  <c r="S8" i="1"/>
  <c r="Q19" i="1"/>
  <c r="Q9" i="1"/>
  <c r="Q10" i="1"/>
  <c r="Q11" i="1"/>
  <c r="Q12" i="1"/>
  <c r="Q15" i="1"/>
  <c r="Q16" i="1"/>
  <c r="Q17" i="1"/>
  <c r="Q18" i="1"/>
  <c r="O14" i="1"/>
  <c r="O13" i="1"/>
  <c r="O12" i="1"/>
  <c r="Q8" i="1"/>
  <c r="O11" i="1"/>
  <c r="O10" i="1"/>
  <c r="O9" i="1"/>
  <c r="O15" i="1"/>
  <c r="O16" i="1"/>
  <c r="O17" i="1"/>
  <c r="O18" i="1"/>
  <c r="O8" i="1"/>
  <c r="E52" i="1" l="1"/>
  <c r="F11" i="1" s="1"/>
  <c r="H11" i="1" s="1"/>
  <c r="J11" i="1" s="1"/>
  <c r="E47" i="1"/>
  <c r="F10" i="1" s="1"/>
  <c r="H10" i="1" s="1"/>
  <c r="J10" i="1" s="1"/>
  <c r="H18" i="1"/>
  <c r="J18" i="1" s="1"/>
  <c r="K18" i="1" s="1"/>
  <c r="H17" i="1"/>
  <c r="J17" i="1" s="1"/>
  <c r="H16" i="1"/>
  <c r="J16" i="1" s="1"/>
  <c r="H13" i="1"/>
  <c r="J13" i="1" s="1"/>
  <c r="K13" i="1" s="1"/>
  <c r="H14" i="1"/>
  <c r="J14" i="1" s="1"/>
  <c r="K14" i="1" s="1"/>
  <c r="H15" i="1"/>
  <c r="J15" i="1" s="1"/>
  <c r="K15" i="1" s="1"/>
  <c r="E42" i="1"/>
  <c r="F12" i="1" s="1"/>
  <c r="H12" i="1" s="1"/>
  <c r="J12" i="1" s="1"/>
  <c r="E37" i="1"/>
  <c r="F9" i="1" s="1"/>
  <c r="K7" i="1"/>
  <c r="E32" i="1"/>
  <c r="F8" i="1" s="1"/>
  <c r="H8" i="1" s="1"/>
  <c r="J8" i="1" s="1"/>
  <c r="L12" i="1" l="1"/>
  <c r="K11" i="1"/>
  <c r="L11" i="1" s="1"/>
  <c r="K10" i="1"/>
  <c r="L10" i="1" s="1"/>
  <c r="L18" i="1"/>
  <c r="K17" i="1"/>
  <c r="L17" i="1" s="1"/>
  <c r="K16" i="1"/>
  <c r="L16" i="1" s="1"/>
  <c r="H9" i="1"/>
  <c r="J9" i="1" s="1"/>
  <c r="K8" i="1"/>
  <c r="L8" i="1" s="1"/>
  <c r="L15" i="1"/>
  <c r="L14" i="1"/>
  <c r="L13" i="1"/>
  <c r="K12" i="1"/>
  <c r="K9" i="1" l="1"/>
  <c r="L9" i="1" s="1"/>
  <c r="M8" i="1" s="1"/>
  <c r="M19" i="1" s="1"/>
  <c r="M16" i="1"/>
  <c r="M13" i="1"/>
  <c r="M21" i="1" l="1"/>
  <c r="M23" i="1" s="1"/>
</calcChain>
</file>

<file path=xl/sharedStrings.xml><?xml version="1.0" encoding="utf-8"?>
<sst xmlns="http://schemas.openxmlformats.org/spreadsheetml/2006/main" count="83" uniqueCount="66">
  <si>
    <t>Unidad de medida</t>
  </si>
  <si>
    <t>Tiempo</t>
  </si>
  <si>
    <t>Valor</t>
  </si>
  <si>
    <t>IVA</t>
  </si>
  <si>
    <t>Valor Total</t>
  </si>
  <si>
    <t>Detalle</t>
  </si>
  <si>
    <t>Rubro</t>
  </si>
  <si>
    <t>Control de Versiones</t>
  </si>
  <si>
    <t>Version</t>
  </si>
  <si>
    <t>Fecha</t>
  </si>
  <si>
    <t>Firma</t>
  </si>
  <si>
    <t>Juan Rivera</t>
  </si>
  <si>
    <t>15/8/2018</t>
  </si>
  <si>
    <t>Ingenieros Desarrollo</t>
  </si>
  <si>
    <t>Horas</t>
  </si>
  <si>
    <t>Tiempo Estimado de trabajo ingenieros</t>
  </si>
  <si>
    <t>Semanas</t>
  </si>
  <si>
    <t>Horas semanales por ingeniero</t>
  </si>
  <si>
    <t>Total horas de trabajo</t>
  </si>
  <si>
    <t>Unidades o Personas</t>
  </si>
  <si>
    <t>Consultores expertos</t>
  </si>
  <si>
    <t>Precio por hora de un ingeniero que desarrolla en el proyecto</t>
  </si>
  <si>
    <t>Tiempo Estimado de consultores externos</t>
  </si>
  <si>
    <t>Gerente de proyecto</t>
  </si>
  <si>
    <t>Precio por hora el gerente del proyecto</t>
  </si>
  <si>
    <t>Subtotal por Area</t>
  </si>
  <si>
    <t>Area</t>
  </si>
  <si>
    <t>Recursos Humanos</t>
  </si>
  <si>
    <t>Costo Dominio y Hosting</t>
  </si>
  <si>
    <t>Precio por Hosting por 1 año (Correo, Almacenamiento ilimitado, subdominios ilimitados) y dominio por 1 año</t>
  </si>
  <si>
    <t>Anual</t>
  </si>
  <si>
    <t>Certificado SSL</t>
  </si>
  <si>
    <t>Certificado SSL Anual para la pagina web</t>
  </si>
  <si>
    <t>Computadores</t>
  </si>
  <si>
    <t>Costo de alquiler de computadores</t>
  </si>
  <si>
    <t>Horas semanales por consultor</t>
  </si>
  <si>
    <t>Tiempo Estimado de gerente de proyecto</t>
  </si>
  <si>
    <t>Horas semanales por gerente de proyecto</t>
  </si>
  <si>
    <t>Mensual</t>
  </si>
  <si>
    <t>Tecnolgoia</t>
  </si>
  <si>
    <t>Costo por Unidad de tiempo</t>
  </si>
  <si>
    <t>Costo por unidad individual</t>
  </si>
  <si>
    <t>Arrendamiento</t>
  </si>
  <si>
    <t>Costo de alquiler de una oficina Mensual, incluye administracion</t>
  </si>
  <si>
    <t>Servicios</t>
  </si>
  <si>
    <t>Costo de Servicios Mensuales (Incluye Luz, Agua y Gas)</t>
  </si>
  <si>
    <t>Espacio          Servicios Fisicos</t>
  </si>
  <si>
    <t>Internet/Telef</t>
  </si>
  <si>
    <t xml:space="preserve">Costo Mensual de internet y telefono </t>
  </si>
  <si>
    <t>Diseñador</t>
  </si>
  <si>
    <t>Tiempo Estimado de diseñador</t>
  </si>
  <si>
    <t>Total</t>
  </si>
  <si>
    <t>Testers</t>
  </si>
  <si>
    <t>Horas semanales por diseñador</t>
  </si>
  <si>
    <t>Tiempo Estimado de testers</t>
  </si>
  <si>
    <t>Horas semanales por tester</t>
  </si>
  <si>
    <t xml:space="preserve">Reserva </t>
  </si>
  <si>
    <t>Gran Total</t>
  </si>
  <si>
    <t>Precio por hora de consultores externos que se requieran para el desarrollo y validacion del proyecto (Tercerizado)</t>
  </si>
  <si>
    <t xml:space="preserve">Precio por hora de diseñador, encargado del front-end </t>
  </si>
  <si>
    <t>Precio por hora de tester (Tercerizado)</t>
  </si>
  <si>
    <t>Smart Green</t>
  </si>
  <si>
    <t>Meses</t>
  </si>
  <si>
    <t>Costo mes</t>
  </si>
  <si>
    <t>Gastado</t>
  </si>
  <si>
    <t>Comprometido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</si>
</sst>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[$COP]\ * #,##0_);_([$COP]\ * \(#,##0\);_([$COP]\ * &quot;-&quot;_);_(@_)"/>
    <numFmt numFmtId="166" formatCode="_([$COP]\ * #,##0.00_);_([$COP]\ * \(#,##0.00\);_([$COP]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6</xdr:row>
      <xdr:rowOff>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ED28C-D7D9-42F2-A74C-3201EEBA1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5375" cy="1094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47625</xdr:rowOff>
    </xdr:from>
    <xdr:to>
      <xdr:col>17</xdr:col>
      <xdr:colOff>348191</xdr:colOff>
      <xdr:row>31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DB02F-5750-4A00-8363-B6DDB496B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38125"/>
          <a:ext cx="10092267" cy="567690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76795</xdr:rowOff>
    </xdr:from>
    <xdr:to>
      <xdr:col>30</xdr:col>
      <xdr:colOff>331088</xdr:colOff>
      <xdr:row>24</xdr:row>
      <xdr:rowOff>103488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C455E-592D-4F07-BE20-6DD83A8A5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67295"/>
          <a:ext cx="7836788" cy="4408193"/>
        </a:xfrm>
        <a:prstGeom prst="rect">
          <a:avLst/>
        </a:prstGeom>
      </xdr:spPr>
    </xdr:pic>
    <xdr:clientData/>
  </xdr:twoCellAnchor>
  <xdr:twoCellAnchor editAs="oneCell">
    <xdr:from>
      <xdr:col>0</xdr:col>
      <xdr:colOff>552449</xdr:colOff>
      <xdr:row>32</xdr:row>
      <xdr:rowOff>58936</xdr:rowOff>
    </xdr:from>
    <xdr:to>
      <xdr:col>19</xdr:col>
      <xdr:colOff>445388</xdr:colOff>
      <xdr:row>66</xdr:row>
      <xdr:rowOff>36814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AC5CB8-B24C-4D98-BB2B-75D37BB4F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49" y="6154936"/>
          <a:ext cx="11475339" cy="6454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59DC-9B60-4C67-B374-7099A088B7FA}">
  <dimension ref="B1:S52"/>
  <sheetViews>
    <sheetView tabSelected="1" topLeftCell="E1" zoomScaleNormal="100" workbookViewId="0">
      <selection activeCell="Q21" sqref="Q21"/>
    </sheetView>
  </sheetViews>
  <sheetFormatPr defaultRowHeight="14.25" x14ac:dyDescent="0.25"/>
  <cols>
    <col min="1" max="1" width="9.140625" style="1"/>
    <col min="2" max="2" width="13.5703125" style="1" customWidth="1"/>
    <col min="3" max="3" width="16.85546875" style="1" customWidth="1"/>
    <col min="4" max="4" width="45.42578125" style="1" customWidth="1"/>
    <col min="5" max="5" width="17.42578125" style="1" bestFit="1" customWidth="1"/>
    <col min="6" max="6" width="10.7109375" style="1" customWidth="1"/>
    <col min="7" max="8" width="22.5703125" style="1" customWidth="1"/>
    <col min="9" max="9" width="17.42578125" style="1" customWidth="1"/>
    <col min="10" max="12" width="19.7109375" style="1" bestFit="1" customWidth="1"/>
    <col min="13" max="13" width="22.42578125" style="1" customWidth="1"/>
    <col min="14" max="14" width="9.140625" style="1"/>
    <col min="15" max="15" width="18" style="1" bestFit="1" customWidth="1"/>
    <col min="16" max="16" width="9.140625" style="1"/>
    <col min="17" max="17" width="18" style="1" bestFit="1" customWidth="1"/>
    <col min="18" max="18" width="10.140625" style="1" bestFit="1" customWidth="1"/>
    <col min="19" max="19" width="16.7109375" style="1" bestFit="1" customWidth="1"/>
    <col min="20" max="16384" width="9.140625" style="1"/>
  </cols>
  <sheetData>
    <row r="1" spans="2:19" x14ac:dyDescent="0.25">
      <c r="B1" s="21" t="s">
        <v>61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2:19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9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9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2:19" x14ac:dyDescent="0.25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2:19" x14ac:dyDescent="0.2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2:19" ht="30" x14ac:dyDescent="0.25">
      <c r="B7" s="2" t="s">
        <v>26</v>
      </c>
      <c r="C7" s="2" t="s">
        <v>6</v>
      </c>
      <c r="D7" s="2" t="s">
        <v>5</v>
      </c>
      <c r="E7" s="2" t="s">
        <v>0</v>
      </c>
      <c r="F7" s="2" t="s">
        <v>1</v>
      </c>
      <c r="G7" s="2" t="s">
        <v>40</v>
      </c>
      <c r="H7" s="2" t="s">
        <v>41</v>
      </c>
      <c r="I7" s="2" t="s">
        <v>19</v>
      </c>
      <c r="J7" s="2" t="s">
        <v>2</v>
      </c>
      <c r="K7" s="2" t="str">
        <f>_xlfn.CONCAT("IVA ",TEXT(I29,"0.0%"))</f>
        <v>IVA 19.0%</v>
      </c>
      <c r="L7" s="2" t="s">
        <v>4</v>
      </c>
      <c r="M7" s="2" t="s">
        <v>25</v>
      </c>
      <c r="O7" s="1" t="s">
        <v>63</v>
      </c>
      <c r="P7" s="1" t="s">
        <v>62</v>
      </c>
      <c r="Q7" s="1" t="s">
        <v>64</v>
      </c>
      <c r="R7" s="1" t="s">
        <v>62</v>
      </c>
      <c r="S7" s="1" t="s">
        <v>65</v>
      </c>
    </row>
    <row r="8" spans="2:19" ht="28.5" x14ac:dyDescent="0.25">
      <c r="B8" s="25" t="s">
        <v>27</v>
      </c>
      <c r="C8" s="10" t="s">
        <v>13</v>
      </c>
      <c r="D8" s="3" t="s">
        <v>21</v>
      </c>
      <c r="E8" s="3" t="s">
        <v>14</v>
      </c>
      <c r="F8" s="3">
        <f>E32</f>
        <v>90</v>
      </c>
      <c r="G8" s="4">
        <v>30000</v>
      </c>
      <c r="H8" s="4">
        <f>G8*F8</f>
        <v>2700000</v>
      </c>
      <c r="I8" s="3">
        <v>4</v>
      </c>
      <c r="J8" s="12">
        <f>H8*I8</f>
        <v>10800000</v>
      </c>
      <c r="K8" s="12">
        <f t="shared" ref="K8:K18" si="0">J8*$I$29</f>
        <v>2052000</v>
      </c>
      <c r="L8" s="12">
        <f>(J8+K8)*1.3</f>
        <v>16707600</v>
      </c>
      <c r="M8" s="24">
        <f>SUM(L8:L12)</f>
        <v>28231560</v>
      </c>
      <c r="O8" s="8">
        <f>L8/4</f>
        <v>4176900</v>
      </c>
      <c r="P8" s="1">
        <v>2</v>
      </c>
      <c r="Q8" s="8">
        <f>O8*P8</f>
        <v>8353800</v>
      </c>
      <c r="R8" s="1">
        <v>1</v>
      </c>
      <c r="S8" s="8">
        <f>R8*O8</f>
        <v>4176900</v>
      </c>
    </row>
    <row r="9" spans="2:19" ht="42.75" x14ac:dyDescent="0.25">
      <c r="B9" s="25"/>
      <c r="C9" s="11" t="s">
        <v>20</v>
      </c>
      <c r="D9" s="5" t="s">
        <v>58</v>
      </c>
      <c r="E9" s="5" t="s">
        <v>14</v>
      </c>
      <c r="F9" s="5">
        <f>E37</f>
        <v>28</v>
      </c>
      <c r="G9" s="6">
        <v>45000</v>
      </c>
      <c r="H9" s="14">
        <f t="shared" ref="H9:H18" si="1">G9*F9</f>
        <v>1260000</v>
      </c>
      <c r="I9" s="5">
        <v>1</v>
      </c>
      <c r="J9" s="6">
        <f t="shared" ref="J9:J15" si="2">H9*I9</f>
        <v>1260000</v>
      </c>
      <c r="K9" s="6">
        <f t="shared" si="0"/>
        <v>239400</v>
      </c>
      <c r="L9" s="6">
        <f>J9+K9</f>
        <v>1499400</v>
      </c>
      <c r="M9" s="24"/>
      <c r="O9" s="8">
        <f>L9/4</f>
        <v>374850</v>
      </c>
      <c r="P9" s="1">
        <v>2</v>
      </c>
      <c r="Q9" s="8">
        <f t="shared" ref="Q9:Q18" si="3">O9*P9</f>
        <v>749700</v>
      </c>
      <c r="R9" s="1">
        <v>1</v>
      </c>
      <c r="S9" s="8">
        <f t="shared" ref="S9:S18" si="4">R9*O9</f>
        <v>374850</v>
      </c>
    </row>
    <row r="10" spans="2:19" s="20" customFormat="1" ht="28.5" x14ac:dyDescent="0.25">
      <c r="B10" s="25"/>
      <c r="C10" s="17" t="s">
        <v>49</v>
      </c>
      <c r="D10" s="18" t="s">
        <v>59</v>
      </c>
      <c r="E10" s="18" t="s">
        <v>14</v>
      </c>
      <c r="F10" s="18">
        <f>E47</f>
        <v>90</v>
      </c>
      <c r="G10" s="13">
        <v>27000</v>
      </c>
      <c r="H10" s="19">
        <f t="shared" si="1"/>
        <v>2430000</v>
      </c>
      <c r="I10" s="18">
        <v>1</v>
      </c>
      <c r="J10" s="13">
        <f t="shared" ref="J10" si="5">H10*I10</f>
        <v>2430000</v>
      </c>
      <c r="K10" s="13">
        <f t="shared" si="0"/>
        <v>461700</v>
      </c>
      <c r="L10" s="13">
        <f>(J10+K10)*1.3</f>
        <v>3759210</v>
      </c>
      <c r="M10" s="24"/>
      <c r="O10" s="35">
        <f>L10/4</f>
        <v>939802.5</v>
      </c>
      <c r="P10" s="20">
        <v>2</v>
      </c>
      <c r="Q10" s="8">
        <f t="shared" si="3"/>
        <v>1879605</v>
      </c>
      <c r="R10" s="20">
        <v>1</v>
      </c>
      <c r="S10" s="8">
        <f t="shared" si="4"/>
        <v>939802.5</v>
      </c>
    </row>
    <row r="11" spans="2:19" x14ac:dyDescent="0.25">
      <c r="B11" s="25"/>
      <c r="C11" s="11" t="s">
        <v>52</v>
      </c>
      <c r="D11" s="5" t="s">
        <v>60</v>
      </c>
      <c r="E11" s="5" t="s">
        <v>14</v>
      </c>
      <c r="F11" s="5">
        <f>E52</f>
        <v>39</v>
      </c>
      <c r="G11" s="6">
        <v>25000</v>
      </c>
      <c r="H11" s="14">
        <f t="shared" si="1"/>
        <v>975000</v>
      </c>
      <c r="I11" s="5">
        <v>3</v>
      </c>
      <c r="J11" s="6">
        <f t="shared" ref="J11" si="6">H11*I11</f>
        <v>2925000</v>
      </c>
      <c r="K11" s="6">
        <f t="shared" si="0"/>
        <v>555750</v>
      </c>
      <c r="L11" s="6">
        <f t="shared" ref="L11:L18" si="7">J11+K11</f>
        <v>3480750</v>
      </c>
      <c r="M11" s="24"/>
      <c r="O11" s="35">
        <f>L11/4</f>
        <v>870187.5</v>
      </c>
      <c r="P11" s="1">
        <v>2</v>
      </c>
      <c r="Q11" s="8">
        <f t="shared" si="3"/>
        <v>1740375</v>
      </c>
      <c r="R11" s="1">
        <v>1</v>
      </c>
      <c r="S11" s="8">
        <f t="shared" si="4"/>
        <v>870187.5</v>
      </c>
    </row>
    <row r="12" spans="2:19" ht="28.5" x14ac:dyDescent="0.25">
      <c r="B12" s="25"/>
      <c r="C12" s="3" t="s">
        <v>23</v>
      </c>
      <c r="D12" s="3" t="s">
        <v>24</v>
      </c>
      <c r="E12" s="3" t="s">
        <v>14</v>
      </c>
      <c r="F12" s="3">
        <f>E42</f>
        <v>45</v>
      </c>
      <c r="G12" s="12">
        <v>40000</v>
      </c>
      <c r="H12" s="4">
        <f t="shared" si="1"/>
        <v>1800000</v>
      </c>
      <c r="I12" s="3">
        <v>1</v>
      </c>
      <c r="J12" s="12">
        <f t="shared" si="2"/>
        <v>1800000</v>
      </c>
      <c r="K12" s="13">
        <f t="shared" si="0"/>
        <v>342000</v>
      </c>
      <c r="L12" s="13">
        <f>(J12+K12)*1.3</f>
        <v>2784600</v>
      </c>
      <c r="M12" s="24"/>
      <c r="O12" s="8">
        <f>L12/4</f>
        <v>696150</v>
      </c>
      <c r="P12" s="1">
        <v>2</v>
      </c>
      <c r="Q12" s="8">
        <f t="shared" si="3"/>
        <v>1392300</v>
      </c>
      <c r="R12" s="1">
        <v>1</v>
      </c>
      <c r="S12" s="8">
        <f t="shared" si="4"/>
        <v>696150</v>
      </c>
    </row>
    <row r="13" spans="2:19" ht="42.75" x14ac:dyDescent="0.25">
      <c r="B13" s="25" t="s">
        <v>39</v>
      </c>
      <c r="C13" s="5" t="s">
        <v>28</v>
      </c>
      <c r="D13" s="5" t="s">
        <v>29</v>
      </c>
      <c r="E13" s="5" t="s">
        <v>30</v>
      </c>
      <c r="F13" s="5">
        <v>1</v>
      </c>
      <c r="G13" s="6">
        <v>200000</v>
      </c>
      <c r="H13" s="14">
        <f t="shared" si="1"/>
        <v>200000</v>
      </c>
      <c r="I13" s="5">
        <v>1</v>
      </c>
      <c r="J13" s="6">
        <f t="shared" si="2"/>
        <v>200000</v>
      </c>
      <c r="K13" s="6">
        <f t="shared" si="0"/>
        <v>38000</v>
      </c>
      <c r="L13" s="6">
        <f t="shared" si="7"/>
        <v>238000</v>
      </c>
      <c r="M13" s="24">
        <f>SUM(L13:L15)</f>
        <v>2542930.04</v>
      </c>
      <c r="O13" s="8">
        <f>L13</f>
        <v>238000</v>
      </c>
      <c r="P13" s="36"/>
      <c r="Q13" s="8"/>
      <c r="S13" s="8"/>
    </row>
    <row r="14" spans="2:19" x14ac:dyDescent="0.25">
      <c r="B14" s="25"/>
      <c r="C14" s="3" t="s">
        <v>31</v>
      </c>
      <c r="D14" s="3" t="s">
        <v>32</v>
      </c>
      <c r="E14" s="3" t="s">
        <v>30</v>
      </c>
      <c r="F14" s="3">
        <v>1</v>
      </c>
      <c r="G14" s="12">
        <v>189076</v>
      </c>
      <c r="H14" s="4">
        <f t="shared" si="1"/>
        <v>189076</v>
      </c>
      <c r="I14" s="3">
        <v>1</v>
      </c>
      <c r="J14" s="12">
        <f t="shared" si="2"/>
        <v>189076</v>
      </c>
      <c r="K14" s="13">
        <f t="shared" si="0"/>
        <v>35924.44</v>
      </c>
      <c r="L14" s="13">
        <f t="shared" si="7"/>
        <v>225000.44</v>
      </c>
      <c r="M14" s="25"/>
      <c r="O14" s="8">
        <f>L14</f>
        <v>225000.44</v>
      </c>
      <c r="P14" s="36"/>
      <c r="Q14" s="8"/>
      <c r="S14" s="8"/>
    </row>
    <row r="15" spans="2:19" x14ac:dyDescent="0.25">
      <c r="B15" s="25"/>
      <c r="C15" s="5" t="s">
        <v>33</v>
      </c>
      <c r="D15" s="5" t="s">
        <v>34</v>
      </c>
      <c r="E15" s="5" t="s">
        <v>38</v>
      </c>
      <c r="F15" s="5">
        <v>4</v>
      </c>
      <c r="G15" s="6">
        <v>109240</v>
      </c>
      <c r="H15" s="14">
        <f t="shared" si="1"/>
        <v>436960</v>
      </c>
      <c r="I15" s="5">
        <v>4</v>
      </c>
      <c r="J15" s="6">
        <f t="shared" si="2"/>
        <v>1747840</v>
      </c>
      <c r="K15" s="6">
        <f t="shared" si="0"/>
        <v>332089.59999999998</v>
      </c>
      <c r="L15" s="6">
        <f t="shared" si="7"/>
        <v>2079929.6</v>
      </c>
      <c r="M15" s="25"/>
      <c r="O15" s="8">
        <f t="shared" ref="O9:O18" si="8">L15/4</f>
        <v>519982.4</v>
      </c>
      <c r="P15" s="1">
        <v>2</v>
      </c>
      <c r="Q15" s="8">
        <f t="shared" si="3"/>
        <v>1039964.8</v>
      </c>
      <c r="R15" s="1">
        <v>1</v>
      </c>
      <c r="S15" s="8">
        <f t="shared" si="4"/>
        <v>519982.4</v>
      </c>
    </row>
    <row r="16" spans="2:19" ht="28.5" x14ac:dyDescent="0.25">
      <c r="B16" s="25" t="s">
        <v>46</v>
      </c>
      <c r="C16" s="10" t="s">
        <v>42</v>
      </c>
      <c r="D16" s="3" t="s">
        <v>43</v>
      </c>
      <c r="E16" s="3" t="s">
        <v>38</v>
      </c>
      <c r="F16" s="3">
        <v>4</v>
      </c>
      <c r="G16" s="12">
        <v>1428600</v>
      </c>
      <c r="H16" s="12">
        <f t="shared" si="1"/>
        <v>5714400</v>
      </c>
      <c r="I16" s="3">
        <v>1</v>
      </c>
      <c r="J16" s="13">
        <f t="shared" ref="J16" si="9">H16*I16</f>
        <v>5714400</v>
      </c>
      <c r="K16" s="13">
        <f t="shared" si="0"/>
        <v>1085736</v>
      </c>
      <c r="L16" s="15">
        <f t="shared" si="7"/>
        <v>6800136</v>
      </c>
      <c r="M16" s="24">
        <f>SUM(L16:L18)</f>
        <v>9108736</v>
      </c>
      <c r="O16" s="8">
        <f t="shared" si="8"/>
        <v>1700034</v>
      </c>
      <c r="P16" s="1">
        <v>2</v>
      </c>
      <c r="Q16" s="8">
        <f t="shared" si="3"/>
        <v>3400068</v>
      </c>
      <c r="R16" s="1">
        <v>1</v>
      </c>
      <c r="S16" s="8">
        <f t="shared" si="4"/>
        <v>1700034</v>
      </c>
    </row>
    <row r="17" spans="2:19" ht="28.5" x14ac:dyDescent="0.25">
      <c r="B17" s="25"/>
      <c r="C17" s="11" t="s">
        <v>44</v>
      </c>
      <c r="D17" s="5" t="s">
        <v>45</v>
      </c>
      <c r="E17" s="5" t="s">
        <v>38</v>
      </c>
      <c r="F17" s="5">
        <v>4</v>
      </c>
      <c r="G17" s="6">
        <v>400000</v>
      </c>
      <c r="H17" s="6">
        <f t="shared" si="1"/>
        <v>1600000</v>
      </c>
      <c r="I17" s="5">
        <v>1</v>
      </c>
      <c r="J17" s="6">
        <f t="shared" ref="J17" si="10">H17*I17</f>
        <v>1600000</v>
      </c>
      <c r="K17" s="6">
        <f t="shared" si="0"/>
        <v>304000</v>
      </c>
      <c r="L17" s="16">
        <f t="shared" si="7"/>
        <v>1904000</v>
      </c>
      <c r="M17" s="25"/>
      <c r="O17" s="8">
        <f t="shared" si="8"/>
        <v>476000</v>
      </c>
      <c r="P17" s="1">
        <v>2</v>
      </c>
      <c r="Q17" s="8">
        <f t="shared" si="3"/>
        <v>952000</v>
      </c>
      <c r="R17" s="1">
        <v>1</v>
      </c>
      <c r="S17" s="8">
        <f t="shared" si="4"/>
        <v>476000</v>
      </c>
    </row>
    <row r="18" spans="2:19" x14ac:dyDescent="0.25">
      <c r="B18" s="25"/>
      <c r="C18" s="3" t="s">
        <v>47</v>
      </c>
      <c r="D18" s="3" t="s">
        <v>48</v>
      </c>
      <c r="E18" s="3" t="s">
        <v>38</v>
      </c>
      <c r="F18" s="3">
        <v>4</v>
      </c>
      <c r="G18" s="12">
        <v>85000</v>
      </c>
      <c r="H18" s="13">
        <f t="shared" si="1"/>
        <v>340000</v>
      </c>
      <c r="I18" s="3">
        <v>1</v>
      </c>
      <c r="J18" s="13">
        <f t="shared" ref="J18" si="11">H18*I18</f>
        <v>340000</v>
      </c>
      <c r="K18" s="13">
        <f t="shared" si="0"/>
        <v>64600</v>
      </c>
      <c r="L18" s="15">
        <f t="shared" si="7"/>
        <v>404600</v>
      </c>
      <c r="M18" s="25"/>
      <c r="O18" s="8">
        <f t="shared" si="8"/>
        <v>101150</v>
      </c>
      <c r="P18" s="1">
        <v>2</v>
      </c>
      <c r="Q18" s="8">
        <f t="shared" si="3"/>
        <v>202300</v>
      </c>
      <c r="R18" s="1">
        <v>1</v>
      </c>
      <c r="S18" s="8">
        <f t="shared" si="4"/>
        <v>101150</v>
      </c>
    </row>
    <row r="19" spans="2:19" x14ac:dyDescent="0.25">
      <c r="G19" s="8"/>
      <c r="H19" s="8"/>
      <c r="K19" s="28" t="s">
        <v>51</v>
      </c>
      <c r="L19" s="28"/>
      <c r="M19" s="30">
        <f>SUM(M8:M18)</f>
        <v>39883226.039999999</v>
      </c>
      <c r="Q19" s="8">
        <f>SUM(Q8:Q18)+O13+O14</f>
        <v>20173113.240000002</v>
      </c>
      <c r="S19" s="8">
        <f>SUM(S8:S18)</f>
        <v>9855056.4000000004</v>
      </c>
    </row>
    <row r="20" spans="2:19" x14ac:dyDescent="0.25">
      <c r="G20" s="8"/>
      <c r="H20" s="8"/>
      <c r="K20" s="29"/>
      <c r="L20" s="29"/>
      <c r="M20" s="31"/>
    </row>
    <row r="21" spans="2:19" x14ac:dyDescent="0.25">
      <c r="G21" s="8"/>
      <c r="H21" s="8"/>
      <c r="K21" s="28" t="s">
        <v>56</v>
      </c>
      <c r="L21" s="32">
        <v>0.05</v>
      </c>
      <c r="M21" s="24">
        <f>M19*L21</f>
        <v>1994161.3020000001</v>
      </c>
      <c r="Q21" s="8"/>
    </row>
    <row r="22" spans="2:19" x14ac:dyDescent="0.25">
      <c r="K22" s="28"/>
      <c r="L22" s="32"/>
      <c r="M22" s="24"/>
    </row>
    <row r="23" spans="2:19" x14ac:dyDescent="0.25">
      <c r="K23" s="33" t="s">
        <v>57</v>
      </c>
      <c r="L23" s="33"/>
      <c r="M23" s="34">
        <f>M19+M21</f>
        <v>41877387.342</v>
      </c>
    </row>
    <row r="24" spans="2:19" x14ac:dyDescent="0.25">
      <c r="K24" s="33"/>
      <c r="L24" s="33"/>
      <c r="M24" s="34"/>
    </row>
    <row r="29" spans="2:19" ht="15" customHeight="1" x14ac:dyDescent="0.25">
      <c r="D29" s="26" t="s">
        <v>15</v>
      </c>
      <c r="E29" s="27"/>
      <c r="G29" s="2" t="s">
        <v>3</v>
      </c>
      <c r="H29" s="2"/>
      <c r="I29" s="9">
        <v>0.19</v>
      </c>
      <c r="J29" s="8"/>
    </row>
    <row r="30" spans="2:19" ht="15" x14ac:dyDescent="0.25">
      <c r="D30" s="2" t="s">
        <v>16</v>
      </c>
      <c r="E30" s="3">
        <v>15</v>
      </c>
    </row>
    <row r="31" spans="2:19" ht="15" x14ac:dyDescent="0.25">
      <c r="D31" s="2" t="s">
        <v>17</v>
      </c>
      <c r="E31" s="3">
        <v>6</v>
      </c>
      <c r="G31" s="28" t="s">
        <v>7</v>
      </c>
      <c r="H31" s="28"/>
      <c r="I31" s="28"/>
    </row>
    <row r="32" spans="2:19" ht="15" x14ac:dyDescent="0.25">
      <c r="D32" s="2" t="s">
        <v>18</v>
      </c>
      <c r="E32" s="3">
        <f>E30*E31</f>
        <v>90</v>
      </c>
      <c r="G32" s="2" t="s">
        <v>8</v>
      </c>
      <c r="H32" s="2" t="s">
        <v>9</v>
      </c>
      <c r="I32" s="2" t="s">
        <v>10</v>
      </c>
    </row>
    <row r="33" spans="4:9" x14ac:dyDescent="0.25">
      <c r="G33" s="7">
        <v>1</v>
      </c>
      <c r="H33" s="3" t="s">
        <v>12</v>
      </c>
      <c r="I33" s="3" t="s">
        <v>11</v>
      </c>
    </row>
    <row r="34" spans="4:9" ht="15" x14ac:dyDescent="0.25">
      <c r="D34" s="26" t="s">
        <v>22</v>
      </c>
      <c r="E34" s="27"/>
      <c r="G34" s="3"/>
      <c r="H34" s="3"/>
      <c r="I34" s="3"/>
    </row>
    <row r="35" spans="4:9" ht="15" x14ac:dyDescent="0.25">
      <c r="D35" s="2" t="s">
        <v>16</v>
      </c>
      <c r="E35" s="3">
        <v>14</v>
      </c>
      <c r="G35" s="3"/>
      <c r="H35" s="3"/>
      <c r="I35" s="3"/>
    </row>
    <row r="36" spans="4:9" ht="15" customHeight="1" x14ac:dyDescent="0.25">
      <c r="D36" s="2" t="s">
        <v>35</v>
      </c>
      <c r="E36" s="3">
        <v>2</v>
      </c>
    </row>
    <row r="37" spans="4:9" ht="15" x14ac:dyDescent="0.25">
      <c r="D37" s="2" t="s">
        <v>18</v>
      </c>
      <c r="E37" s="3">
        <f>E35*E36</f>
        <v>28</v>
      </c>
    </row>
    <row r="39" spans="4:9" ht="15" x14ac:dyDescent="0.25">
      <c r="D39" s="26" t="s">
        <v>36</v>
      </c>
      <c r="E39" s="27"/>
    </row>
    <row r="40" spans="4:9" ht="15" x14ac:dyDescent="0.25">
      <c r="D40" s="2" t="s">
        <v>16</v>
      </c>
      <c r="E40" s="3">
        <v>15</v>
      </c>
    </row>
    <row r="41" spans="4:9" ht="15" customHeight="1" x14ac:dyDescent="0.25">
      <c r="D41" s="2" t="s">
        <v>37</v>
      </c>
      <c r="E41" s="3">
        <v>3</v>
      </c>
    </row>
    <row r="42" spans="4:9" ht="15" x14ac:dyDescent="0.25">
      <c r="D42" s="2" t="s">
        <v>18</v>
      </c>
      <c r="E42" s="3">
        <f>E40*E41</f>
        <v>45</v>
      </c>
    </row>
    <row r="44" spans="4:9" ht="15" x14ac:dyDescent="0.25">
      <c r="D44" s="26" t="s">
        <v>50</v>
      </c>
      <c r="E44" s="27"/>
    </row>
    <row r="45" spans="4:9" ht="15" x14ac:dyDescent="0.25">
      <c r="D45" s="2" t="s">
        <v>16</v>
      </c>
      <c r="E45" s="3">
        <v>15</v>
      </c>
    </row>
    <row r="46" spans="4:9" ht="15" x14ac:dyDescent="0.25">
      <c r="D46" s="2" t="s">
        <v>53</v>
      </c>
      <c r="E46" s="3">
        <v>6</v>
      </c>
    </row>
    <row r="47" spans="4:9" ht="15" x14ac:dyDescent="0.25">
      <c r="D47" s="2" t="s">
        <v>18</v>
      </c>
      <c r="E47" s="3">
        <f>E45*E46</f>
        <v>90</v>
      </c>
    </row>
    <row r="49" spans="4:5" ht="15" x14ac:dyDescent="0.25">
      <c r="D49" s="26" t="s">
        <v>54</v>
      </c>
      <c r="E49" s="27"/>
    </row>
    <row r="50" spans="4:5" ht="15" x14ac:dyDescent="0.25">
      <c r="D50" s="2" t="s">
        <v>16</v>
      </c>
      <c r="E50" s="3">
        <v>13</v>
      </c>
    </row>
    <row r="51" spans="4:5" ht="15" x14ac:dyDescent="0.25">
      <c r="D51" s="2" t="s">
        <v>55</v>
      </c>
      <c r="E51" s="3">
        <v>3</v>
      </c>
    </row>
    <row r="52" spans="4:5" ht="15" x14ac:dyDescent="0.25">
      <c r="D52" s="2" t="s">
        <v>18</v>
      </c>
      <c r="E52" s="3">
        <f>E50*E51</f>
        <v>39</v>
      </c>
    </row>
  </sheetData>
  <mergeCells count="21">
    <mergeCell ref="D49:E49"/>
    <mergeCell ref="K21:K22"/>
    <mergeCell ref="L21:L22"/>
    <mergeCell ref="M21:M22"/>
    <mergeCell ref="K23:L24"/>
    <mergeCell ref="M23:M24"/>
    <mergeCell ref="D39:E39"/>
    <mergeCell ref="G31:I31"/>
    <mergeCell ref="D34:E34"/>
    <mergeCell ref="D29:E29"/>
    <mergeCell ref="M16:M18"/>
    <mergeCell ref="B16:B18"/>
    <mergeCell ref="D44:E44"/>
    <mergeCell ref="K19:L20"/>
    <mergeCell ref="M19:M20"/>
    <mergeCell ref="B1:M4"/>
    <mergeCell ref="B5:M6"/>
    <mergeCell ref="M8:M12"/>
    <mergeCell ref="B8:B12"/>
    <mergeCell ref="B13:B15"/>
    <mergeCell ref="M13:M15"/>
  </mergeCells>
  <pageMargins left="0.7" right="0.7" top="0.75" bottom="0.75" header="0.3" footer="0.3"/>
  <pageSetup orientation="portrait" r:id="rId1"/>
  <ignoredErrors>
    <ignoredError sqref="L9 L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C534-DE30-47B4-A8D7-D12A3E8A8020}">
  <dimension ref="A1"/>
  <sheetViews>
    <sheetView workbookViewId="0">
      <selection activeCell="W48" sqref="W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Soportes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2018-08-15T14:13:16Z</dcterms:created>
  <dcterms:modified xsi:type="dcterms:W3CDTF">2018-10-03T21:19:12Z</dcterms:modified>
</cp:coreProperties>
</file>