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hh\Desktop\SISCOP JULIO-24\"/>
    </mc:Choice>
  </mc:AlternateContent>
  <xr:revisionPtr revIDLastSave="0" documentId="8_{F3FC8A8B-00D2-41C4-A415-9A30C246F05E}" xr6:coauthVersionLast="47" xr6:coauthVersionMax="47" xr10:uidLastSave="{00000000-0000-0000-0000-000000000000}"/>
  <bookViews>
    <workbookView xWindow="-120" yWindow="-120" windowWidth="29040" windowHeight="15840" activeTab="1" xr2:uid="{FC51253C-A6E3-49BF-B848-836AD6E26B05}"/>
  </bookViews>
  <sheets>
    <sheet name="REP.ASISTENCIA" sheetId="5" r:id="rId1"/>
    <sheet name="JULIO 24" sheetId="3" r:id="rId2"/>
  </sheets>
  <definedNames>
    <definedName name="CeroMinuto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F3" i="3"/>
  <c r="K3" i="3" s="1"/>
  <c r="F2" i="3"/>
  <c r="N2" i="3" s="1"/>
  <c r="F4" i="3"/>
  <c r="F5" i="3"/>
  <c r="F6" i="3"/>
  <c r="F7" i="3"/>
  <c r="K7" i="3" s="1"/>
  <c r="F8" i="3"/>
  <c r="F9" i="3"/>
  <c r="F10" i="3"/>
  <c r="K10" i="3" s="1"/>
  <c r="F11" i="3"/>
  <c r="F12" i="3"/>
  <c r="F13" i="3"/>
  <c r="F14" i="3"/>
  <c r="F15" i="3"/>
  <c r="F16" i="3"/>
  <c r="F17" i="3"/>
  <c r="F18" i="3"/>
  <c r="K18" i="3" s="1"/>
  <c r="F19" i="3"/>
  <c r="K19" i="3" s="1"/>
  <c r="F20" i="3"/>
  <c r="F21" i="3"/>
  <c r="F22" i="3"/>
  <c r="K22" i="3" s="1"/>
  <c r="F23" i="3"/>
  <c r="F24" i="3"/>
  <c r="F25" i="3"/>
  <c r="F26" i="3"/>
  <c r="K26" i="3" s="1"/>
  <c r="F27" i="3"/>
  <c r="K27" i="3" s="1"/>
  <c r="F28" i="3"/>
  <c r="K28" i="3" s="1"/>
  <c r="F29" i="3"/>
  <c r="F30" i="3"/>
  <c r="K30" i="3" s="1"/>
  <c r="F31" i="3"/>
  <c r="K31" i="3" s="1"/>
  <c r="F32" i="3"/>
  <c r="N32" i="3" s="1"/>
  <c r="E30" i="3"/>
  <c r="A32" i="3"/>
  <c r="E32" i="3"/>
  <c r="J32" i="3"/>
  <c r="M32" i="3"/>
  <c r="P32" i="3"/>
  <c r="T32" i="3"/>
  <c r="W32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K5" i="3"/>
  <c r="K6" i="3"/>
  <c r="K14" i="3"/>
  <c r="K15" i="3"/>
  <c r="K29" i="3"/>
  <c r="T2" i="3"/>
  <c r="T7" i="3"/>
  <c r="T9" i="3"/>
  <c r="T10" i="3"/>
  <c r="T13" i="3"/>
  <c r="T15" i="3"/>
  <c r="T17" i="3"/>
  <c r="T18" i="3"/>
  <c r="T21" i="3"/>
  <c r="T23" i="3"/>
  <c r="T24" i="3"/>
  <c r="T29" i="3"/>
  <c r="A4" i="3"/>
  <c r="A5" i="3"/>
  <c r="A6" i="3"/>
  <c r="A7" i="3"/>
  <c r="A27" i="3"/>
  <c r="A28" i="3"/>
  <c r="A29" i="3"/>
  <c r="A30" i="3"/>
  <c r="A31" i="3"/>
  <c r="E27" i="3"/>
  <c r="E28" i="3"/>
  <c r="E29" i="3"/>
  <c r="E31" i="3"/>
  <c r="J27" i="3"/>
  <c r="J28" i="3"/>
  <c r="J29" i="3"/>
  <c r="J30" i="3"/>
  <c r="J31" i="3"/>
  <c r="W30" i="3"/>
  <c r="W4" i="3"/>
  <c r="W5" i="3"/>
  <c r="W11" i="3"/>
  <c r="W12" i="3"/>
  <c r="W19" i="3"/>
  <c r="W23" i="3"/>
  <c r="W24" i="3"/>
  <c r="W2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6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A16" i="3"/>
  <c r="A12" i="3"/>
  <c r="A26" i="3"/>
  <c r="A25" i="3"/>
  <c r="A24" i="3"/>
  <c r="A23" i="3"/>
  <c r="A22" i="3"/>
  <c r="A21" i="3"/>
  <c r="A20" i="3"/>
  <c r="A19" i="3"/>
  <c r="A18" i="3"/>
  <c r="A17" i="3"/>
  <c r="A15" i="3"/>
  <c r="A14" i="3"/>
  <c r="A13" i="3"/>
  <c r="A11" i="3"/>
  <c r="A10" i="3"/>
  <c r="A9" i="3"/>
  <c r="A8" i="3"/>
  <c r="A3" i="3"/>
  <c r="K32" i="3" l="1"/>
  <c r="Q32" i="3"/>
  <c r="U32" i="3" s="1"/>
  <c r="N31" i="3"/>
  <c r="P31" i="3" s="1"/>
  <c r="N27" i="3"/>
  <c r="P27" i="3" s="1"/>
  <c r="N23" i="3"/>
  <c r="P23" i="3" s="1"/>
  <c r="N19" i="3"/>
  <c r="P19" i="3" s="1"/>
  <c r="N15" i="3"/>
  <c r="P15" i="3" s="1"/>
  <c r="N11" i="3"/>
  <c r="P11" i="3" s="1"/>
  <c r="N7" i="3"/>
  <c r="P7" i="3" s="1"/>
  <c r="N3" i="3"/>
  <c r="P3" i="3" s="1"/>
  <c r="N30" i="3"/>
  <c r="P30" i="3" s="1"/>
  <c r="N26" i="3"/>
  <c r="P26" i="3" s="1"/>
  <c r="N22" i="3"/>
  <c r="P22" i="3" s="1"/>
  <c r="N18" i="3"/>
  <c r="P18" i="3" s="1"/>
  <c r="N14" i="3"/>
  <c r="P14" i="3" s="1"/>
  <c r="N10" i="3"/>
  <c r="P10" i="3" s="1"/>
  <c r="N6" i="3"/>
  <c r="P6" i="3" s="1"/>
  <c r="N29" i="3"/>
  <c r="P29" i="3" s="1"/>
  <c r="N25" i="3"/>
  <c r="P25" i="3" s="1"/>
  <c r="N21" i="3"/>
  <c r="P21" i="3" s="1"/>
  <c r="N17" i="3"/>
  <c r="P17" i="3" s="1"/>
  <c r="N13" i="3"/>
  <c r="P13" i="3" s="1"/>
  <c r="N9" i="3"/>
  <c r="P9" i="3" s="1"/>
  <c r="N5" i="3"/>
  <c r="P5" i="3" s="1"/>
  <c r="N28" i="3"/>
  <c r="P28" i="3" s="1"/>
  <c r="N24" i="3"/>
  <c r="P24" i="3" s="1"/>
  <c r="N20" i="3"/>
  <c r="P20" i="3" s="1"/>
  <c r="N16" i="3"/>
  <c r="P16" i="3" s="1"/>
  <c r="N12" i="3"/>
  <c r="P12" i="3" s="1"/>
  <c r="N8" i="3"/>
  <c r="P8" i="3" s="1"/>
  <c r="N4" i="3"/>
  <c r="P4" i="3" s="1"/>
  <c r="M34" i="3"/>
  <c r="K13" i="3"/>
  <c r="K25" i="3"/>
  <c r="K9" i="3"/>
  <c r="K17" i="3"/>
  <c r="K21" i="3"/>
  <c r="K24" i="3"/>
  <c r="K20" i="3"/>
  <c r="K16" i="3"/>
  <c r="K12" i="3"/>
  <c r="K8" i="3"/>
  <c r="K4" i="3"/>
  <c r="K23" i="3"/>
  <c r="K11" i="3"/>
  <c r="K2" i="3"/>
  <c r="P2" i="3"/>
  <c r="Q30" i="3"/>
  <c r="U30" i="3" s="1"/>
  <c r="Q27" i="3"/>
  <c r="U27" i="3" s="1"/>
  <c r="Q31" i="3"/>
  <c r="U31" i="3" s="1"/>
  <c r="Q28" i="3"/>
  <c r="U28" i="3" s="1"/>
  <c r="Q29" i="3"/>
  <c r="U29" i="3" s="1"/>
  <c r="E34" i="3"/>
  <c r="Q24" i="3"/>
  <c r="U24" i="3" s="1"/>
  <c r="Q20" i="3"/>
  <c r="U20" i="3" s="1"/>
  <c r="Q16" i="3"/>
  <c r="U16" i="3" s="1"/>
  <c r="Q8" i="3"/>
  <c r="U8" i="3" s="1"/>
  <c r="Q4" i="3"/>
  <c r="U4" i="3" s="1"/>
  <c r="Q12" i="3"/>
  <c r="U12" i="3" s="1"/>
  <c r="Q26" i="3"/>
  <c r="U26" i="3" s="1"/>
  <c r="Q22" i="3"/>
  <c r="U22" i="3" s="1"/>
  <c r="Q18" i="3"/>
  <c r="U18" i="3" s="1"/>
  <c r="Q14" i="3"/>
  <c r="U14" i="3" s="1"/>
  <c r="Q10" i="3"/>
  <c r="U10" i="3" s="1"/>
  <c r="Q6" i="3"/>
  <c r="U6" i="3" s="1"/>
  <c r="Q2" i="3"/>
  <c r="U2" i="3" s="1"/>
  <c r="Q23" i="3"/>
  <c r="U23" i="3" s="1"/>
  <c r="Q19" i="3"/>
  <c r="U19" i="3" s="1"/>
  <c r="Q15" i="3"/>
  <c r="U15" i="3" s="1"/>
  <c r="Q11" i="3"/>
  <c r="U11" i="3" s="1"/>
  <c r="Q7" i="3"/>
  <c r="U7" i="3" s="1"/>
  <c r="Q3" i="3"/>
  <c r="U3" i="3" s="1"/>
  <c r="Q25" i="3"/>
  <c r="U25" i="3" s="1"/>
  <c r="Q21" i="3"/>
  <c r="U21" i="3" s="1"/>
  <c r="Q17" i="3"/>
  <c r="U17" i="3" s="1"/>
  <c r="Q13" i="3"/>
  <c r="U13" i="3" s="1"/>
  <c r="Q9" i="3"/>
  <c r="U9" i="3" s="1"/>
  <c r="Q5" i="3"/>
  <c r="U5" i="3" s="1"/>
  <c r="R32" i="3" l="1"/>
  <c r="W29" i="3"/>
  <c r="R31" i="3"/>
  <c r="T31" i="3" s="1"/>
  <c r="W31" i="3"/>
  <c r="R27" i="3"/>
  <c r="T27" i="3" s="1"/>
  <c r="W27" i="3"/>
  <c r="P34" i="3"/>
  <c r="N34" i="3"/>
  <c r="R30" i="3"/>
  <c r="T30" i="3" s="1"/>
  <c r="R29" i="3"/>
  <c r="R28" i="3"/>
  <c r="T28" i="3" s="1"/>
  <c r="W28" i="3"/>
  <c r="R15" i="3"/>
  <c r="W15" i="3"/>
  <c r="W13" i="3"/>
  <c r="R13" i="3"/>
  <c r="R3" i="3"/>
  <c r="T3" i="3" s="1"/>
  <c r="W3" i="3"/>
  <c r="R19" i="3"/>
  <c r="T19" i="3" s="1"/>
  <c r="W10" i="3"/>
  <c r="R10" i="3"/>
  <c r="R26" i="3"/>
  <c r="T26" i="3" s="1"/>
  <c r="W17" i="3"/>
  <c r="R17" i="3"/>
  <c r="R7" i="3"/>
  <c r="W7" i="3"/>
  <c r="R23" i="3"/>
  <c r="W14" i="3"/>
  <c r="R14" i="3"/>
  <c r="T14" i="3" s="1"/>
  <c r="R12" i="3"/>
  <c r="T12" i="3" s="1"/>
  <c r="R20" i="3"/>
  <c r="T20" i="3" s="1"/>
  <c r="W20" i="3"/>
  <c r="R5" i="3"/>
  <c r="T5" i="3" s="1"/>
  <c r="W21" i="3"/>
  <c r="R21" i="3"/>
  <c r="R11" i="3"/>
  <c r="T11" i="3" s="1"/>
  <c r="W18" i="3"/>
  <c r="R18" i="3"/>
  <c r="R4" i="3"/>
  <c r="T4" i="3" s="1"/>
  <c r="R24" i="3"/>
  <c r="W9" i="3"/>
  <c r="R9" i="3"/>
  <c r="W25" i="3"/>
  <c r="R25" i="3"/>
  <c r="T25" i="3" s="1"/>
  <c r="W6" i="3"/>
  <c r="R6" i="3"/>
  <c r="T6" i="3" s="1"/>
  <c r="W22" i="3"/>
  <c r="R22" i="3"/>
  <c r="T22" i="3" s="1"/>
  <c r="R8" i="3"/>
  <c r="T8" i="3" s="1"/>
  <c r="W8" i="3"/>
  <c r="R16" i="3"/>
  <c r="T16" i="3" s="1"/>
  <c r="W16" i="3"/>
  <c r="R2" i="3"/>
  <c r="R34" i="3" l="1"/>
  <c r="W2" i="3"/>
  <c r="W34" i="3" s="1"/>
  <c r="U34" i="3"/>
  <c r="T34" i="3"/>
  <c r="X34" i="3" l="1"/>
</calcChain>
</file>

<file path=xl/sharedStrings.xml><?xml version="1.0" encoding="utf-8"?>
<sst xmlns="http://schemas.openxmlformats.org/spreadsheetml/2006/main" count="209" uniqueCount="78">
  <si>
    <t>Fecha</t>
  </si>
  <si>
    <t>HorarioE</t>
  </si>
  <si>
    <t>HorarioS</t>
  </si>
  <si>
    <t>Total de horas</t>
  </si>
  <si>
    <t>Día</t>
  </si>
  <si>
    <t>Tardanza</t>
  </si>
  <si>
    <t>Columna1</t>
  </si>
  <si>
    <t>Columna2</t>
  </si>
  <si>
    <t>Columna3</t>
  </si>
  <si>
    <t>Columna4</t>
  </si>
  <si>
    <t>Columna5</t>
  </si>
  <si>
    <t>Salida</t>
  </si>
  <si>
    <t>Horas Faltantes</t>
  </si>
  <si>
    <t>Aprobado</t>
  </si>
  <si>
    <t>SI</t>
  </si>
  <si>
    <t>NO</t>
  </si>
  <si>
    <t>Fuera de Hora</t>
  </si>
  <si>
    <t>T. Justificado</t>
  </si>
  <si>
    <t>F. H. Justificado</t>
  </si>
  <si>
    <t>T. Tardanza</t>
  </si>
  <si>
    <t>Ing. Anticipado</t>
  </si>
  <si>
    <t>Ap. Extra</t>
  </si>
  <si>
    <t>Ext. Ingreso</t>
  </si>
  <si>
    <t>Ext. Salida</t>
  </si>
  <si>
    <t>H. Ext. Aprobadas</t>
  </si>
  <si>
    <t>lunes</t>
  </si>
  <si>
    <t>Sin Horario</t>
  </si>
  <si>
    <t>si</t>
  </si>
  <si>
    <t>ALVINO COLLACSO, ROSA ANSELMA</t>
  </si>
  <si>
    <t>07:30 - 19:00</t>
  </si>
  <si>
    <t>07:44:03</t>
  </si>
  <si>
    <t>13:50:09</t>
  </si>
  <si>
    <t>07:30 - 13:30</t>
  </si>
  <si>
    <t>07:41:12</t>
  </si>
  <si>
    <t>13:44:16</t>
  </si>
  <si>
    <t>07:40:43</t>
  </si>
  <si>
    <t>13:38:53</t>
  </si>
  <si>
    <t>07:49:12</t>
  </si>
  <si>
    <t>13:21:29</t>
  </si>
  <si>
    <t>14:06:17</t>
  </si>
  <si>
    <t>19:39:27</t>
  </si>
  <si>
    <t>08:50:45</t>
  </si>
  <si>
    <t>13:45:40</t>
  </si>
  <si>
    <t>07:46:44</t>
  </si>
  <si>
    <t>13:45:53</t>
  </si>
  <si>
    <t>07:49:59</t>
  </si>
  <si>
    <t>13:40:08</t>
  </si>
  <si>
    <t>07:49:34</t>
  </si>
  <si>
    <t>14:08:24</t>
  </si>
  <si>
    <t>14:53:23</t>
  </si>
  <si>
    <t>19:46:38</t>
  </si>
  <si>
    <t>07:49:53</t>
  </si>
  <si>
    <t>13:14:20</t>
  </si>
  <si>
    <t>14:00:45</t>
  </si>
  <si>
    <t>19:58:08</t>
  </si>
  <si>
    <t>07:58:55</t>
  </si>
  <si>
    <t>12:58:27</t>
  </si>
  <si>
    <t>13:53:01</t>
  </si>
  <si>
    <t>20:00:16</t>
  </si>
  <si>
    <t>07:46:36</t>
  </si>
  <si>
    <t>13:17:53</t>
  </si>
  <si>
    <t>13:56:13</t>
  </si>
  <si>
    <t>19:37:56</t>
  </si>
  <si>
    <t>08:00 - 19:00</t>
  </si>
  <si>
    <t>07:52:47</t>
  </si>
  <si>
    <t>13:42:27</t>
  </si>
  <si>
    <t>07:44:05</t>
  </si>
  <si>
    <t>14:17:15</t>
  </si>
  <si>
    <t>07:46:39</t>
  </si>
  <si>
    <t>13:56:25</t>
  </si>
  <si>
    <t>07:49:48</t>
  </si>
  <si>
    <t>13:51:15</t>
  </si>
  <si>
    <t>07:43:57</t>
  </si>
  <si>
    <t>13:46:04</t>
  </si>
  <si>
    <t>07:55:58</t>
  </si>
  <si>
    <t>13:53:08</t>
  </si>
  <si>
    <t>07:47:24</t>
  </si>
  <si>
    <t>13:53:26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</si>
</sst>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Tahoma"/>
      <charset val="1"/>
    </font>
    <font>
      <sz val="9"/>
      <color indexed="8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 shrinkToFit="1"/>
    </xf>
    <xf numFmtId="14" fontId="0" fillId="0" borderId="0" xfId="0" applyNumberFormat="1" applyAlignment="1">
      <alignment horizontal="center" vertical="center" shrinkToFit="1"/>
    </xf>
    <xf numFmtId="165" fontId="0" fillId="0" borderId="0" xfId="0" applyNumberFormat="1" applyAlignment="1">
      <alignment horizontal="center" vertical="center" shrinkToFit="1"/>
    </xf>
    <xf numFmtId="0" fontId="0" fillId="0" borderId="0" xfId="0" applyAlignment="1">
      <alignment horizontal="left" vertical="center" shrinkToFit="1"/>
    </xf>
    <xf numFmtId="0" fontId="2" fillId="0" borderId="2" xfId="0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20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165" fontId="2" fillId="0" borderId="1" xfId="0" applyNumberFormat="1" applyFont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164" fontId="4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vertical="top"/>
    </xf>
  </cellXfs>
  <cellStyles count="1">
    <cellStyle name="Normal" xfId="0" builtinId="0"/>
  </cellStyles>
  <dxfs count="56"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0" formatCode="General"/>
      <alignment horizontal="center" vertical="center" textRotation="0" wrapText="0" indent="0" justifyLastLine="0" shrinkToFit="1" readingOrder="0"/>
    </dxf>
    <dxf>
      <numFmt numFmtId="0" formatCode="General"/>
      <alignment horizontal="center" vertical="center" textRotation="0" wrapText="0" indent="0" justifyLastLine="0" shrinkToFit="1" readingOrder="0"/>
    </dxf>
    <dxf>
      <numFmt numFmtId="0" formatCode="General"/>
      <alignment horizontal="center" vertical="center" textRotation="0" wrapText="0" indent="0" justifyLastLine="0" shrinkToFit="1" readingOrder="0"/>
    </dxf>
    <dxf>
      <numFmt numFmtId="0" formatCode="General"/>
      <alignment horizontal="center" vertical="center" textRotation="0" wrapText="0" indent="0" justifyLastLine="0" shrinkToFit="1" readingOrder="0"/>
    </dxf>
    <dxf>
      <numFmt numFmtId="0" formatCode="General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6" formatCode="dd/mm/yyyy"/>
      <alignment horizontal="center" vertical="center" textRotation="0" wrapText="0" indent="0" justifyLastLine="0" shrinkToFit="1" readingOrder="0"/>
    </dxf>
    <dxf>
      <numFmt numFmtId="0" formatCode="General"/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left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B8944B-AA5C-49C2-934C-26C0C5665E1E}" name="Tabla134" displayName="Tabla134" ref="A1:W33" totalsRowCount="1" headerRowDxfId="55" dataDxfId="54" totalsRowDxfId="53">
  <autoFilter ref="A1:W32" xr:uid="{3AB8944B-AA5C-49C2-934C-26C0C5665E1E}"/>
  <tableColumns count="23">
    <tableColumn id="9" xr3:uid="{03DF382E-9644-47B9-9295-2ABDD3DED5C2}" name="Día" dataDxfId="52" totalsRowDxfId="22">
      <calculatedColumnFormula>TEXT(Tabla134[[#This Row],[Fecha]],"dddd")</calculatedColumnFormula>
    </tableColumn>
    <tableColumn id="2" xr3:uid="{9A9CDC34-1037-40EC-AD97-CB79BB0BACDC}" name="Fecha" dataDxfId="51" totalsRowDxfId="21"/>
    <tableColumn id="3" xr3:uid="{1FC018E7-BF7C-43B0-9B69-AB567B605551}" name="HorarioE" dataDxfId="50" totalsRowDxfId="20"/>
    <tableColumn id="4" xr3:uid="{C2338FA0-8B4E-461A-9B44-F9A009869A43}" name="HorarioS" dataDxfId="49" totalsRowDxfId="19"/>
    <tableColumn id="5" xr3:uid="{737BEF54-0B8A-4470-852B-F0C5B97AE889}" name="Total de horas" dataDxfId="48" totalsRowDxfId="18">
      <calculatedColumnFormula>IF((Tabla134[[#This Row],[HorarioS]]-Tabla134[[#This Row],[HorarioE]])&gt;0.25,(Tabla134[[#This Row],[HorarioS]]-Tabla134[[#This Row],[HorarioE]]-0.03125),(Tabla134[[#This Row],[HorarioS]]-Tabla134[[#This Row],[HorarioE]]))</calculatedColumnFormula>
    </tableColumn>
    <tableColumn id="8" xr3:uid="{FB659D58-13C2-4471-8500-181753CF44C6}" name="Columna1" dataDxfId="47" totalsRowDxfId="17">
      <calculatedColumnFormula>IFERROR(VLOOKUP($B2,'REP.ASISTENCIA'!$A$1:$Z$50,10,FALSE),0)</calculatedColumnFormula>
    </tableColumn>
    <tableColumn id="11" xr3:uid="{3F126B31-00DC-487C-AA3E-08DD2685CE07}" name="Columna2" dataDxfId="46" totalsRowDxfId="16">
      <calculatedColumnFormula>IFERROR(VLOOKUP($B2,'REP.ASISTENCIA'!$A$1:$Z$50,13,FALSE),0)</calculatedColumnFormula>
    </tableColumn>
    <tableColumn id="12" xr3:uid="{9546ED9C-E38D-48B2-ADD8-E38ADD767042}" name="Columna3" dataDxfId="45" totalsRowDxfId="15">
      <calculatedColumnFormula>IFERROR(VLOOKUP($B2,'REP.ASISTENCIA'!$A$1:$Z$50,15,FALSE),0)</calculatedColumnFormula>
    </tableColumn>
    <tableColumn id="13" xr3:uid="{B867A434-7A46-4CE0-85E3-F296784F7281}" name="Columna4" dataDxfId="44" totalsRowDxfId="14">
      <calculatedColumnFormula>IFERROR(VLOOKUP($B2,'REP.ASISTENCIA'!$A$1:$Z$50,16,FALSE),0)</calculatedColumnFormula>
    </tableColumn>
    <tableColumn id="14" xr3:uid="{E6953625-0235-4678-9EBF-051D803502C6}" name="Columna5" dataDxfId="43" totalsRowDxfId="13">
      <calculatedColumnFormula>IFERROR(VLOOKUP($B2,'REP.ASISTENCIA'!$A$1:$Z$35,18,FALSE),0)</calculatedColumnFormula>
    </tableColumn>
    <tableColumn id="21" xr3:uid="{4C4E4688-73F2-4C27-8112-3F3D8148E078}" name="Ing. Anticipado" dataDxfId="42" totalsRowDxfId="12">
      <calculatedColumnFormula>IF(Tabla134[[#This Row],[HorarioE]]-Tabla134[[#This Row],[Columna1]]&gt;0,Tabla134[[#This Row],[HorarioE]]-Tabla134[[#This Row],[Columna1]],0)</calculatedColumnFormula>
    </tableColumn>
    <tableColumn id="22" xr3:uid="{846530C9-C400-41CD-87EF-7A56FC118F91}" name="Ap. Extra" dataDxfId="41" totalsRowDxfId="11"/>
    <tableColumn id="23" xr3:uid="{FE91A710-BAA6-43D6-9156-5E5C4CF94C4B}" name="Ext. Ingreso" dataDxfId="40" totalsRowDxfId="10">
      <calculatedColumnFormula>IF(Tabla134[[#This Row],[Ap. Extra]]="SI",Tabla134[[#This Row],[Ing. Anticipado]],0)</calculatedColumnFormula>
    </tableColumn>
    <tableColumn id="15" xr3:uid="{A61E3E93-6DA5-489E-8E40-070C647B2154}" name="Tardanza" dataDxfId="39" totalsRowDxfId="9">
      <calculatedColumnFormula>IF(Tabla134[[#This Row],[Columna1]]-Tabla134[[#This Row],[HorarioE]]&gt;0,TIME(HOUR(Tabla134[[#This Row],[Columna1]]),MINUTE(Tabla134[[#This Row],[Columna1]]),0)-Tabla134[[#This Row],[HorarioE]],0)</calculatedColumnFormula>
    </tableColumn>
    <tableColumn id="20" xr3:uid="{60DC7C6C-FB14-4C29-BB55-C70E2457491E}" name="T. Justificado" dataDxfId="38" totalsRowDxfId="8"/>
    <tableColumn id="7" xr3:uid="{D3DCC8A9-1F97-472F-B95B-2A8DDCD868B1}" name="T. Tardanza" dataDxfId="37" totalsRowDxfId="7">
      <calculatedColumnFormula>IF(Tabla134[[#This Row],[T. Justificado]]="NO",Tabla134[[#This Row],[Tardanza]],0)</calculatedColumnFormula>
    </tableColumn>
    <tableColumn id="1" xr3:uid="{861FC2B4-25D0-4F4E-AB28-87BCF6418F50}" name="Salida" dataDxfId="36" totalsRowDxfId="6">
      <calculatedColumnFormula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calculatedColumnFormula>
    </tableColumn>
    <tableColumn id="16" xr3:uid="{5684C25D-A360-4B4C-B2AF-4A73F8355B66}" name="Fuera de Hora" dataDxfId="35" totalsRowDxfId="5">
      <calculatedColumnFormula>IF((Tabla134[[#This Row],[HorarioS]]-Tabla134[[#This Row],[Salida]])&gt;0,Tabla134[[#This Row],[HorarioS]]-Tabla134[[#This Row],[Salida]],0)</calculatedColumnFormula>
    </tableColumn>
    <tableColumn id="19" xr3:uid="{CB4F1B5F-CA79-406A-A6B8-E5E59E4060AA}" name="F. H. Justificado" dataDxfId="34" totalsRowDxfId="4"/>
    <tableColumn id="18" xr3:uid="{0B19E748-A437-4A08-BF35-452852650DBF}" name="Horas Faltantes" dataDxfId="33" totalsRowDxfId="3">
      <calculatedColumnFormula>IF(Tabla134[[#This Row],[F. H. Justificado]]="NO",Tabla134[[#This Row],[Fuera de Hora]],0)</calculatedColumnFormula>
    </tableColumn>
    <tableColumn id="17" xr3:uid="{4A781F8D-E578-4474-BCF3-908A78B50A8B}" name="Ext. Salida" dataDxfId="32" totalsRowDxfId="2">
      <calculatedColumnFormula>IF(Tabla134[[#This Row],[Salida]]-Tabla134[[#This Row],[HorarioS]]&gt;0,TIME(HOUR(Tabla134[[#This Row],[Salida]]),MINUTE(Tabla134[[#This Row],[Salida]])+(SECOND(Tabla134[[#This Row],[Salida]])&gt;15),0)-Tabla134[[#This Row],[HorarioS]],0)</calculatedColumnFormula>
    </tableColumn>
    <tableColumn id="6" xr3:uid="{EF2A92A0-F021-4B16-876A-BCE5AA002872}" name="Aprobado" dataDxfId="31" totalsRowDxfId="1"/>
    <tableColumn id="10" xr3:uid="{5E67C1B2-E406-467D-8121-77D82E81B12C}" name="H. Ext. Aprobadas" dataDxfId="30" totalsRowDxfId="0">
      <calculatedColumnFormula>IF(Tabla134[[#This Row],[Aprobado]]="SI",Tabla134[[#This Row],[Ext. Salida]],0)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223E-C55F-492F-89D5-FFE0B79409F3}">
  <dimension ref="A1:W50"/>
  <sheetViews>
    <sheetView workbookViewId="0">
      <selection sqref="A1:S38"/>
    </sheetView>
  </sheetViews>
  <sheetFormatPr baseColWidth="10" defaultRowHeight="15" x14ac:dyDescent="0.25"/>
  <cols>
    <col min="7" max="7" width="11.140625" customWidth="1"/>
    <col min="8" max="10" width="11.42578125" hidden="1" customWidth="1"/>
    <col min="11" max="11" width="17" customWidth="1"/>
  </cols>
  <sheetData>
    <row r="1" spans="1:23" x14ac:dyDescent="0.25">
      <c r="A1" s="1"/>
      <c r="B1" s="18" t="s">
        <v>28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5"/>
      <c r="U1" s="15"/>
      <c r="V1" s="15"/>
      <c r="W1" s="15"/>
    </row>
    <row r="2" spans="1:2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17">
        <v>45474</v>
      </c>
      <c r="B3" s="17"/>
      <c r="C3" s="17"/>
      <c r="D3" s="17"/>
      <c r="E3" s="16" t="s">
        <v>29</v>
      </c>
      <c r="F3" s="16"/>
      <c r="G3" s="16"/>
      <c r="H3" s="16"/>
      <c r="I3" s="16"/>
      <c r="J3" s="16" t="s">
        <v>30</v>
      </c>
      <c r="K3" s="16"/>
      <c r="L3" s="16"/>
      <c r="M3" s="16" t="s">
        <v>31</v>
      </c>
      <c r="N3" s="16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7">
        <v>45475</v>
      </c>
      <c r="B5" s="17"/>
      <c r="C5" s="17"/>
      <c r="D5" s="17"/>
      <c r="E5" s="16" t="s">
        <v>32</v>
      </c>
      <c r="F5" s="16"/>
      <c r="G5" s="16"/>
      <c r="H5" s="16"/>
      <c r="I5" s="16"/>
      <c r="J5" s="16" t="s">
        <v>33</v>
      </c>
      <c r="K5" s="16"/>
      <c r="L5" s="16"/>
      <c r="M5" s="16" t="s">
        <v>34</v>
      </c>
      <c r="N5" s="16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>
        <v>45476</v>
      </c>
      <c r="B7" s="17"/>
      <c r="C7" s="17"/>
      <c r="D7" s="17"/>
      <c r="E7" s="16" t="s">
        <v>29</v>
      </c>
      <c r="F7" s="16"/>
      <c r="G7" s="16"/>
      <c r="H7" s="16"/>
      <c r="I7" s="16"/>
      <c r="J7" s="16" t="s">
        <v>35</v>
      </c>
      <c r="K7" s="16"/>
      <c r="L7" s="16"/>
      <c r="M7" s="16" t="s">
        <v>36</v>
      </c>
      <c r="N7" s="16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17">
        <v>45477</v>
      </c>
      <c r="B9" s="17"/>
      <c r="C9" s="17"/>
      <c r="D9" s="17"/>
      <c r="E9" s="16" t="s">
        <v>26</v>
      </c>
      <c r="F9" s="16"/>
      <c r="G9" s="16"/>
      <c r="H9" s="16"/>
      <c r="I9" s="16"/>
      <c r="J9" s="16" t="s">
        <v>37</v>
      </c>
      <c r="K9" s="16"/>
      <c r="L9" s="16"/>
      <c r="M9" s="16" t="s">
        <v>38</v>
      </c>
      <c r="N9" s="16"/>
      <c r="O9" s="13" t="s">
        <v>39</v>
      </c>
      <c r="P9" s="16" t="s">
        <v>40</v>
      </c>
      <c r="Q9" s="16"/>
      <c r="R9" s="1"/>
      <c r="S9" s="1"/>
      <c r="T9" s="1"/>
      <c r="U9" s="1"/>
      <c r="V9" s="1"/>
      <c r="W9" s="1"/>
    </row>
    <row r="10" spans="1:2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7">
        <v>45479</v>
      </c>
      <c r="B11" s="17"/>
      <c r="C11" s="17"/>
      <c r="D11" s="17"/>
      <c r="E11" s="16" t="s">
        <v>29</v>
      </c>
      <c r="F11" s="16"/>
      <c r="G11" s="16"/>
      <c r="H11" s="16"/>
      <c r="I11" s="16"/>
      <c r="J11" s="16" t="s">
        <v>41</v>
      </c>
      <c r="K11" s="16"/>
      <c r="L11" s="16"/>
      <c r="M11" s="16" t="s">
        <v>42</v>
      </c>
      <c r="N11" s="16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17">
        <v>45481</v>
      </c>
      <c r="B13" s="17"/>
      <c r="C13" s="17"/>
      <c r="D13" s="17"/>
      <c r="E13" s="16" t="s">
        <v>29</v>
      </c>
      <c r="F13" s="16"/>
      <c r="G13" s="16"/>
      <c r="H13" s="16"/>
      <c r="I13" s="16"/>
      <c r="J13" s="16" t="s">
        <v>43</v>
      </c>
      <c r="K13" s="16"/>
      <c r="L13" s="16"/>
      <c r="M13" s="16" t="s">
        <v>44</v>
      </c>
      <c r="N13" s="16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7">
        <v>45483</v>
      </c>
      <c r="B15" s="17"/>
      <c r="C15" s="17"/>
      <c r="D15" s="17"/>
      <c r="E15" s="16" t="s">
        <v>32</v>
      </c>
      <c r="F15" s="16"/>
      <c r="G15" s="16"/>
      <c r="H15" s="16"/>
      <c r="I15" s="16"/>
      <c r="J15" s="16" t="s">
        <v>45</v>
      </c>
      <c r="K15" s="16"/>
      <c r="L15" s="16"/>
      <c r="M15" s="16" t="s">
        <v>46</v>
      </c>
      <c r="N15" s="16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7">
        <v>45485</v>
      </c>
      <c r="B17" s="17"/>
      <c r="C17" s="17"/>
      <c r="D17" s="17"/>
      <c r="E17" s="16" t="s">
        <v>26</v>
      </c>
      <c r="F17" s="16"/>
      <c r="G17" s="16"/>
      <c r="H17" s="16"/>
      <c r="I17" s="16"/>
      <c r="J17" s="16" t="s">
        <v>47</v>
      </c>
      <c r="K17" s="16"/>
      <c r="L17" s="16"/>
      <c r="M17" s="16" t="s">
        <v>48</v>
      </c>
      <c r="N17" s="16"/>
      <c r="O17" s="13" t="s">
        <v>49</v>
      </c>
      <c r="P17" s="16" t="s">
        <v>50</v>
      </c>
      <c r="Q17" s="16"/>
      <c r="R17" s="1"/>
      <c r="S17" s="1"/>
      <c r="T17" s="1"/>
      <c r="U17" s="1"/>
      <c r="V17" s="1"/>
      <c r="W17" s="1"/>
    </row>
    <row r="18" spans="1:2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7">
        <v>45488</v>
      </c>
      <c r="B19" s="17"/>
      <c r="C19" s="17"/>
      <c r="D19" s="17"/>
      <c r="E19" s="16" t="s">
        <v>26</v>
      </c>
      <c r="F19" s="16"/>
      <c r="G19" s="16"/>
      <c r="H19" s="16"/>
      <c r="I19" s="16"/>
      <c r="J19" s="16" t="s">
        <v>51</v>
      </c>
      <c r="K19" s="16"/>
      <c r="L19" s="16"/>
      <c r="M19" s="16" t="s">
        <v>52</v>
      </c>
      <c r="N19" s="16"/>
      <c r="O19" s="13" t="s">
        <v>53</v>
      </c>
      <c r="P19" s="16" t="s">
        <v>54</v>
      </c>
      <c r="Q19" s="16"/>
      <c r="R19" s="1"/>
      <c r="S19" s="1"/>
      <c r="T19" s="1"/>
      <c r="U19" s="1"/>
      <c r="V19" s="1"/>
      <c r="W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17">
        <v>45490</v>
      </c>
      <c r="B21" s="17"/>
      <c r="C21" s="17"/>
      <c r="D21" s="17"/>
      <c r="E21" s="16" t="s">
        <v>26</v>
      </c>
      <c r="F21" s="16"/>
      <c r="G21" s="16"/>
      <c r="H21" s="16"/>
      <c r="I21" s="16"/>
      <c r="J21" s="16" t="s">
        <v>55</v>
      </c>
      <c r="K21" s="16"/>
      <c r="L21" s="16"/>
      <c r="M21" s="16" t="s">
        <v>56</v>
      </c>
      <c r="N21" s="16"/>
      <c r="O21" s="13" t="s">
        <v>57</v>
      </c>
      <c r="P21" s="16" t="s">
        <v>58</v>
      </c>
      <c r="Q21" s="16"/>
      <c r="R21" s="1"/>
      <c r="S21" s="1"/>
      <c r="T21" s="14"/>
      <c r="U21" s="13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7">
        <v>45492</v>
      </c>
      <c r="B23" s="17"/>
      <c r="C23" s="17"/>
      <c r="D23" s="17"/>
      <c r="E23" s="16" t="s">
        <v>26</v>
      </c>
      <c r="F23" s="16"/>
      <c r="G23" s="16"/>
      <c r="H23" s="16"/>
      <c r="I23" s="16"/>
      <c r="J23" s="16" t="s">
        <v>59</v>
      </c>
      <c r="K23" s="16"/>
      <c r="L23" s="16"/>
      <c r="M23" s="16" t="s">
        <v>60</v>
      </c>
      <c r="N23" s="16"/>
      <c r="O23" s="13" t="s">
        <v>61</v>
      </c>
      <c r="P23" s="16" t="s">
        <v>62</v>
      </c>
      <c r="Q23" s="16"/>
      <c r="R23" s="1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7">
        <v>45495</v>
      </c>
      <c r="B25" s="17"/>
      <c r="C25" s="17"/>
      <c r="D25" s="17"/>
      <c r="E25" s="16" t="s">
        <v>63</v>
      </c>
      <c r="F25" s="16"/>
      <c r="G25" s="16"/>
      <c r="H25" s="16"/>
      <c r="I25" s="16"/>
      <c r="J25" s="16" t="s">
        <v>64</v>
      </c>
      <c r="K25" s="16"/>
      <c r="L25" s="16"/>
      <c r="M25" s="16" t="s">
        <v>65</v>
      </c>
      <c r="N25" s="16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7">
        <v>45497</v>
      </c>
      <c r="B27" s="17"/>
      <c r="C27" s="17"/>
      <c r="D27" s="17"/>
      <c r="E27" s="16" t="s">
        <v>29</v>
      </c>
      <c r="F27" s="16"/>
      <c r="G27" s="16"/>
      <c r="H27" s="16"/>
      <c r="I27" s="16"/>
      <c r="J27" s="16" t="s">
        <v>66</v>
      </c>
      <c r="K27" s="16"/>
      <c r="L27" s="16"/>
      <c r="M27" s="16" t="s">
        <v>67</v>
      </c>
      <c r="N27" s="16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7">
        <v>45498</v>
      </c>
      <c r="B29" s="17"/>
      <c r="C29" s="17"/>
      <c r="D29" s="17"/>
      <c r="E29" s="16" t="s">
        <v>32</v>
      </c>
      <c r="F29" s="16"/>
      <c r="G29" s="16"/>
      <c r="H29" s="16"/>
      <c r="I29" s="16"/>
      <c r="J29" s="16" t="s">
        <v>68</v>
      </c>
      <c r="K29" s="16"/>
      <c r="L29" s="16"/>
      <c r="M29" s="16" t="s">
        <v>69</v>
      </c>
      <c r="N29" s="16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7">
        <v>45499</v>
      </c>
      <c r="B31" s="17"/>
      <c r="C31" s="17"/>
      <c r="D31" s="17"/>
      <c r="E31" s="16" t="s">
        <v>26</v>
      </c>
      <c r="F31" s="16"/>
      <c r="G31" s="16"/>
      <c r="H31" s="16"/>
      <c r="I31" s="16"/>
      <c r="J31" s="16" t="s">
        <v>70</v>
      </c>
      <c r="K31" s="16"/>
      <c r="L31" s="16"/>
      <c r="M31" s="16" t="s">
        <v>71</v>
      </c>
      <c r="N31" s="16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A33" s="17">
        <v>45500</v>
      </c>
      <c r="B33" s="17"/>
      <c r="C33" s="17"/>
      <c r="D33" s="17"/>
      <c r="E33" s="16" t="s">
        <v>26</v>
      </c>
      <c r="F33" s="16"/>
      <c r="G33" s="16"/>
      <c r="H33" s="16"/>
      <c r="I33" s="16"/>
      <c r="J33" s="16" t="s">
        <v>72</v>
      </c>
      <c r="K33" s="16"/>
      <c r="L33" s="16"/>
      <c r="M33" s="16" t="s">
        <v>73</v>
      </c>
      <c r="N33" s="16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17">
        <v>45503</v>
      </c>
      <c r="B35" s="17"/>
      <c r="C35" s="17"/>
      <c r="D35" s="17"/>
      <c r="E35" s="16" t="s">
        <v>29</v>
      </c>
      <c r="F35" s="16"/>
      <c r="G35" s="16"/>
      <c r="H35" s="16"/>
      <c r="I35" s="16"/>
      <c r="J35" s="16" t="s">
        <v>74</v>
      </c>
      <c r="K35" s="16"/>
      <c r="L35" s="16"/>
      <c r="M35" s="16" t="s">
        <v>75</v>
      </c>
      <c r="N35" s="16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5">
      <c r="A37" s="17">
        <v>45504</v>
      </c>
      <c r="B37" s="17"/>
      <c r="C37" s="17"/>
      <c r="D37" s="17"/>
      <c r="E37" s="16" t="s">
        <v>32</v>
      </c>
      <c r="F37" s="16"/>
      <c r="G37" s="16"/>
      <c r="H37" s="16"/>
      <c r="I37" s="16"/>
      <c r="J37" s="16" t="s">
        <v>76</v>
      </c>
      <c r="K37" s="16"/>
      <c r="L37" s="16"/>
      <c r="M37" s="16" t="s">
        <v>77</v>
      </c>
      <c r="N37" s="16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5">
      <c r="A38" s="17"/>
      <c r="B38" s="17"/>
      <c r="C38" s="17"/>
      <c r="D38" s="17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5">
      <c r="A39" s="19"/>
      <c r="B39" s="19"/>
      <c r="C39" s="19"/>
      <c r="D39" s="19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3"/>
      <c r="P39" s="14"/>
      <c r="Q39" s="14"/>
      <c r="R39" s="1"/>
      <c r="S39" s="1"/>
      <c r="T39" s="1"/>
      <c r="U39" s="1"/>
      <c r="V39" s="1"/>
      <c r="W39" s="1"/>
    </row>
    <row r="40" spans="1:2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5">
      <c r="A41" s="19"/>
      <c r="B41" s="19"/>
      <c r="C41" s="19"/>
      <c r="D41" s="19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3"/>
      <c r="P41" s="14"/>
      <c r="Q41" s="14"/>
      <c r="R41" s="1"/>
      <c r="S41" s="1"/>
      <c r="T41" s="1"/>
      <c r="U41" s="1"/>
      <c r="V41" s="1"/>
      <c r="W41" s="1"/>
    </row>
    <row r="42" spans="1:2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5">
      <c r="A43" s="19"/>
      <c r="B43" s="19"/>
      <c r="C43" s="19"/>
      <c r="D43" s="19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3"/>
      <c r="P43" s="14"/>
      <c r="Q43" s="14"/>
      <c r="R43" s="1"/>
      <c r="S43" s="1"/>
      <c r="T43" s="1"/>
      <c r="U43" s="1"/>
      <c r="V43" s="1"/>
      <c r="W43" s="1"/>
    </row>
    <row r="44" spans="1:2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19"/>
      <c r="B45" s="19"/>
      <c r="C45" s="19"/>
      <c r="D45" s="19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3"/>
      <c r="P45" s="14"/>
      <c r="Q45" s="14"/>
      <c r="R45" s="1"/>
      <c r="S45" s="1"/>
      <c r="T45" s="1"/>
      <c r="U45" s="1"/>
      <c r="V45" s="1"/>
      <c r="W45" s="1"/>
    </row>
    <row r="46" spans="1:2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A47" s="19"/>
      <c r="B47" s="19"/>
      <c r="C47" s="19"/>
      <c r="D47" s="19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3"/>
      <c r="P47" s="14"/>
      <c r="Q47" s="14"/>
      <c r="R47" s="1"/>
      <c r="S47" s="1"/>
      <c r="T47" s="1"/>
      <c r="U47" s="1"/>
    </row>
    <row r="48" spans="1:2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9"/>
      <c r="B49" s="19"/>
      <c r="C49" s="19"/>
      <c r="D49" s="19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3"/>
      <c r="P49" s="14"/>
      <c r="Q49" s="14"/>
      <c r="R49" s="1"/>
      <c r="S49" s="1"/>
      <c r="T49" s="1"/>
      <c r="U49" s="1"/>
    </row>
    <row r="50" spans="1:21" x14ac:dyDescent="0.25">
      <c r="A50" s="19"/>
      <c r="B50" s="19"/>
      <c r="C50" s="19"/>
      <c r="D50" s="1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</sheetData>
  <mergeCells count="78">
    <mergeCell ref="A29:D29"/>
    <mergeCell ref="E29:I29"/>
    <mergeCell ref="J29:L29"/>
    <mergeCell ref="M29:N29"/>
    <mergeCell ref="A25:D25"/>
    <mergeCell ref="E25:I25"/>
    <mergeCell ref="A37:D38"/>
    <mergeCell ref="A17:D17"/>
    <mergeCell ref="E17:I17"/>
    <mergeCell ref="J17:L17"/>
    <mergeCell ref="M17:N17"/>
    <mergeCell ref="J25:L25"/>
    <mergeCell ref="M25:N25"/>
    <mergeCell ref="A27:D27"/>
    <mergeCell ref="E27:I27"/>
    <mergeCell ref="J27:L27"/>
    <mergeCell ref="M27:N27"/>
    <mergeCell ref="B1:S1"/>
    <mergeCell ref="A3:D3"/>
    <mergeCell ref="E3:I3"/>
    <mergeCell ref="J3:L3"/>
    <mergeCell ref="M3:N3"/>
    <mergeCell ref="A5:D5"/>
    <mergeCell ref="E5:I5"/>
    <mergeCell ref="J5:L5"/>
    <mergeCell ref="M5:N5"/>
    <mergeCell ref="A7:D7"/>
    <mergeCell ref="E7:I7"/>
    <mergeCell ref="J7:L7"/>
    <mergeCell ref="M7:N7"/>
    <mergeCell ref="A9:D9"/>
    <mergeCell ref="E9:I9"/>
    <mergeCell ref="J9:L9"/>
    <mergeCell ref="A19:D19"/>
    <mergeCell ref="E19:I19"/>
    <mergeCell ref="J19:L19"/>
    <mergeCell ref="M19:N19"/>
    <mergeCell ref="M9:N9"/>
    <mergeCell ref="A11:D11"/>
    <mergeCell ref="E11:I11"/>
    <mergeCell ref="J11:L11"/>
    <mergeCell ref="M11:N11"/>
    <mergeCell ref="A13:D13"/>
    <mergeCell ref="E13:I13"/>
    <mergeCell ref="J13:L13"/>
    <mergeCell ref="M13:N13"/>
    <mergeCell ref="A15:D15"/>
    <mergeCell ref="E15:I15"/>
    <mergeCell ref="J15:L15"/>
    <mergeCell ref="M15:N15"/>
    <mergeCell ref="A21:D21"/>
    <mergeCell ref="E21:I21"/>
    <mergeCell ref="J21:L21"/>
    <mergeCell ref="M21:N21"/>
    <mergeCell ref="A23:D23"/>
    <mergeCell ref="E23:I23"/>
    <mergeCell ref="J23:L23"/>
    <mergeCell ref="M23:N23"/>
    <mergeCell ref="P23:Q23"/>
    <mergeCell ref="A31:D31"/>
    <mergeCell ref="E31:I31"/>
    <mergeCell ref="J31:L31"/>
    <mergeCell ref="M31:N31"/>
    <mergeCell ref="A33:D33"/>
    <mergeCell ref="E33:I33"/>
    <mergeCell ref="J33:L33"/>
    <mergeCell ref="M33:N33"/>
    <mergeCell ref="A35:D35"/>
    <mergeCell ref="E35:I35"/>
    <mergeCell ref="J35:L35"/>
    <mergeCell ref="M35:N35"/>
    <mergeCell ref="E37:I37"/>
    <mergeCell ref="J37:L37"/>
    <mergeCell ref="M37:N37"/>
    <mergeCell ref="P9:Q9"/>
    <mergeCell ref="P17:Q17"/>
    <mergeCell ref="P21:Q21"/>
    <mergeCell ref="P19:Q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B80-8B00-4578-BD98-EDC29BF58C28}">
  <dimension ref="A1:X34"/>
  <sheetViews>
    <sheetView tabSelected="1" zoomScaleNormal="100" workbookViewId="0">
      <selection activeCell="F36" sqref="F36"/>
    </sheetView>
  </sheetViews>
  <sheetFormatPr baseColWidth="10" defaultRowHeight="15" x14ac:dyDescent="0.25"/>
  <cols>
    <col min="1" max="1" width="9.7109375" style="2" bestFit="1" customWidth="1"/>
    <col min="2" max="2" width="10.7109375" style="2" bestFit="1" customWidth="1"/>
    <col min="3" max="4" width="10.85546875" style="2" bestFit="1" customWidth="1"/>
    <col min="5" max="5" width="15.7109375" style="2" bestFit="1" customWidth="1"/>
    <col min="6" max="10" width="12.140625" style="2" bestFit="1" customWidth="1"/>
    <col min="11" max="11" width="16.5703125" style="2" bestFit="1" customWidth="1"/>
    <col min="12" max="12" width="11.140625" style="2" bestFit="1" customWidth="1"/>
    <col min="13" max="13" width="13.5703125" style="2" bestFit="1" customWidth="1"/>
    <col min="14" max="14" width="12" style="4" bestFit="1" customWidth="1"/>
    <col min="15" max="15" width="14.7109375" style="4" bestFit="1" customWidth="1"/>
    <col min="16" max="16" width="12" style="4" customWidth="1"/>
    <col min="17" max="17" width="8.5703125" style="2" bestFit="1" customWidth="1"/>
    <col min="18" max="18" width="15.5703125" style="2" bestFit="1" customWidth="1"/>
    <col min="19" max="19" width="17" style="2" bestFit="1" customWidth="1"/>
    <col min="20" max="20" width="16.85546875" style="2" bestFit="1" customWidth="1"/>
    <col min="21" max="21" width="14" style="2" bestFit="1" customWidth="1"/>
    <col min="22" max="22" width="12" style="2" bestFit="1" customWidth="1"/>
    <col min="23" max="23" width="18.85546875" style="2" bestFit="1" customWidth="1"/>
    <col min="24" max="16384" width="11.42578125" style="2"/>
  </cols>
  <sheetData>
    <row r="1" spans="1:23" s="5" customFormat="1" x14ac:dyDescent="0.25">
      <c r="A1" s="5" t="s">
        <v>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20</v>
      </c>
      <c r="L1" s="5" t="s">
        <v>21</v>
      </c>
      <c r="M1" s="5" t="s">
        <v>22</v>
      </c>
      <c r="N1" s="5" t="s">
        <v>5</v>
      </c>
      <c r="O1" s="5" t="s">
        <v>17</v>
      </c>
      <c r="P1" s="5" t="s">
        <v>19</v>
      </c>
      <c r="Q1" s="5" t="s">
        <v>11</v>
      </c>
      <c r="R1" s="5" t="s">
        <v>16</v>
      </c>
      <c r="S1" s="5" t="s">
        <v>18</v>
      </c>
      <c r="T1" s="5" t="s">
        <v>12</v>
      </c>
      <c r="U1" s="5" t="s">
        <v>23</v>
      </c>
      <c r="V1" s="5" t="s">
        <v>13</v>
      </c>
      <c r="W1" s="5" t="s">
        <v>24</v>
      </c>
    </row>
    <row r="2" spans="1:23" x14ac:dyDescent="0.25">
      <c r="A2" s="2" t="s">
        <v>25</v>
      </c>
      <c r="B2" s="3">
        <v>45474</v>
      </c>
      <c r="C2" s="4">
        <v>0.3125</v>
      </c>
      <c r="D2" s="4">
        <v>0.5625</v>
      </c>
      <c r="E2" s="4">
        <f>IF((Tabla134[[#This Row],[HorarioS]]-Tabla134[[#This Row],[HorarioE]])&gt;0.25,(Tabla134[[#This Row],[HorarioS]]-Tabla134[[#This Row],[HorarioE]]-0.03125),(Tabla134[[#This Row],[HorarioS]]-Tabla134[[#This Row],[HorarioE]]))</f>
        <v>0.25</v>
      </c>
      <c r="F2" s="2" t="str">
        <f>IFERROR(VLOOKUP($B2,'REP.ASISTENCIA'!$A$1:$Z$50,10,FALSE),0)</f>
        <v>07:44:03</v>
      </c>
      <c r="G2" s="2" t="str">
        <f>IFERROR(VLOOKUP($B2,'REP.ASISTENCIA'!$A$1:$Z$50,13,FALSE),0)</f>
        <v>13:50:09</v>
      </c>
      <c r="H2" s="2">
        <f>IFERROR(VLOOKUP($B2,'REP.ASISTENCIA'!$A$1:$Z$50,15,FALSE),0)</f>
        <v>0</v>
      </c>
      <c r="I2" s="2">
        <f>IFERROR(VLOOKUP($B2,'REP.ASISTENCIA'!$A$1:$Z$50,16,FALSE),0)</f>
        <v>0</v>
      </c>
      <c r="J2" s="2">
        <f>IFERROR(VLOOKUP($B2,'REP.ASISTENCIA'!$A$1:$Z$35,18,FALSE),0)</f>
        <v>0</v>
      </c>
      <c r="K2" s="4">
        <f>IF(Tabla134[[#This Row],[HorarioE]]-Tabla134[[#This Row],[Columna1]]&gt;0,Tabla134[[#This Row],[HorarioE]]-Tabla134[[#This Row],[Columna1]],0)</f>
        <v>0</v>
      </c>
      <c r="L2" s="4" t="s">
        <v>15</v>
      </c>
      <c r="M2" s="4">
        <f>IF(Tabla134[[#This Row],[Ap. Extra]]="SI",Tabla134[[#This Row],[Ing. Anticipado]],0)</f>
        <v>0</v>
      </c>
      <c r="N2" s="4">
        <f>IF(Tabla134[[#This Row],[Columna1]]-Tabla134[[#This Row],[HorarioE]]&gt;0,TIME(HOUR(Tabla134[[#This Row],[Columna1]]),MINUTE(Tabla134[[#This Row],[Columna1]]),0)-Tabla134[[#This Row],[HorarioE]],0)</f>
        <v>9.7222222222222432E-3</v>
      </c>
      <c r="O2" s="4" t="s">
        <v>15</v>
      </c>
      <c r="P2" s="4">
        <f>IF(Tabla134[[#This Row],[T. Justificado]]="NO",Tabla134[[#This Row],[Tardanza]],0)</f>
        <v>9.7222222222222432E-3</v>
      </c>
      <c r="Q2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13:50:09</v>
      </c>
      <c r="R2" s="4">
        <f>IF((Tabla134[[#This Row],[HorarioS]]-Tabla134[[#This Row],[Salida]])&gt;0,Tabla134[[#This Row],[HorarioS]]-Tabla134[[#This Row],[Salida]],0)</f>
        <v>0</v>
      </c>
      <c r="S2" s="4" t="s">
        <v>14</v>
      </c>
      <c r="T2" s="4">
        <f>IF(Tabla134[[#This Row],[F. H. Justificado]]="NO",Tabla134[[#This Row],[Fuera de Hora]],0)</f>
        <v>0</v>
      </c>
      <c r="U2" s="4">
        <f>IF(Tabla134[[#This Row],[Salida]]-Tabla134[[#This Row],[HorarioS]]&gt;0,TIME(HOUR(Tabla134[[#This Row],[Salida]]),MINUTE(Tabla134[[#This Row],[Salida]])+(SECOND(Tabla134[[#This Row],[Salida]])&gt;15),0)-Tabla134[[#This Row],[HorarioS]],0)</f>
        <v>1.388888888888884E-2</v>
      </c>
      <c r="V2" s="4" t="s">
        <v>14</v>
      </c>
      <c r="W2" s="4">
        <f>IF(Tabla134[[#This Row],[Aprobado]]="SI",Tabla134[[#This Row],[Ext. Salida]],0)</f>
        <v>1.388888888888884E-2</v>
      </c>
    </row>
    <row r="3" spans="1:23" x14ac:dyDescent="0.25">
      <c r="A3" s="2" t="str">
        <f>TEXT(Tabla134[[#This Row],[Fecha]],"dddd")</f>
        <v>martes</v>
      </c>
      <c r="B3" s="3">
        <v>45475</v>
      </c>
      <c r="C3" s="4">
        <v>0.3125</v>
      </c>
      <c r="D3" s="4">
        <v>0.5625</v>
      </c>
      <c r="E3" s="4">
        <f>IF((Tabla134[[#This Row],[HorarioS]]-Tabla134[[#This Row],[HorarioE]])&gt;0.25,(Tabla134[[#This Row],[HorarioS]]-Tabla134[[#This Row],[HorarioE]]-0.03125),(Tabla134[[#This Row],[HorarioS]]-Tabla134[[#This Row],[HorarioE]]))</f>
        <v>0.25</v>
      </c>
      <c r="F3" s="2" t="str">
        <f>IFERROR(VLOOKUP($B3,'REP.ASISTENCIA'!$A$1:$Z$50,10,FALSE),0)</f>
        <v>07:41:12</v>
      </c>
      <c r="G3" s="2" t="str">
        <f>IFERROR(VLOOKUP($B3,'REP.ASISTENCIA'!$A$1:$Z$50,13,FALSE),0)</f>
        <v>13:44:16</v>
      </c>
      <c r="H3" s="2">
        <f>IFERROR(VLOOKUP($B3,'REP.ASISTENCIA'!$A$1:$Z$50,15,FALSE),0)</f>
        <v>0</v>
      </c>
      <c r="I3" s="2">
        <f>IFERROR(VLOOKUP($B3,'REP.ASISTENCIA'!$A$1:$Z$50,16,FALSE),0)</f>
        <v>0</v>
      </c>
      <c r="J3" s="2">
        <f>IFERROR(VLOOKUP($B3,'REP.ASISTENCIA'!$A$1:$Z$35,18,FALSE),0)</f>
        <v>0</v>
      </c>
      <c r="K3" s="4">
        <f>IF(Tabla134[[#This Row],[HorarioE]]-Tabla134[[#This Row],[Columna1]]&gt;0,Tabla134[[#This Row],[HorarioE]]-Tabla134[[#This Row],[Columna1]],0)</f>
        <v>0</v>
      </c>
      <c r="L3" s="4" t="s">
        <v>15</v>
      </c>
      <c r="M3" s="4">
        <f>IF(Tabla134[[#This Row],[Ap. Extra]]="SI",Tabla134[[#This Row],[Ing. Anticipado]],0)</f>
        <v>0</v>
      </c>
      <c r="N3" s="4">
        <f>IF(Tabla134[[#This Row],[Columna1]]-Tabla134[[#This Row],[HorarioE]]&gt;0,TIME(HOUR(Tabla134[[#This Row],[Columna1]]),MINUTE(Tabla134[[#This Row],[Columna1]]),0)-Tabla134[[#This Row],[HorarioE]],0)</f>
        <v>7.6388888888888618E-3</v>
      </c>
      <c r="O3" s="4" t="s">
        <v>15</v>
      </c>
      <c r="P3" s="4">
        <f>IF(Tabla134[[#This Row],[T. Justificado]]="NO",Tabla134[[#This Row],[Tardanza]],0)</f>
        <v>7.6388888888888618E-3</v>
      </c>
      <c r="Q3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13:44:16</v>
      </c>
      <c r="R3" s="4">
        <f>IF((Tabla134[[#This Row],[HorarioS]]-Tabla134[[#This Row],[Salida]])&gt;0,Tabla134[[#This Row],[HorarioS]]-Tabla134[[#This Row],[Salida]],0)</f>
        <v>0</v>
      </c>
      <c r="S3" s="4" t="s">
        <v>14</v>
      </c>
      <c r="T3" s="4">
        <f>IF(Tabla134[[#This Row],[F. H. Justificado]]="NO",Tabla134[[#This Row],[Fuera de Hora]],0)</f>
        <v>0</v>
      </c>
      <c r="U3" s="4">
        <f>IF(Tabla134[[#This Row],[Salida]]-Tabla134[[#This Row],[HorarioS]]&gt;0,TIME(HOUR(Tabla134[[#This Row],[Salida]]),MINUTE(Tabla134[[#This Row],[Salida]])+(SECOND(Tabla134[[#This Row],[Salida]])&gt;15),0)-Tabla134[[#This Row],[HorarioS]],0)</f>
        <v>1.041666666666663E-2</v>
      </c>
      <c r="V3" s="4" t="s">
        <v>14</v>
      </c>
      <c r="W3" s="4">
        <f>IF(Tabla134[[#This Row],[Aprobado]]="SI",Tabla134[[#This Row],[Ext. Salida]],0)</f>
        <v>1.041666666666663E-2</v>
      </c>
    </row>
    <row r="4" spans="1:23" x14ac:dyDescent="0.25">
      <c r="A4" s="2" t="str">
        <f>TEXT(Tabla134[[#This Row],[Fecha]],"dddd")</f>
        <v>miércoles</v>
      </c>
      <c r="B4" s="3">
        <v>45476</v>
      </c>
      <c r="C4" s="4">
        <v>0.3125</v>
      </c>
      <c r="D4" s="4">
        <v>0.5625</v>
      </c>
      <c r="E4" s="4">
        <f>IF((Tabla134[[#This Row],[HorarioS]]-Tabla134[[#This Row],[HorarioE]])&gt;0.25,(Tabla134[[#This Row],[HorarioS]]-Tabla134[[#This Row],[HorarioE]]-0.03125),(Tabla134[[#This Row],[HorarioS]]-Tabla134[[#This Row],[HorarioE]]))</f>
        <v>0.25</v>
      </c>
      <c r="F4" s="2" t="str">
        <f>IFERROR(VLOOKUP($B4,'REP.ASISTENCIA'!$A$1:$Z$50,10,FALSE),0)</f>
        <v>07:40:43</v>
      </c>
      <c r="G4" s="2" t="str">
        <f>IFERROR(VLOOKUP($B4,'REP.ASISTENCIA'!$A$1:$Z$50,13,FALSE),0)</f>
        <v>13:38:53</v>
      </c>
      <c r="H4" s="2">
        <f>IFERROR(VLOOKUP($B4,'REP.ASISTENCIA'!$A$1:$Z$50,15,FALSE),0)</f>
        <v>0</v>
      </c>
      <c r="I4" s="2">
        <f>IFERROR(VLOOKUP($B4,'REP.ASISTENCIA'!$A$1:$Z$50,16,FALSE),0)</f>
        <v>0</v>
      </c>
      <c r="J4" s="2">
        <f>IFERROR(VLOOKUP($B4,'REP.ASISTENCIA'!$A$1:$Z$35,18,FALSE),0)</f>
        <v>0</v>
      </c>
      <c r="K4" s="4">
        <f>IF(Tabla134[[#This Row],[HorarioE]]-Tabla134[[#This Row],[Columna1]]&gt;0,Tabla134[[#This Row],[HorarioE]]-Tabla134[[#This Row],[Columna1]],0)</f>
        <v>0</v>
      </c>
      <c r="L4" s="4" t="s">
        <v>15</v>
      </c>
      <c r="M4" s="4">
        <f>IF(Tabla134[[#This Row],[Ap. Extra]]="SI",Tabla134[[#This Row],[Ing. Anticipado]],0)</f>
        <v>0</v>
      </c>
      <c r="N4" s="4">
        <f>IF(Tabla134[[#This Row],[Columna1]]-Tabla134[[#This Row],[HorarioE]]&gt;0,TIME(HOUR(Tabla134[[#This Row],[Columna1]]),MINUTE(Tabla134[[#This Row],[Columna1]]),0)-Tabla134[[#This Row],[HorarioE]],0)</f>
        <v>6.9444444444444198E-3</v>
      </c>
      <c r="O4" s="4" t="s">
        <v>15</v>
      </c>
      <c r="P4" s="4">
        <f>IF(Tabla134[[#This Row],[T. Justificado]]="NO",Tabla134[[#This Row],[Tardanza]],0)</f>
        <v>6.9444444444444198E-3</v>
      </c>
      <c r="Q4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13:38:53</v>
      </c>
      <c r="R4" s="4">
        <f>IF((Tabla134[[#This Row],[HorarioS]]-Tabla134[[#This Row],[Salida]])&gt;0,Tabla134[[#This Row],[HorarioS]]-Tabla134[[#This Row],[Salida]],0)</f>
        <v>0</v>
      </c>
      <c r="S4" s="4" t="s">
        <v>14</v>
      </c>
      <c r="T4" s="4">
        <f>IF(Tabla134[[#This Row],[F. H. Justificado]]="NO",Tabla134[[#This Row],[Fuera de Hora]],0)</f>
        <v>0</v>
      </c>
      <c r="U4" s="4">
        <f>IF(Tabla134[[#This Row],[Salida]]-Tabla134[[#This Row],[HorarioS]]&gt;0,TIME(HOUR(Tabla134[[#This Row],[Salida]]),MINUTE(Tabla134[[#This Row],[Salida]])+(SECOND(Tabla134[[#This Row],[Salida]])&gt;15),0)-Tabla134[[#This Row],[HorarioS]],0)</f>
        <v>6.2499999999999778E-3</v>
      </c>
      <c r="V4" s="4" t="s">
        <v>15</v>
      </c>
      <c r="W4" s="4">
        <f>IF(Tabla134[[#This Row],[Aprobado]]="SI",Tabla134[[#This Row],[Ext. Salida]],0)</f>
        <v>0</v>
      </c>
    </row>
    <row r="5" spans="1:23" x14ac:dyDescent="0.25">
      <c r="A5" s="2" t="str">
        <f>TEXT(Tabla134[[#This Row],[Fecha]],"dddd")</f>
        <v>jueves</v>
      </c>
      <c r="B5" s="3">
        <v>45477</v>
      </c>
      <c r="C5" s="4">
        <v>0.3125</v>
      </c>
      <c r="D5" s="4">
        <v>0.5625</v>
      </c>
      <c r="E5" s="4">
        <f>IF((Tabla134[[#This Row],[HorarioS]]-Tabla134[[#This Row],[HorarioE]])&gt;0.25,(Tabla134[[#This Row],[HorarioS]]-Tabla134[[#This Row],[HorarioE]]-0.03125),(Tabla134[[#This Row],[HorarioS]]-Tabla134[[#This Row],[HorarioE]]))</f>
        <v>0.25</v>
      </c>
      <c r="F5" s="2" t="str">
        <f>IFERROR(VLOOKUP($B5,'REP.ASISTENCIA'!$A$1:$Z$50,10,FALSE),0)</f>
        <v>07:49:12</v>
      </c>
      <c r="G5" s="2" t="str">
        <f>IFERROR(VLOOKUP($B5,'REP.ASISTENCIA'!$A$1:$Z$50,13,FALSE),0)</f>
        <v>13:21:29</v>
      </c>
      <c r="H5" s="2" t="str">
        <f>IFERROR(VLOOKUP($B5,'REP.ASISTENCIA'!$A$1:$Z$50,15,FALSE),0)</f>
        <v>14:06:17</v>
      </c>
      <c r="I5" s="2" t="str">
        <f>IFERROR(VLOOKUP($B5,'REP.ASISTENCIA'!$A$1:$Z$50,16,FALSE),0)</f>
        <v>19:39:27</v>
      </c>
      <c r="J5" s="2">
        <f>IFERROR(VLOOKUP($B5,'REP.ASISTENCIA'!$A$1:$Z$35,18,FALSE),0)</f>
        <v>0</v>
      </c>
      <c r="K5" s="4">
        <f>IF(Tabla134[[#This Row],[HorarioE]]-Tabla134[[#This Row],[Columna1]]&gt;0,Tabla134[[#This Row],[HorarioE]]-Tabla134[[#This Row],[Columna1]],0)</f>
        <v>0</v>
      </c>
      <c r="L5" s="4" t="s">
        <v>15</v>
      </c>
      <c r="M5" s="4">
        <f>IF(Tabla134[[#This Row],[Ap. Extra]]="SI",Tabla134[[#This Row],[Ing. Anticipado]],0)</f>
        <v>0</v>
      </c>
      <c r="N5" s="4">
        <f>IF(Tabla134[[#This Row],[Columna1]]-Tabla134[[#This Row],[HorarioE]]&gt;0,TIME(HOUR(Tabla134[[#This Row],[Columna1]]),MINUTE(Tabla134[[#This Row],[Columna1]]),0)-Tabla134[[#This Row],[HorarioE]],0)</f>
        <v>1.3194444444444453E-2</v>
      </c>
      <c r="O5" s="4" t="s">
        <v>15</v>
      </c>
      <c r="P5" s="4">
        <f>IF(Tabla134[[#This Row],[T. Justificado]]="NO",Tabla134[[#This Row],[Tardanza]],0)</f>
        <v>1.3194444444444453E-2</v>
      </c>
      <c r="Q5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19:39:27</v>
      </c>
      <c r="R5" s="4">
        <f>IF((Tabla134[[#This Row],[HorarioS]]-Tabla134[[#This Row],[Salida]])&gt;0,Tabla134[[#This Row],[HorarioS]]-Tabla134[[#This Row],[Salida]],0)</f>
        <v>0</v>
      </c>
      <c r="S5" s="4" t="s">
        <v>14</v>
      </c>
      <c r="T5" s="4">
        <f>IF(Tabla134[[#This Row],[F. H. Justificado]]="NO",Tabla134[[#This Row],[Fuera de Hora]],0)</f>
        <v>0</v>
      </c>
      <c r="U5" s="4">
        <f>IF(Tabla134[[#This Row],[Salida]]-Tabla134[[#This Row],[HorarioS]]&gt;0,TIME(HOUR(Tabla134[[#This Row],[Salida]]),MINUTE(Tabla134[[#This Row],[Salida]])+(SECOND(Tabla134[[#This Row],[Salida]])&gt;15),0)-Tabla134[[#This Row],[HorarioS]],0)</f>
        <v>0.25694444444444442</v>
      </c>
      <c r="V5" s="4" t="s">
        <v>15</v>
      </c>
      <c r="W5" s="4">
        <f>IF(Tabla134[[#This Row],[Aprobado]]="SI",Tabla134[[#This Row],[Ext. Salida]],0)</f>
        <v>0</v>
      </c>
    </row>
    <row r="6" spans="1:23" x14ac:dyDescent="0.25">
      <c r="A6" s="2" t="str">
        <f>TEXT(Tabla134[[#This Row],[Fecha]],"dddd")</f>
        <v>viernes</v>
      </c>
      <c r="B6" s="3">
        <v>45478</v>
      </c>
      <c r="C6" s="4">
        <v>0.3125</v>
      </c>
      <c r="D6" s="4">
        <v>0.5625</v>
      </c>
      <c r="E6" s="4">
        <f>IF((Tabla134[[#This Row],[HorarioS]]-Tabla134[[#This Row],[HorarioE]])&gt;0.25,(Tabla134[[#This Row],[HorarioS]]-Tabla134[[#This Row],[HorarioE]]-0.03125),(Tabla134[[#This Row],[HorarioS]]-Tabla134[[#This Row],[HorarioE]]))</f>
        <v>0.25</v>
      </c>
      <c r="F6" s="2">
        <f>IFERROR(VLOOKUP($B6,'REP.ASISTENCIA'!$A$1:$Z$50,10,FALSE),0)</f>
        <v>0</v>
      </c>
      <c r="G6" s="2">
        <f>IFERROR(VLOOKUP($B6,'REP.ASISTENCIA'!$A$1:$Z$50,13,FALSE),0)</f>
        <v>0</v>
      </c>
      <c r="H6" s="2">
        <f>IFERROR(VLOOKUP($B6,'REP.ASISTENCIA'!$A$1:$Z$50,15,FALSE),0)</f>
        <v>0</v>
      </c>
      <c r="I6" s="2">
        <f>IFERROR(VLOOKUP($B6,'REP.ASISTENCIA'!$A$1:$Z$50,16,FALSE),0)</f>
        <v>0</v>
      </c>
      <c r="J6" s="2">
        <f>IFERROR(VLOOKUP($B6,'REP.ASISTENCIA'!$A$1:$Z$35,18,FALSE),0)</f>
        <v>0</v>
      </c>
      <c r="K6" s="4">
        <f>IF(Tabla134[[#This Row],[HorarioE]]-Tabla134[[#This Row],[Columna1]]&gt;0,Tabla134[[#This Row],[HorarioE]]-Tabla134[[#This Row],[Columna1]],0)</f>
        <v>0.3125</v>
      </c>
      <c r="L6" s="4" t="s">
        <v>15</v>
      </c>
      <c r="M6" s="4">
        <f>IF(Tabla134[[#This Row],[Ap. Extra]]="SI",Tabla134[[#This Row],[Ing. Anticipado]],0)</f>
        <v>0</v>
      </c>
      <c r="N6" s="4">
        <f>IF(Tabla134[[#This Row],[Columna1]]-Tabla134[[#This Row],[HorarioE]]&gt;0,TIME(HOUR(Tabla134[[#This Row],[Columna1]]),MINUTE(Tabla134[[#This Row],[Columna1]]),0)-Tabla134[[#This Row],[HorarioE]],0)</f>
        <v>0</v>
      </c>
      <c r="O6" s="4" t="s">
        <v>15</v>
      </c>
      <c r="P6" s="4">
        <f>IF(Tabla134[[#This Row],[T. Justificado]]="NO",Tabla134[[#This Row],[Tardanza]],0)</f>
        <v>0</v>
      </c>
      <c r="Q6" s="4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0</v>
      </c>
      <c r="R6" s="4">
        <f>IF((Tabla134[[#This Row],[HorarioS]]-Tabla134[[#This Row],[Salida]])&gt;0,Tabla134[[#This Row],[HorarioS]]-Tabla134[[#This Row],[Salida]],0)</f>
        <v>0.5625</v>
      </c>
      <c r="S6" s="4" t="s">
        <v>14</v>
      </c>
      <c r="T6" s="4">
        <f>IF(Tabla134[[#This Row],[F. H. Justificado]]="NO",Tabla134[[#This Row],[Fuera de Hora]],0)</f>
        <v>0</v>
      </c>
      <c r="U6" s="4">
        <f>IF(Tabla134[[#This Row],[Salida]]-Tabla134[[#This Row],[HorarioS]]&gt;0,TIME(HOUR(Tabla134[[#This Row],[Salida]]),MINUTE(Tabla134[[#This Row],[Salida]])+(SECOND(Tabla134[[#This Row],[Salida]])&gt;15),0)-Tabla134[[#This Row],[HorarioS]],0)</f>
        <v>0</v>
      </c>
      <c r="V6" s="4" t="s">
        <v>14</v>
      </c>
      <c r="W6" s="4">
        <f>IF(Tabla134[[#This Row],[Aprobado]]="SI",Tabla134[[#This Row],[Ext. Salida]],0)</f>
        <v>0</v>
      </c>
    </row>
    <row r="7" spans="1:23" x14ac:dyDescent="0.25">
      <c r="A7" s="2" t="str">
        <f>TEXT(Tabla134[[#This Row],[Fecha]],"dddd")</f>
        <v>sábado</v>
      </c>
      <c r="B7" s="3">
        <v>45479</v>
      </c>
      <c r="C7" s="4">
        <v>0.3125</v>
      </c>
      <c r="D7" s="4">
        <v>0.5625</v>
      </c>
      <c r="E7" s="4">
        <f>IF((Tabla134[[#This Row],[HorarioS]]-Tabla134[[#This Row],[HorarioE]])&gt;0.25,(Tabla134[[#This Row],[HorarioS]]-Tabla134[[#This Row],[HorarioE]]-0.03125),(Tabla134[[#This Row],[HorarioS]]-Tabla134[[#This Row],[HorarioE]]))</f>
        <v>0.25</v>
      </c>
      <c r="F7" s="2" t="str">
        <f>IFERROR(VLOOKUP($B7,'REP.ASISTENCIA'!$A$1:$Z$50,10,FALSE),0)</f>
        <v>08:50:45</v>
      </c>
      <c r="G7" s="2" t="str">
        <f>IFERROR(VLOOKUP($B7,'REP.ASISTENCIA'!$A$1:$Z$50,13,FALSE),0)</f>
        <v>13:45:40</v>
      </c>
      <c r="H7" s="2">
        <f>IFERROR(VLOOKUP($B7,'REP.ASISTENCIA'!$A$1:$Z$50,15,FALSE),0)</f>
        <v>0</v>
      </c>
      <c r="I7" s="2">
        <f>IFERROR(VLOOKUP($B7,'REP.ASISTENCIA'!$A$1:$Z$50,16,FALSE),0)</f>
        <v>0</v>
      </c>
      <c r="J7" s="2">
        <f>IFERROR(VLOOKUP($B7,'REP.ASISTENCIA'!$A$1:$Z$35,18,FALSE),0)</f>
        <v>0</v>
      </c>
      <c r="K7" s="4">
        <f>IF(Tabla134[[#This Row],[HorarioE]]-Tabla134[[#This Row],[Columna1]]&gt;0,Tabla134[[#This Row],[HorarioE]]-Tabla134[[#This Row],[Columna1]],0)</f>
        <v>0</v>
      </c>
      <c r="L7" s="4" t="s">
        <v>15</v>
      </c>
      <c r="M7" s="4">
        <f>IF(Tabla134[[#This Row],[Ap. Extra]]="SI",Tabla134[[#This Row],[Ing. Anticipado]],0)</f>
        <v>0</v>
      </c>
      <c r="N7" s="4">
        <f>IF(Tabla134[[#This Row],[Columna1]]-Tabla134[[#This Row],[HorarioE]]&gt;0,TIME(HOUR(Tabla134[[#This Row],[Columna1]]),MINUTE(Tabla134[[#This Row],[Columna1]]),0)-Tabla134[[#This Row],[HorarioE]],0)</f>
        <v>5.555555555555558E-2</v>
      </c>
      <c r="O7" s="4" t="s">
        <v>15</v>
      </c>
      <c r="P7" s="4">
        <f>IF(Tabla134[[#This Row],[T. Justificado]]="NO",Tabla134[[#This Row],[Tardanza]],0)</f>
        <v>5.555555555555558E-2</v>
      </c>
      <c r="Q7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13:45:40</v>
      </c>
      <c r="R7" s="4">
        <f>IF((Tabla134[[#This Row],[HorarioS]]-Tabla134[[#This Row],[Salida]])&gt;0,Tabla134[[#This Row],[HorarioS]]-Tabla134[[#This Row],[Salida]],0)</f>
        <v>0</v>
      </c>
      <c r="S7" s="4" t="s">
        <v>14</v>
      </c>
      <c r="T7" s="4">
        <f>IF(Tabla134[[#This Row],[F. H. Justificado]]="NO",Tabla134[[#This Row],[Fuera de Hora]],0)</f>
        <v>0</v>
      </c>
      <c r="U7" s="4">
        <f>IF(Tabla134[[#This Row],[Salida]]-Tabla134[[#This Row],[HorarioS]]&gt;0,TIME(HOUR(Tabla134[[#This Row],[Salida]]),MINUTE(Tabla134[[#This Row],[Salida]])+(SECOND(Tabla134[[#This Row],[Salida]])&gt;15),0)-Tabla134[[#This Row],[HorarioS]],0)</f>
        <v>1.1111111111111072E-2</v>
      </c>
      <c r="V7" s="4" t="s">
        <v>14</v>
      </c>
      <c r="W7" s="4">
        <f>IF(Tabla134[[#This Row],[Aprobado]]="SI",Tabla134[[#This Row],[Ext. Salida]],0)</f>
        <v>1.1111111111111072E-2</v>
      </c>
    </row>
    <row r="8" spans="1:23" x14ac:dyDescent="0.25">
      <c r="A8" s="2" t="str">
        <f>TEXT(Tabla134[[#This Row],[Fecha]],"dddd")</f>
        <v>domingo</v>
      </c>
      <c r="B8" s="3">
        <v>45480</v>
      </c>
      <c r="C8" s="4">
        <v>0</v>
      </c>
      <c r="D8" s="4">
        <v>0</v>
      </c>
      <c r="E8" s="4">
        <f>IF((Tabla134[[#This Row],[HorarioS]]-Tabla134[[#This Row],[HorarioE]])&gt;0.25,(Tabla134[[#This Row],[HorarioS]]-Tabla134[[#This Row],[HorarioE]]-0.03125),(Tabla134[[#This Row],[HorarioS]]-Tabla134[[#This Row],[HorarioE]]))</f>
        <v>0</v>
      </c>
      <c r="F8" s="2">
        <f>IFERROR(VLOOKUP($B8,'REP.ASISTENCIA'!$A$1:$Z$50,10,FALSE),0)</f>
        <v>0</v>
      </c>
      <c r="G8" s="2">
        <f>IFERROR(VLOOKUP($B8,'REP.ASISTENCIA'!$A$1:$Z$50,13,FALSE),0)</f>
        <v>0</v>
      </c>
      <c r="H8" s="2">
        <f>IFERROR(VLOOKUP($B8,'REP.ASISTENCIA'!$A$1:$Z$50,15,FALSE),0)</f>
        <v>0</v>
      </c>
      <c r="I8" s="2">
        <f>IFERROR(VLOOKUP($B8,'REP.ASISTENCIA'!$A$1:$Z$50,16,FALSE),0)</f>
        <v>0</v>
      </c>
      <c r="J8" s="2">
        <f>IFERROR(VLOOKUP($B8,'REP.ASISTENCIA'!$A$1:$Z$35,18,FALSE),0)</f>
        <v>0</v>
      </c>
      <c r="K8" s="4">
        <f>IF(Tabla134[[#This Row],[HorarioE]]-Tabla134[[#This Row],[Columna1]]&gt;0,Tabla134[[#This Row],[HorarioE]]-Tabla134[[#This Row],[Columna1]],0)</f>
        <v>0</v>
      </c>
      <c r="L8" s="4" t="s">
        <v>15</v>
      </c>
      <c r="M8" s="4">
        <f>IF(Tabla134[[#This Row],[Ap. Extra]]="SI",Tabla134[[#This Row],[Ing. Anticipado]],0)</f>
        <v>0</v>
      </c>
      <c r="N8" s="4">
        <f>IF(Tabla134[[#This Row],[Columna1]]-Tabla134[[#This Row],[HorarioE]]&gt;0,TIME(HOUR(Tabla134[[#This Row],[Columna1]]),MINUTE(Tabla134[[#This Row],[Columna1]]),0)-Tabla134[[#This Row],[HorarioE]],0)</f>
        <v>0</v>
      </c>
      <c r="O8" s="4" t="s">
        <v>15</v>
      </c>
      <c r="P8" s="4">
        <f>IF(Tabla134[[#This Row],[T. Justificado]]="NO",Tabla134[[#This Row],[Tardanza]],0)</f>
        <v>0</v>
      </c>
      <c r="Q8" s="4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0</v>
      </c>
      <c r="R8" s="4">
        <f>IF((Tabla134[[#This Row],[HorarioS]]-Tabla134[[#This Row],[Salida]])&gt;0,Tabla134[[#This Row],[HorarioS]]-Tabla134[[#This Row],[Salida]],0)</f>
        <v>0</v>
      </c>
      <c r="S8" s="4" t="s">
        <v>14</v>
      </c>
      <c r="T8" s="4">
        <f>IF(Tabla134[[#This Row],[F. H. Justificado]]="NO",Tabla134[[#This Row],[Fuera de Hora]],0)</f>
        <v>0</v>
      </c>
      <c r="U8" s="4">
        <f>IF(Tabla134[[#This Row],[Salida]]-Tabla134[[#This Row],[HorarioS]]&gt;0,TIME(HOUR(Tabla134[[#This Row],[Salida]]),MINUTE(Tabla134[[#This Row],[Salida]])+(SECOND(Tabla134[[#This Row],[Salida]])&gt;15),0)-Tabla134[[#This Row],[HorarioS]],0)</f>
        <v>0</v>
      </c>
      <c r="V8" s="4" t="s">
        <v>14</v>
      </c>
      <c r="W8" s="4">
        <f>IF(Tabla134[[#This Row],[Aprobado]]="SI",Tabla134[[#This Row],[Ext. Salida]],0)</f>
        <v>0</v>
      </c>
    </row>
    <row r="9" spans="1:23" x14ac:dyDescent="0.25">
      <c r="A9" s="2" t="str">
        <f>TEXT(Tabla134[[#This Row],[Fecha]],"dddd")</f>
        <v>lunes</v>
      </c>
      <c r="B9" s="3">
        <v>45481</v>
      </c>
      <c r="C9" s="4">
        <v>0.3125</v>
      </c>
      <c r="D9" s="4">
        <v>0.5625</v>
      </c>
      <c r="E9" s="4">
        <f>IF((Tabla134[[#This Row],[HorarioS]]-Tabla134[[#This Row],[HorarioE]])&gt;0.25,(Tabla134[[#This Row],[HorarioS]]-Tabla134[[#This Row],[HorarioE]]-0.03125),(Tabla134[[#This Row],[HorarioS]]-Tabla134[[#This Row],[HorarioE]]))</f>
        <v>0.25</v>
      </c>
      <c r="F9" s="2" t="str">
        <f>IFERROR(VLOOKUP($B9,'REP.ASISTENCIA'!$A$1:$Z$50,10,FALSE),0)</f>
        <v>07:46:44</v>
      </c>
      <c r="G9" s="2" t="str">
        <f>IFERROR(VLOOKUP($B9,'REP.ASISTENCIA'!$A$1:$Z$50,13,FALSE),0)</f>
        <v>13:45:53</v>
      </c>
      <c r="H9" s="2">
        <f>IFERROR(VLOOKUP($B9,'REP.ASISTENCIA'!$A$1:$Z$50,15,FALSE),0)</f>
        <v>0</v>
      </c>
      <c r="I9" s="2">
        <f>IFERROR(VLOOKUP($B9,'REP.ASISTENCIA'!$A$1:$Z$50,16,FALSE),0)</f>
        <v>0</v>
      </c>
      <c r="J9" s="2">
        <f>IFERROR(VLOOKUP($B9,'REP.ASISTENCIA'!$A$1:$Z$35,18,FALSE),0)</f>
        <v>0</v>
      </c>
      <c r="K9" s="4">
        <f>IF(Tabla134[[#This Row],[HorarioE]]-Tabla134[[#This Row],[Columna1]]&gt;0,Tabla134[[#This Row],[HorarioE]]-Tabla134[[#This Row],[Columna1]],0)</f>
        <v>0</v>
      </c>
      <c r="L9" s="4" t="s">
        <v>15</v>
      </c>
      <c r="M9" s="4">
        <f>IF(Tabla134[[#This Row],[Ap. Extra]]="SI",Tabla134[[#This Row],[Ing. Anticipado]],0)</f>
        <v>0</v>
      </c>
      <c r="N9" s="4">
        <f>IF(Tabla134[[#This Row],[Columna1]]-Tabla134[[#This Row],[HorarioE]]&gt;0,TIME(HOUR(Tabla134[[#This Row],[Columna1]]),MINUTE(Tabla134[[#This Row],[Columna1]]),0)-Tabla134[[#This Row],[HorarioE]],0)</f>
        <v>1.1111111111111127E-2</v>
      </c>
      <c r="O9" s="4" t="s">
        <v>15</v>
      </c>
      <c r="P9" s="4">
        <f>IF(Tabla134[[#This Row],[T. Justificado]]="NO",Tabla134[[#This Row],[Tardanza]],0)</f>
        <v>1.1111111111111127E-2</v>
      </c>
      <c r="Q9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13:45:53</v>
      </c>
      <c r="R9" s="4">
        <f>IF((Tabla134[[#This Row],[HorarioS]]-Tabla134[[#This Row],[Salida]])&gt;0,Tabla134[[#This Row],[HorarioS]]-Tabla134[[#This Row],[Salida]],0)</f>
        <v>0</v>
      </c>
      <c r="S9" s="4" t="s">
        <v>14</v>
      </c>
      <c r="T9" s="4">
        <f>IF(Tabla134[[#This Row],[F. H. Justificado]]="NO",Tabla134[[#This Row],[Fuera de Hora]],0)</f>
        <v>0</v>
      </c>
      <c r="U9" s="4">
        <f>IF(Tabla134[[#This Row],[Salida]]-Tabla134[[#This Row],[HorarioS]]&gt;0,TIME(HOUR(Tabla134[[#This Row],[Salida]]),MINUTE(Tabla134[[#This Row],[Salida]])+(SECOND(Tabla134[[#This Row],[Salida]])&gt;15),0)-Tabla134[[#This Row],[HorarioS]],0)</f>
        <v>1.1111111111111072E-2</v>
      </c>
      <c r="V9" s="4" t="s">
        <v>14</v>
      </c>
      <c r="W9" s="4">
        <f>IF(Tabla134[[#This Row],[Aprobado]]="SI",Tabla134[[#This Row],[Ext. Salida]],0)</f>
        <v>1.1111111111111072E-2</v>
      </c>
    </row>
    <row r="10" spans="1:23" x14ac:dyDescent="0.25">
      <c r="A10" s="2" t="str">
        <f>TEXT(Tabla134[[#This Row],[Fecha]],"dddd")</f>
        <v>martes</v>
      </c>
      <c r="B10" s="3">
        <v>45482</v>
      </c>
      <c r="C10" s="4">
        <v>0.3125</v>
      </c>
      <c r="D10" s="4">
        <v>0.5625</v>
      </c>
      <c r="E10" s="4">
        <f>IF((Tabla134[[#This Row],[HorarioS]]-Tabla134[[#This Row],[HorarioE]])&gt;0.25,(Tabla134[[#This Row],[HorarioS]]-Tabla134[[#This Row],[HorarioE]]-0.03125),(Tabla134[[#This Row],[HorarioS]]-Tabla134[[#This Row],[HorarioE]]))</f>
        <v>0.25</v>
      </c>
      <c r="F10" s="2">
        <f>IFERROR(VLOOKUP($B10,'REP.ASISTENCIA'!$A$1:$Z$50,10,FALSE),0)</f>
        <v>0</v>
      </c>
      <c r="G10" s="2">
        <f>IFERROR(VLOOKUP($B10,'REP.ASISTENCIA'!$A$1:$Z$50,13,FALSE),0)</f>
        <v>0</v>
      </c>
      <c r="H10" s="2">
        <f>IFERROR(VLOOKUP($B10,'REP.ASISTENCIA'!$A$1:$Z$50,15,FALSE),0)</f>
        <v>0</v>
      </c>
      <c r="I10" s="2">
        <f>IFERROR(VLOOKUP($B10,'REP.ASISTENCIA'!$A$1:$Z$50,16,FALSE),0)</f>
        <v>0</v>
      </c>
      <c r="J10" s="2">
        <f>IFERROR(VLOOKUP($B10,'REP.ASISTENCIA'!$A$1:$Z$35,18,FALSE),0)</f>
        <v>0</v>
      </c>
      <c r="K10" s="4">
        <f>IF(Tabla134[[#This Row],[HorarioE]]-Tabla134[[#This Row],[Columna1]]&gt;0,Tabla134[[#This Row],[HorarioE]]-Tabla134[[#This Row],[Columna1]],0)</f>
        <v>0.3125</v>
      </c>
      <c r="L10" s="4" t="s">
        <v>15</v>
      </c>
      <c r="M10" s="4">
        <f>IF(Tabla134[[#This Row],[Ap. Extra]]="SI",Tabla134[[#This Row],[Ing. Anticipado]],0)</f>
        <v>0</v>
      </c>
      <c r="N10" s="4">
        <f>IF(Tabla134[[#This Row],[Columna1]]-Tabla134[[#This Row],[HorarioE]]&gt;0,TIME(HOUR(Tabla134[[#This Row],[Columna1]]),MINUTE(Tabla134[[#This Row],[Columna1]]),0)-Tabla134[[#This Row],[HorarioE]],0)</f>
        <v>0</v>
      </c>
      <c r="O10" s="4" t="s">
        <v>15</v>
      </c>
      <c r="P10" s="4">
        <f>IF(Tabla134[[#This Row],[T. Justificado]]="NO",Tabla134[[#This Row],[Tardanza]],0)</f>
        <v>0</v>
      </c>
      <c r="Q10" s="4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0</v>
      </c>
      <c r="R10" s="4">
        <f>IF((Tabla134[[#This Row],[HorarioS]]-Tabla134[[#This Row],[Salida]])&gt;0,Tabla134[[#This Row],[HorarioS]]-Tabla134[[#This Row],[Salida]],0)</f>
        <v>0.5625</v>
      </c>
      <c r="S10" s="4" t="s">
        <v>14</v>
      </c>
      <c r="T10" s="4">
        <f>IF(Tabla134[[#This Row],[F. H. Justificado]]="NO",Tabla134[[#This Row],[Fuera de Hora]],0)</f>
        <v>0</v>
      </c>
      <c r="U10" s="4">
        <f>IF(Tabla134[[#This Row],[Salida]]-Tabla134[[#This Row],[HorarioS]]&gt;0,TIME(HOUR(Tabla134[[#This Row],[Salida]]),MINUTE(Tabla134[[#This Row],[Salida]])+(SECOND(Tabla134[[#This Row],[Salida]])&gt;15),0)-Tabla134[[#This Row],[HorarioS]],0)</f>
        <v>0</v>
      </c>
      <c r="V10" s="4" t="s">
        <v>14</v>
      </c>
      <c r="W10" s="4">
        <f>IF(Tabla134[[#This Row],[Aprobado]]="SI",Tabla134[[#This Row],[Ext. Salida]],0)</f>
        <v>0</v>
      </c>
    </row>
    <row r="11" spans="1:23" x14ac:dyDescent="0.25">
      <c r="A11" s="2" t="str">
        <f>TEXT(Tabla134[[#This Row],[Fecha]],"dddd")</f>
        <v>miércoles</v>
      </c>
      <c r="B11" s="3">
        <v>45483</v>
      </c>
      <c r="C11" s="4">
        <v>0.3125</v>
      </c>
      <c r="D11" s="4">
        <v>0.5625</v>
      </c>
      <c r="E11" s="4">
        <f>IF((Tabla134[[#This Row],[HorarioS]]-Tabla134[[#This Row],[HorarioE]])&gt;0.25,(Tabla134[[#This Row],[HorarioS]]-Tabla134[[#This Row],[HorarioE]]-0.03125),(Tabla134[[#This Row],[HorarioS]]-Tabla134[[#This Row],[HorarioE]]))</f>
        <v>0.25</v>
      </c>
      <c r="F11" s="2" t="str">
        <f>IFERROR(VLOOKUP($B11,'REP.ASISTENCIA'!$A$1:$Z$50,10,FALSE),0)</f>
        <v>07:49:59</v>
      </c>
      <c r="G11" s="2" t="str">
        <f>IFERROR(VLOOKUP($B11,'REP.ASISTENCIA'!$A$1:$Z$50,13,FALSE),0)</f>
        <v>13:40:08</v>
      </c>
      <c r="H11" s="2">
        <f>IFERROR(VLOOKUP($B11,'REP.ASISTENCIA'!$A$1:$Z$50,15,FALSE),0)</f>
        <v>0</v>
      </c>
      <c r="I11" s="2">
        <f>IFERROR(VLOOKUP($B11,'REP.ASISTENCIA'!$A$1:$Z$50,16,FALSE),0)</f>
        <v>0</v>
      </c>
      <c r="J11" s="2">
        <f>IFERROR(VLOOKUP($B11,'REP.ASISTENCIA'!$A$1:$Z$35,18,FALSE),0)</f>
        <v>0</v>
      </c>
      <c r="K11" s="4">
        <f>IF(Tabla134[[#This Row],[HorarioE]]-Tabla134[[#This Row],[Columna1]]&gt;0,Tabla134[[#This Row],[HorarioE]]-Tabla134[[#This Row],[Columna1]],0)</f>
        <v>0</v>
      </c>
      <c r="L11" s="4" t="s">
        <v>15</v>
      </c>
      <c r="M11" s="4">
        <f>IF(Tabla134[[#This Row],[Ap. Extra]]="SI",Tabla134[[#This Row],[Ing. Anticipado]],0)</f>
        <v>0</v>
      </c>
      <c r="N11" s="4">
        <f>IF(Tabla134[[#This Row],[Columna1]]-Tabla134[[#This Row],[HorarioE]]&gt;0,TIME(HOUR(Tabla134[[#This Row],[Columna1]]),MINUTE(Tabla134[[#This Row],[Columna1]]),0)-Tabla134[[#This Row],[HorarioE]],0)</f>
        <v>1.3194444444444453E-2</v>
      </c>
      <c r="O11" s="4" t="s">
        <v>15</v>
      </c>
      <c r="P11" s="4">
        <f>IF(Tabla134[[#This Row],[T. Justificado]]="NO",Tabla134[[#This Row],[Tardanza]],0)</f>
        <v>1.3194444444444453E-2</v>
      </c>
      <c r="Q11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13:40:08</v>
      </c>
      <c r="R11" s="4">
        <f>IF((Tabla134[[#This Row],[HorarioS]]-Tabla134[[#This Row],[Salida]])&gt;0,Tabla134[[#This Row],[HorarioS]]-Tabla134[[#This Row],[Salida]],0)</f>
        <v>0</v>
      </c>
      <c r="S11" s="4" t="s">
        <v>14</v>
      </c>
      <c r="T11" s="4">
        <f>IF(Tabla134[[#This Row],[F. H. Justificado]]="NO",Tabla134[[#This Row],[Fuera de Hora]],0)</f>
        <v>0</v>
      </c>
      <c r="U11" s="4">
        <f>IF(Tabla134[[#This Row],[Salida]]-Tabla134[[#This Row],[HorarioS]]&gt;0,TIME(HOUR(Tabla134[[#This Row],[Salida]]),MINUTE(Tabla134[[#This Row],[Salida]])+(SECOND(Tabla134[[#This Row],[Salida]])&gt;15),0)-Tabla134[[#This Row],[HorarioS]],0)</f>
        <v>6.9444444444444198E-3</v>
      </c>
      <c r="V11" s="4" t="s">
        <v>15</v>
      </c>
      <c r="W11" s="4">
        <f>IF(Tabla134[[#This Row],[Aprobado]]="SI",Tabla134[[#This Row],[Ext. Salida]],0)</f>
        <v>0</v>
      </c>
    </row>
    <row r="12" spans="1:23" x14ac:dyDescent="0.25">
      <c r="A12" s="2" t="str">
        <f>TEXT(Tabla134[[#This Row],[Fecha]],"dddd")</f>
        <v>jueves</v>
      </c>
      <c r="B12" s="3">
        <v>45484</v>
      </c>
      <c r="C12" s="4">
        <v>0.3125</v>
      </c>
      <c r="D12" s="4">
        <v>0.5625</v>
      </c>
      <c r="E12" s="4">
        <f>IF((Tabla134[[#This Row],[HorarioS]]-Tabla134[[#This Row],[HorarioE]])&gt;0.25,(Tabla134[[#This Row],[HorarioS]]-Tabla134[[#This Row],[HorarioE]]-0.03125),(Tabla134[[#This Row],[HorarioS]]-Tabla134[[#This Row],[HorarioE]]))</f>
        <v>0.25</v>
      </c>
      <c r="F12" s="2">
        <f>IFERROR(VLOOKUP($B12,'REP.ASISTENCIA'!$A$1:$Z$50,10,FALSE),0)</f>
        <v>0</v>
      </c>
      <c r="G12" s="2">
        <f>IFERROR(VLOOKUP($B12,'REP.ASISTENCIA'!$A$1:$Z$50,13,FALSE),0)</f>
        <v>0</v>
      </c>
      <c r="H12" s="2">
        <f>IFERROR(VLOOKUP($B12,'REP.ASISTENCIA'!$A$1:$Z$50,15,FALSE),0)</f>
        <v>0</v>
      </c>
      <c r="I12" s="2">
        <f>IFERROR(VLOOKUP($B12,'REP.ASISTENCIA'!$A$1:$Z$50,16,FALSE),0)</f>
        <v>0</v>
      </c>
      <c r="J12" s="2">
        <f>IFERROR(VLOOKUP($B12,'REP.ASISTENCIA'!$A$1:$Z$35,18,FALSE),0)</f>
        <v>0</v>
      </c>
      <c r="K12" s="4">
        <f>IF(Tabla134[[#This Row],[HorarioE]]-Tabla134[[#This Row],[Columna1]]&gt;0,Tabla134[[#This Row],[HorarioE]]-Tabla134[[#This Row],[Columna1]],0)</f>
        <v>0.3125</v>
      </c>
      <c r="L12" s="4" t="s">
        <v>15</v>
      </c>
      <c r="M12" s="4">
        <f>IF(Tabla134[[#This Row],[Ap. Extra]]="SI",Tabla134[[#This Row],[Ing. Anticipado]],0)</f>
        <v>0</v>
      </c>
      <c r="N12" s="4">
        <f>IF(Tabla134[[#This Row],[Columna1]]-Tabla134[[#This Row],[HorarioE]]&gt;0,TIME(HOUR(Tabla134[[#This Row],[Columna1]]),MINUTE(Tabla134[[#This Row],[Columna1]]),0)-Tabla134[[#This Row],[HorarioE]],0)</f>
        <v>0</v>
      </c>
      <c r="O12" s="4" t="s">
        <v>15</v>
      </c>
      <c r="P12" s="4">
        <f>IF(Tabla134[[#This Row],[T. Justificado]]="NO",Tabla134[[#This Row],[Tardanza]],0)</f>
        <v>0</v>
      </c>
      <c r="Q12" s="4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0</v>
      </c>
      <c r="R12" s="4">
        <f>IF((Tabla134[[#This Row],[HorarioS]]-Tabla134[[#This Row],[Salida]])&gt;0,Tabla134[[#This Row],[HorarioS]]-Tabla134[[#This Row],[Salida]],0)</f>
        <v>0.5625</v>
      </c>
      <c r="S12" s="4" t="s">
        <v>14</v>
      </c>
      <c r="T12" s="4">
        <f>IF(Tabla134[[#This Row],[F. H. Justificado]]="NO",Tabla134[[#This Row],[Fuera de Hora]],0)</f>
        <v>0</v>
      </c>
      <c r="U12" s="4">
        <f>IF(Tabla134[[#This Row],[Salida]]-Tabla134[[#This Row],[HorarioS]]&gt;0,TIME(HOUR(Tabla134[[#This Row],[Salida]]),MINUTE(Tabla134[[#This Row],[Salida]])+(SECOND(Tabla134[[#This Row],[Salida]])&gt;15),0)-Tabla134[[#This Row],[HorarioS]],0)</f>
        <v>0</v>
      </c>
      <c r="V12" s="4" t="s">
        <v>15</v>
      </c>
      <c r="W12" s="4">
        <f>IF(Tabla134[[#This Row],[Aprobado]]="SI",Tabla134[[#This Row],[Ext. Salida]],0)</f>
        <v>0</v>
      </c>
    </row>
    <row r="13" spans="1:23" x14ac:dyDescent="0.25">
      <c r="A13" s="2" t="str">
        <f>TEXT(Tabla134[[#This Row],[Fecha]],"dddd")</f>
        <v>viernes</v>
      </c>
      <c r="B13" s="3">
        <v>45485</v>
      </c>
      <c r="C13" s="4">
        <v>0.3125</v>
      </c>
      <c r="D13" s="4">
        <v>0.5625</v>
      </c>
      <c r="E13" s="4">
        <f>IF((Tabla134[[#This Row],[HorarioS]]-Tabla134[[#This Row],[HorarioE]])&gt;0.25,(Tabla134[[#This Row],[HorarioS]]-Tabla134[[#This Row],[HorarioE]]-0.03125),(Tabla134[[#This Row],[HorarioS]]-Tabla134[[#This Row],[HorarioE]]))</f>
        <v>0.25</v>
      </c>
      <c r="F13" s="2" t="str">
        <f>IFERROR(VLOOKUP($B13,'REP.ASISTENCIA'!$A$1:$Z$50,10,FALSE),0)</f>
        <v>07:49:34</v>
      </c>
      <c r="G13" s="2" t="str">
        <f>IFERROR(VLOOKUP($B13,'REP.ASISTENCIA'!$A$1:$Z$50,13,FALSE),0)</f>
        <v>14:08:24</v>
      </c>
      <c r="H13" s="2" t="str">
        <f>IFERROR(VLOOKUP($B13,'REP.ASISTENCIA'!$A$1:$Z$50,15,FALSE),0)</f>
        <v>14:53:23</v>
      </c>
      <c r="I13" s="2" t="str">
        <f>IFERROR(VLOOKUP($B13,'REP.ASISTENCIA'!$A$1:$Z$50,16,FALSE),0)</f>
        <v>19:46:38</v>
      </c>
      <c r="J13" s="2">
        <f>IFERROR(VLOOKUP($B13,'REP.ASISTENCIA'!$A$1:$Z$35,18,FALSE),0)</f>
        <v>0</v>
      </c>
      <c r="K13" s="4">
        <f>IF(Tabla134[[#This Row],[HorarioE]]-Tabla134[[#This Row],[Columna1]]&gt;0,Tabla134[[#This Row],[HorarioE]]-Tabla134[[#This Row],[Columna1]],0)</f>
        <v>0</v>
      </c>
      <c r="L13" s="4" t="s">
        <v>15</v>
      </c>
      <c r="M13" s="4">
        <f>IF(Tabla134[[#This Row],[Ap. Extra]]="SI",Tabla134[[#This Row],[Ing. Anticipado]],0)</f>
        <v>0</v>
      </c>
      <c r="N13" s="4">
        <f>IF(Tabla134[[#This Row],[Columna1]]-Tabla134[[#This Row],[HorarioE]]&gt;0,TIME(HOUR(Tabla134[[#This Row],[Columna1]]),MINUTE(Tabla134[[#This Row],[Columna1]]),0)-Tabla134[[#This Row],[HorarioE]],0)</f>
        <v>1.3194444444444453E-2</v>
      </c>
      <c r="O13" s="4" t="s">
        <v>15</v>
      </c>
      <c r="P13" s="4">
        <f>IF(Tabla134[[#This Row],[T. Justificado]]="NO",Tabla134[[#This Row],[Tardanza]],0)</f>
        <v>1.3194444444444453E-2</v>
      </c>
      <c r="Q13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19:46:38</v>
      </c>
      <c r="R13" s="4">
        <f>IF((Tabla134[[#This Row],[HorarioS]]-Tabla134[[#This Row],[Salida]])&gt;0,Tabla134[[#This Row],[HorarioS]]-Tabla134[[#This Row],[Salida]],0)</f>
        <v>0</v>
      </c>
      <c r="S13" s="4" t="s">
        <v>14</v>
      </c>
      <c r="T13" s="4">
        <f>IF(Tabla134[[#This Row],[F. H. Justificado]]="NO",Tabla134[[#This Row],[Fuera de Hora]],0)</f>
        <v>0</v>
      </c>
      <c r="U13" s="4">
        <f>IF(Tabla134[[#This Row],[Salida]]-Tabla134[[#This Row],[HorarioS]]&gt;0,TIME(HOUR(Tabla134[[#This Row],[Salida]]),MINUTE(Tabla134[[#This Row],[Salida]])+(SECOND(Tabla134[[#This Row],[Salida]])&gt;15),0)-Tabla134[[#This Row],[HorarioS]],0)</f>
        <v>0.26180555555555551</v>
      </c>
      <c r="V13" s="4" t="s">
        <v>14</v>
      </c>
      <c r="W13" s="4">
        <f>IF(Tabla134[[#This Row],[Aprobado]]="SI",Tabla134[[#This Row],[Ext. Salida]],0)</f>
        <v>0.26180555555555551</v>
      </c>
    </row>
    <row r="14" spans="1:23" x14ac:dyDescent="0.25">
      <c r="A14" s="2" t="str">
        <f>TEXT(Tabla134[[#This Row],[Fecha]],"dddd")</f>
        <v>sábado</v>
      </c>
      <c r="B14" s="3">
        <v>45486</v>
      </c>
      <c r="C14" s="4">
        <v>0</v>
      </c>
      <c r="D14" s="4">
        <v>0</v>
      </c>
      <c r="E14" s="4">
        <f>IF((Tabla134[[#This Row],[HorarioS]]-Tabla134[[#This Row],[HorarioE]])&gt;0.25,(Tabla134[[#This Row],[HorarioS]]-Tabla134[[#This Row],[HorarioE]]-0.03125),(Tabla134[[#This Row],[HorarioS]]-Tabla134[[#This Row],[HorarioE]]))</f>
        <v>0</v>
      </c>
      <c r="F14" s="2">
        <f>IFERROR(VLOOKUP($B14,'REP.ASISTENCIA'!$A$1:$Z$50,10,FALSE),0)</f>
        <v>0</v>
      </c>
      <c r="G14" s="2">
        <f>IFERROR(VLOOKUP($B14,'REP.ASISTENCIA'!$A$1:$Z$50,13,FALSE),0)</f>
        <v>0</v>
      </c>
      <c r="H14" s="2">
        <f>IFERROR(VLOOKUP($B14,'REP.ASISTENCIA'!$A$1:$Z$50,15,FALSE),0)</f>
        <v>0</v>
      </c>
      <c r="I14" s="2">
        <f>IFERROR(VLOOKUP($B14,'REP.ASISTENCIA'!$A$1:$Z$50,16,FALSE),0)</f>
        <v>0</v>
      </c>
      <c r="J14" s="2">
        <f>IFERROR(VLOOKUP($B14,'REP.ASISTENCIA'!$A$1:$Z$35,18,FALSE),0)</f>
        <v>0</v>
      </c>
      <c r="K14" s="4">
        <f>IF(Tabla134[[#This Row],[HorarioE]]-Tabla134[[#This Row],[Columna1]]&gt;0,Tabla134[[#This Row],[HorarioE]]-Tabla134[[#This Row],[Columna1]],0)</f>
        <v>0</v>
      </c>
      <c r="L14" s="4" t="s">
        <v>15</v>
      </c>
      <c r="M14" s="4">
        <f>IF(Tabla134[[#This Row],[Ap. Extra]]="SI",Tabla134[[#This Row],[Ing. Anticipado]],0)</f>
        <v>0</v>
      </c>
      <c r="N14" s="4">
        <f>IF(Tabla134[[#This Row],[Columna1]]-Tabla134[[#This Row],[HorarioE]]&gt;0,TIME(HOUR(Tabla134[[#This Row],[Columna1]]),MINUTE(Tabla134[[#This Row],[Columna1]]),0)-Tabla134[[#This Row],[HorarioE]],0)</f>
        <v>0</v>
      </c>
      <c r="O14" s="4" t="s">
        <v>27</v>
      </c>
      <c r="P14" s="4">
        <f>IF(Tabla134[[#This Row],[T. Justificado]]="NO",Tabla134[[#This Row],[Tardanza]],0)</f>
        <v>0</v>
      </c>
      <c r="Q14" s="4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0</v>
      </c>
      <c r="R14" s="4">
        <f>IF((Tabla134[[#This Row],[HorarioS]]-Tabla134[[#This Row],[Salida]])&gt;0,Tabla134[[#This Row],[HorarioS]]-Tabla134[[#This Row],[Salida]],0)</f>
        <v>0</v>
      </c>
      <c r="S14" s="4" t="s">
        <v>14</v>
      </c>
      <c r="T14" s="4">
        <f>IF(Tabla134[[#This Row],[F. H. Justificado]]="NO",Tabla134[[#This Row],[Fuera de Hora]],0)</f>
        <v>0</v>
      </c>
      <c r="U14" s="4">
        <f>IF(Tabla134[[#This Row],[Salida]]-Tabla134[[#This Row],[HorarioS]]&gt;0,TIME(HOUR(Tabla134[[#This Row],[Salida]]),MINUTE(Tabla134[[#This Row],[Salida]])+(SECOND(Tabla134[[#This Row],[Salida]])&gt;15),0)-Tabla134[[#This Row],[HorarioS]],0)</f>
        <v>0</v>
      </c>
      <c r="V14" s="4" t="s">
        <v>14</v>
      </c>
      <c r="W14" s="4">
        <f>IF(Tabla134[[#This Row],[Aprobado]]="SI",Tabla134[[#This Row],[Ext. Salida]],0)</f>
        <v>0</v>
      </c>
    </row>
    <row r="15" spans="1:23" x14ac:dyDescent="0.25">
      <c r="A15" s="2" t="str">
        <f>TEXT(Tabla134[[#This Row],[Fecha]],"dddd")</f>
        <v>domingo</v>
      </c>
      <c r="B15" s="3">
        <v>45487</v>
      </c>
      <c r="C15" s="4">
        <v>0</v>
      </c>
      <c r="D15" s="4">
        <v>0</v>
      </c>
      <c r="E15" s="4">
        <f>IF((Tabla134[[#This Row],[HorarioS]]-Tabla134[[#This Row],[HorarioE]])&gt;0.25,(Tabla134[[#This Row],[HorarioS]]-Tabla134[[#This Row],[HorarioE]]-0.03125),(Tabla134[[#This Row],[HorarioS]]-Tabla134[[#This Row],[HorarioE]]))</f>
        <v>0</v>
      </c>
      <c r="F15" s="2">
        <f>IFERROR(VLOOKUP($B15,'REP.ASISTENCIA'!$A$1:$Z$50,10,FALSE),0)</f>
        <v>0</v>
      </c>
      <c r="G15" s="2">
        <f>IFERROR(VLOOKUP($B15,'REP.ASISTENCIA'!$A$1:$Z$50,13,FALSE),0)</f>
        <v>0</v>
      </c>
      <c r="H15" s="2">
        <f>IFERROR(VLOOKUP($B15,'REP.ASISTENCIA'!$A$1:$Z$50,15,FALSE),0)</f>
        <v>0</v>
      </c>
      <c r="I15" s="2">
        <f>IFERROR(VLOOKUP($B15,'REP.ASISTENCIA'!$A$1:$Z$50,16,FALSE),0)</f>
        <v>0</v>
      </c>
      <c r="J15" s="2">
        <f>IFERROR(VLOOKUP($B15,'REP.ASISTENCIA'!$A$1:$Z$35,18,FALSE),0)</f>
        <v>0</v>
      </c>
      <c r="K15" s="4">
        <f>IF(Tabla134[[#This Row],[HorarioE]]-Tabla134[[#This Row],[Columna1]]&gt;0,Tabla134[[#This Row],[HorarioE]]-Tabla134[[#This Row],[Columna1]],0)</f>
        <v>0</v>
      </c>
      <c r="L15" s="4" t="s">
        <v>15</v>
      </c>
      <c r="M15" s="4">
        <f>IF(Tabla134[[#This Row],[Ap. Extra]]="SI",Tabla134[[#This Row],[Ing. Anticipado]],0)</f>
        <v>0</v>
      </c>
      <c r="N15" s="4">
        <f>IF(Tabla134[[#This Row],[Columna1]]-Tabla134[[#This Row],[HorarioE]]&gt;0,TIME(HOUR(Tabla134[[#This Row],[Columna1]]),MINUTE(Tabla134[[#This Row],[Columna1]]),0)-Tabla134[[#This Row],[HorarioE]],0)</f>
        <v>0</v>
      </c>
      <c r="O15" s="4" t="s">
        <v>15</v>
      </c>
      <c r="P15" s="4">
        <f>IF(Tabla134[[#This Row],[T. Justificado]]="NO",Tabla134[[#This Row],[Tardanza]],0)</f>
        <v>0</v>
      </c>
      <c r="Q15" s="4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0</v>
      </c>
      <c r="R15" s="4">
        <f>IF((Tabla134[[#This Row],[HorarioS]]-Tabla134[[#This Row],[Salida]])&gt;0,Tabla134[[#This Row],[HorarioS]]-Tabla134[[#This Row],[Salida]],0)</f>
        <v>0</v>
      </c>
      <c r="S15" s="4" t="s">
        <v>14</v>
      </c>
      <c r="T15" s="4">
        <f>IF(Tabla134[[#This Row],[F. H. Justificado]]="NO",Tabla134[[#This Row],[Fuera de Hora]],0)</f>
        <v>0</v>
      </c>
      <c r="U15" s="4">
        <f>IF(Tabla134[[#This Row],[Salida]]-Tabla134[[#This Row],[HorarioS]]&gt;0,TIME(HOUR(Tabla134[[#This Row],[Salida]]),MINUTE(Tabla134[[#This Row],[Salida]])+(SECOND(Tabla134[[#This Row],[Salida]])&gt;15),0)-Tabla134[[#This Row],[HorarioS]],0)</f>
        <v>0</v>
      </c>
      <c r="V15" s="4" t="s">
        <v>14</v>
      </c>
      <c r="W15" s="4">
        <f>IF(Tabla134[[#This Row],[Aprobado]]="SI",Tabla134[[#This Row],[Ext. Salida]],0)</f>
        <v>0</v>
      </c>
    </row>
    <row r="16" spans="1:23" x14ac:dyDescent="0.25">
      <c r="A16" s="2" t="str">
        <f>TEXT(Tabla134[[#This Row],[Fecha]],"dddd")</f>
        <v>lunes</v>
      </c>
      <c r="B16" s="3">
        <v>45488</v>
      </c>
      <c r="C16" s="4">
        <v>0.3125</v>
      </c>
      <c r="D16" s="4">
        <v>0.5625</v>
      </c>
      <c r="E16" s="4">
        <f>IF((Tabla134[[#This Row],[HorarioS]]-Tabla134[[#This Row],[HorarioE]])&gt;0.25,(Tabla134[[#This Row],[HorarioS]]-Tabla134[[#This Row],[HorarioE]]-0.03125),(Tabla134[[#This Row],[HorarioS]]-Tabla134[[#This Row],[HorarioE]]))</f>
        <v>0.25</v>
      </c>
      <c r="F16" s="2" t="str">
        <f>IFERROR(VLOOKUP($B16,'REP.ASISTENCIA'!$A$1:$Z$50,10,FALSE),0)</f>
        <v>07:49:53</v>
      </c>
      <c r="G16" s="2" t="str">
        <f>IFERROR(VLOOKUP($B16,'REP.ASISTENCIA'!$A$1:$Z$50,13,FALSE),0)</f>
        <v>13:14:20</v>
      </c>
      <c r="H16" s="2" t="str">
        <f>IFERROR(VLOOKUP($B16,'REP.ASISTENCIA'!$A$1:$Z$50,15,FALSE),0)</f>
        <v>14:00:45</v>
      </c>
      <c r="I16" s="2" t="str">
        <f>IFERROR(VLOOKUP($B16,'REP.ASISTENCIA'!$A$1:$Z$50,16,FALSE),0)</f>
        <v>19:58:08</v>
      </c>
      <c r="J16" s="2">
        <f>IFERROR(VLOOKUP($B16,'REP.ASISTENCIA'!$A$1:$Z$35,18,FALSE),0)</f>
        <v>0</v>
      </c>
      <c r="K16" s="4">
        <f>IF(Tabla134[[#This Row],[HorarioE]]-Tabla134[[#This Row],[Columna1]]&gt;0,Tabla134[[#This Row],[HorarioE]]-Tabla134[[#This Row],[Columna1]],0)</f>
        <v>0</v>
      </c>
      <c r="L16" s="4" t="s">
        <v>15</v>
      </c>
      <c r="M16" s="4">
        <f>IF(Tabla134[[#This Row],[Ap. Extra]]="SI",Tabla134[[#This Row],[Ing. Anticipado]],0)</f>
        <v>0</v>
      </c>
      <c r="N16" s="4">
        <f>IF(Tabla134[[#This Row],[Columna1]]-Tabla134[[#This Row],[HorarioE]]&gt;0,TIME(HOUR(Tabla134[[#This Row],[Columna1]]),MINUTE(Tabla134[[#This Row],[Columna1]]),0)-Tabla134[[#This Row],[HorarioE]],0)</f>
        <v>1.3194444444444453E-2</v>
      </c>
      <c r="O16" s="4" t="s">
        <v>15</v>
      </c>
      <c r="P16" s="4">
        <f>IF(Tabla134[[#This Row],[T. Justificado]]="NO",Tabla134[[#This Row],[Tardanza]],0)</f>
        <v>1.3194444444444453E-2</v>
      </c>
      <c r="Q16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19:58:08</v>
      </c>
      <c r="R16" s="4">
        <f>IF((Tabla134[[#This Row],[HorarioS]]-Tabla134[[#This Row],[Salida]])&gt;0,Tabla134[[#This Row],[HorarioS]]-Tabla134[[#This Row],[Salida]],0)</f>
        <v>0</v>
      </c>
      <c r="S16" s="4" t="s">
        <v>14</v>
      </c>
      <c r="T16" s="4">
        <f>IF(Tabla134[[#This Row],[F. H. Justificado]]="NO",Tabla134[[#This Row],[Fuera de Hora]],0)</f>
        <v>0</v>
      </c>
      <c r="U16" s="4">
        <f>IF(Tabla134[[#This Row],[Salida]]-Tabla134[[#This Row],[HorarioS]]&gt;0,TIME(HOUR(Tabla134[[#This Row],[Salida]]),MINUTE(Tabla134[[#This Row],[Salida]])+(SECOND(Tabla134[[#This Row],[Salida]])&gt;15),0)-Tabla134[[#This Row],[HorarioS]],0)</f>
        <v>0.26944444444444449</v>
      </c>
      <c r="V16" s="4" t="s">
        <v>14</v>
      </c>
      <c r="W16" s="4">
        <f>IF(Tabla134[[#This Row],[Aprobado]]="SI",Tabla134[[#This Row],[Ext. Salida]],0)</f>
        <v>0.26944444444444449</v>
      </c>
    </row>
    <row r="17" spans="1:23" x14ac:dyDescent="0.25">
      <c r="A17" s="2" t="str">
        <f>TEXT(Tabla134[[#This Row],[Fecha]],"dddd")</f>
        <v>martes</v>
      </c>
      <c r="B17" s="3">
        <v>45489</v>
      </c>
      <c r="C17" s="4">
        <v>0.3125</v>
      </c>
      <c r="D17" s="4">
        <v>0.5625</v>
      </c>
      <c r="E17" s="4">
        <f>IF((Tabla134[[#This Row],[HorarioS]]-Tabla134[[#This Row],[HorarioE]])&gt;0.25,(Tabla134[[#This Row],[HorarioS]]-Tabla134[[#This Row],[HorarioE]]-0.03125),(Tabla134[[#This Row],[HorarioS]]-Tabla134[[#This Row],[HorarioE]]))</f>
        <v>0.25</v>
      </c>
      <c r="F17" s="2">
        <f>IFERROR(VLOOKUP($B17,'REP.ASISTENCIA'!$A$1:$Z$50,10,FALSE),0)</f>
        <v>0</v>
      </c>
      <c r="G17" s="2">
        <f>IFERROR(VLOOKUP($B17,'REP.ASISTENCIA'!$A$1:$Z$50,13,FALSE),0)</f>
        <v>0</v>
      </c>
      <c r="H17" s="2">
        <f>IFERROR(VLOOKUP($B17,'REP.ASISTENCIA'!$A$1:$Z$50,15,FALSE),0)</f>
        <v>0</v>
      </c>
      <c r="I17" s="2">
        <f>IFERROR(VLOOKUP($B17,'REP.ASISTENCIA'!$A$1:$Z$50,16,FALSE),0)</f>
        <v>0</v>
      </c>
      <c r="J17" s="2">
        <f>IFERROR(VLOOKUP($B17,'REP.ASISTENCIA'!$A$1:$Z$35,18,FALSE),0)</f>
        <v>0</v>
      </c>
      <c r="K17" s="4">
        <f>IF(Tabla134[[#This Row],[HorarioE]]-Tabla134[[#This Row],[Columna1]]&gt;0,Tabla134[[#This Row],[HorarioE]]-Tabla134[[#This Row],[Columna1]],0)</f>
        <v>0.3125</v>
      </c>
      <c r="L17" s="4" t="s">
        <v>15</v>
      </c>
      <c r="M17" s="4">
        <f>IF(Tabla134[[#This Row],[Ap. Extra]]="SI",Tabla134[[#This Row],[Ing. Anticipado]],0)</f>
        <v>0</v>
      </c>
      <c r="N17" s="4">
        <f>IF(Tabla134[[#This Row],[Columna1]]-Tabla134[[#This Row],[HorarioE]]&gt;0,TIME(HOUR(Tabla134[[#This Row],[Columna1]]),MINUTE(Tabla134[[#This Row],[Columna1]]),0)-Tabla134[[#This Row],[HorarioE]],0)</f>
        <v>0</v>
      </c>
      <c r="O17" s="4" t="s">
        <v>15</v>
      </c>
      <c r="P17" s="4">
        <f>IF(Tabla134[[#This Row],[T. Justificado]]="NO",Tabla134[[#This Row],[Tardanza]],0)</f>
        <v>0</v>
      </c>
      <c r="Q17" s="4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0</v>
      </c>
      <c r="R17" s="4">
        <f>IF((Tabla134[[#This Row],[HorarioS]]-Tabla134[[#This Row],[Salida]])&gt;0,Tabla134[[#This Row],[HorarioS]]-Tabla134[[#This Row],[Salida]],0)</f>
        <v>0.5625</v>
      </c>
      <c r="S17" s="4" t="s">
        <v>14</v>
      </c>
      <c r="T17" s="4">
        <f>IF(Tabla134[[#This Row],[F. H. Justificado]]="NO",Tabla134[[#This Row],[Fuera de Hora]],0)</f>
        <v>0</v>
      </c>
      <c r="U17" s="4">
        <f>IF(Tabla134[[#This Row],[Salida]]-Tabla134[[#This Row],[HorarioS]]&gt;0,TIME(HOUR(Tabla134[[#This Row],[Salida]]),MINUTE(Tabla134[[#This Row],[Salida]])+(SECOND(Tabla134[[#This Row],[Salida]])&gt;15),0)-Tabla134[[#This Row],[HorarioS]],0)</f>
        <v>0</v>
      </c>
      <c r="V17" s="4" t="s">
        <v>14</v>
      </c>
      <c r="W17" s="4">
        <f>IF(Tabla134[[#This Row],[Aprobado]]="SI",Tabla134[[#This Row],[Ext. Salida]],0)</f>
        <v>0</v>
      </c>
    </row>
    <row r="18" spans="1:23" x14ac:dyDescent="0.25">
      <c r="A18" s="2" t="str">
        <f>TEXT(Tabla134[[#This Row],[Fecha]],"dddd")</f>
        <v>miércoles</v>
      </c>
      <c r="B18" s="3">
        <v>45490</v>
      </c>
      <c r="C18" s="4">
        <v>0.3125</v>
      </c>
      <c r="D18" s="4">
        <v>0.5625</v>
      </c>
      <c r="E18" s="4">
        <f>IF((Tabla134[[#This Row],[HorarioS]]-Tabla134[[#This Row],[HorarioE]])&gt;0.25,(Tabla134[[#This Row],[HorarioS]]-Tabla134[[#This Row],[HorarioE]]-0.03125),(Tabla134[[#This Row],[HorarioS]]-Tabla134[[#This Row],[HorarioE]]))</f>
        <v>0.25</v>
      </c>
      <c r="F18" s="2" t="str">
        <f>IFERROR(VLOOKUP($B18,'REP.ASISTENCIA'!$A$1:$Z$50,10,FALSE),0)</f>
        <v>07:58:55</v>
      </c>
      <c r="G18" s="2" t="str">
        <f>IFERROR(VLOOKUP($B18,'REP.ASISTENCIA'!$A$1:$Z$50,13,FALSE),0)</f>
        <v>12:58:27</v>
      </c>
      <c r="H18" s="2" t="str">
        <f>IFERROR(VLOOKUP($B18,'REP.ASISTENCIA'!$A$1:$Z$50,15,FALSE),0)</f>
        <v>13:53:01</v>
      </c>
      <c r="I18" s="2" t="str">
        <f>IFERROR(VLOOKUP($B18,'REP.ASISTENCIA'!$A$1:$Z$50,16,FALSE),0)</f>
        <v>20:00:16</v>
      </c>
      <c r="J18" s="2">
        <f>IFERROR(VLOOKUP($B18,'REP.ASISTENCIA'!$A$1:$Z$35,18,FALSE),0)</f>
        <v>0</v>
      </c>
      <c r="K18" s="4">
        <f>IF(Tabla134[[#This Row],[HorarioE]]-Tabla134[[#This Row],[Columna1]]&gt;0,Tabla134[[#This Row],[HorarioE]]-Tabla134[[#This Row],[Columna1]],0)</f>
        <v>0</v>
      </c>
      <c r="L18" s="4" t="s">
        <v>15</v>
      </c>
      <c r="M18" s="4">
        <f>IF(Tabla134[[#This Row],[Ap. Extra]]="SI",Tabla134[[#This Row],[Ing. Anticipado]],0)</f>
        <v>0</v>
      </c>
      <c r="N18" s="4">
        <f>IF(Tabla134[[#This Row],[Columna1]]-Tabla134[[#This Row],[HorarioE]]&gt;0,TIME(HOUR(Tabla134[[#This Row],[Columna1]]),MINUTE(Tabla134[[#This Row],[Columna1]]),0)-Tabla134[[#This Row],[HorarioE]],0)</f>
        <v>1.9444444444444431E-2</v>
      </c>
      <c r="O18" s="4" t="s">
        <v>15</v>
      </c>
      <c r="P18" s="4">
        <f>IF(Tabla134[[#This Row],[T. Justificado]]="NO",Tabla134[[#This Row],[Tardanza]],0)</f>
        <v>1.9444444444444431E-2</v>
      </c>
      <c r="Q18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20:00:16</v>
      </c>
      <c r="R18" s="4">
        <f>IF((Tabla134[[#This Row],[HorarioS]]-Tabla134[[#This Row],[Salida]])&gt;0,Tabla134[[#This Row],[HorarioS]]-Tabla134[[#This Row],[Salida]],0)</f>
        <v>0</v>
      </c>
      <c r="S18" s="4" t="s">
        <v>14</v>
      </c>
      <c r="T18" s="4">
        <f>IF(Tabla134[[#This Row],[F. H. Justificado]]="NO",Tabla134[[#This Row],[Fuera de Hora]],0)</f>
        <v>0</v>
      </c>
      <c r="U18" s="4">
        <f>IF(Tabla134[[#This Row],[Salida]]-Tabla134[[#This Row],[HorarioS]]&gt;0,TIME(HOUR(Tabla134[[#This Row],[Salida]]),MINUTE(Tabla134[[#This Row],[Salida]])+(SECOND(Tabla134[[#This Row],[Salida]])&gt;15),0)-Tabla134[[#This Row],[HorarioS]],0)</f>
        <v>0.27152777777777781</v>
      </c>
      <c r="V18" s="4" t="s">
        <v>14</v>
      </c>
      <c r="W18" s="4">
        <f>IF(Tabla134[[#This Row],[Aprobado]]="SI",Tabla134[[#This Row],[Ext. Salida]],0)</f>
        <v>0.27152777777777781</v>
      </c>
    </row>
    <row r="19" spans="1:23" x14ac:dyDescent="0.25">
      <c r="A19" s="2" t="str">
        <f>TEXT(Tabla134[[#This Row],[Fecha]],"dddd")</f>
        <v>jueves</v>
      </c>
      <c r="B19" s="3">
        <v>45491</v>
      </c>
      <c r="C19" s="4">
        <v>0.3125</v>
      </c>
      <c r="D19" s="4">
        <v>0.5625</v>
      </c>
      <c r="E19" s="4">
        <f>IF((Tabla134[[#This Row],[HorarioS]]-Tabla134[[#This Row],[HorarioE]])&gt;0.25,(Tabla134[[#This Row],[HorarioS]]-Tabla134[[#This Row],[HorarioE]]-0.03125),(Tabla134[[#This Row],[HorarioS]]-Tabla134[[#This Row],[HorarioE]]))</f>
        <v>0.25</v>
      </c>
      <c r="F19" s="2">
        <f>IFERROR(VLOOKUP($B19,'REP.ASISTENCIA'!$A$1:$Z$50,10,FALSE),0)</f>
        <v>0</v>
      </c>
      <c r="G19" s="2">
        <f>IFERROR(VLOOKUP($B19,'REP.ASISTENCIA'!$A$1:$Z$50,13,FALSE),0)</f>
        <v>0</v>
      </c>
      <c r="H19" s="2">
        <f>IFERROR(VLOOKUP($B19,'REP.ASISTENCIA'!$A$1:$Z$50,15,FALSE),0)</f>
        <v>0</v>
      </c>
      <c r="I19" s="2">
        <f>IFERROR(VLOOKUP($B19,'REP.ASISTENCIA'!$A$1:$Z$50,16,FALSE),0)</f>
        <v>0</v>
      </c>
      <c r="J19" s="2">
        <f>IFERROR(VLOOKUP($B19,'REP.ASISTENCIA'!$A$1:$Z$35,18,FALSE),0)</f>
        <v>0</v>
      </c>
      <c r="K19" s="4">
        <f>IF(Tabla134[[#This Row],[HorarioE]]-Tabla134[[#This Row],[Columna1]]&gt;0,Tabla134[[#This Row],[HorarioE]]-Tabla134[[#This Row],[Columna1]],0)</f>
        <v>0.3125</v>
      </c>
      <c r="L19" s="4" t="s">
        <v>15</v>
      </c>
      <c r="M19" s="4">
        <f>IF(Tabla134[[#This Row],[Ap. Extra]]="SI",Tabla134[[#This Row],[Ing. Anticipado]],0)</f>
        <v>0</v>
      </c>
      <c r="N19" s="4">
        <f>IF(Tabla134[[#This Row],[Columna1]]-Tabla134[[#This Row],[HorarioE]]&gt;0,TIME(HOUR(Tabla134[[#This Row],[Columna1]]),MINUTE(Tabla134[[#This Row],[Columna1]]),0)-Tabla134[[#This Row],[HorarioE]],0)</f>
        <v>0</v>
      </c>
      <c r="O19" s="4" t="s">
        <v>15</v>
      </c>
      <c r="P19" s="4">
        <f>IF(Tabla134[[#This Row],[T. Justificado]]="NO",Tabla134[[#This Row],[Tardanza]],0)</f>
        <v>0</v>
      </c>
      <c r="Q19" s="4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0</v>
      </c>
      <c r="R19" s="4">
        <f>IF((Tabla134[[#This Row],[HorarioS]]-Tabla134[[#This Row],[Salida]])&gt;0,Tabla134[[#This Row],[HorarioS]]-Tabla134[[#This Row],[Salida]],0)</f>
        <v>0.5625</v>
      </c>
      <c r="S19" s="4" t="s">
        <v>14</v>
      </c>
      <c r="T19" s="4">
        <f>IF(Tabla134[[#This Row],[F. H. Justificado]]="NO",Tabla134[[#This Row],[Fuera de Hora]],0)</f>
        <v>0</v>
      </c>
      <c r="U19" s="4">
        <f>IF(Tabla134[[#This Row],[Salida]]-Tabla134[[#This Row],[HorarioS]]&gt;0,TIME(HOUR(Tabla134[[#This Row],[Salida]]),MINUTE(Tabla134[[#This Row],[Salida]])+(SECOND(Tabla134[[#This Row],[Salida]])&gt;15),0)-Tabla134[[#This Row],[HorarioS]],0)</f>
        <v>0</v>
      </c>
      <c r="V19" s="4" t="s">
        <v>15</v>
      </c>
      <c r="W19" s="4">
        <f>IF(Tabla134[[#This Row],[Aprobado]]="SI",Tabla134[[#This Row],[Ext. Salida]],0)</f>
        <v>0</v>
      </c>
    </row>
    <row r="20" spans="1:23" x14ac:dyDescent="0.25">
      <c r="A20" s="2" t="str">
        <f>TEXT(Tabla134[[#This Row],[Fecha]],"dddd")</f>
        <v>viernes</v>
      </c>
      <c r="B20" s="3">
        <v>45492</v>
      </c>
      <c r="C20" s="4">
        <v>0.3125</v>
      </c>
      <c r="D20" s="4">
        <v>0.5625</v>
      </c>
      <c r="E20" s="4">
        <f>IF((Tabla134[[#This Row],[HorarioS]]-Tabla134[[#This Row],[HorarioE]])&gt;0.25,(Tabla134[[#This Row],[HorarioS]]-Tabla134[[#This Row],[HorarioE]]-0.03125),(Tabla134[[#This Row],[HorarioS]]-Tabla134[[#This Row],[HorarioE]]))</f>
        <v>0.25</v>
      </c>
      <c r="F20" s="2" t="str">
        <f>IFERROR(VLOOKUP($B20,'REP.ASISTENCIA'!$A$1:$Z$50,10,FALSE),0)</f>
        <v>07:46:36</v>
      </c>
      <c r="G20" s="2" t="str">
        <f>IFERROR(VLOOKUP($B20,'REP.ASISTENCIA'!$A$1:$Z$50,13,FALSE),0)</f>
        <v>13:17:53</v>
      </c>
      <c r="H20" s="2" t="str">
        <f>IFERROR(VLOOKUP($B20,'REP.ASISTENCIA'!$A$1:$Z$50,15,FALSE),0)</f>
        <v>13:56:13</v>
      </c>
      <c r="I20" s="2" t="str">
        <f>IFERROR(VLOOKUP($B20,'REP.ASISTENCIA'!$A$1:$Z$50,16,FALSE),0)</f>
        <v>19:37:56</v>
      </c>
      <c r="J20" s="2">
        <f>IFERROR(VLOOKUP($B20,'REP.ASISTENCIA'!$A$1:$Z$35,18,FALSE),0)</f>
        <v>0</v>
      </c>
      <c r="K20" s="4">
        <f>IF(Tabla134[[#This Row],[HorarioE]]-Tabla134[[#This Row],[Columna1]]&gt;0,Tabla134[[#This Row],[HorarioE]]-Tabla134[[#This Row],[Columna1]],0)</f>
        <v>0</v>
      </c>
      <c r="L20" s="4" t="s">
        <v>15</v>
      </c>
      <c r="M20" s="4">
        <f>IF(Tabla134[[#This Row],[Ap. Extra]]="SI",Tabla134[[#This Row],[Ing. Anticipado]],0)</f>
        <v>0</v>
      </c>
      <c r="N20" s="4">
        <f>IF(Tabla134[[#This Row],[Columna1]]-Tabla134[[#This Row],[HorarioE]]&gt;0,TIME(HOUR(Tabla134[[#This Row],[Columna1]]),MINUTE(Tabla134[[#This Row],[Columna1]]),0)-Tabla134[[#This Row],[HorarioE]],0)</f>
        <v>1.1111111111111127E-2</v>
      </c>
      <c r="O20" s="4" t="s">
        <v>15</v>
      </c>
      <c r="P20" s="4">
        <f>IF(Tabla134[[#This Row],[T. Justificado]]="NO",Tabla134[[#This Row],[Tardanza]],0)</f>
        <v>1.1111111111111127E-2</v>
      </c>
      <c r="Q20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19:37:56</v>
      </c>
      <c r="R20" s="4">
        <f>IF((Tabla134[[#This Row],[HorarioS]]-Tabla134[[#This Row],[Salida]])&gt;0,Tabla134[[#This Row],[HorarioS]]-Tabla134[[#This Row],[Salida]],0)</f>
        <v>0</v>
      </c>
      <c r="S20" s="4" t="s">
        <v>14</v>
      </c>
      <c r="T20" s="4">
        <f>IF(Tabla134[[#This Row],[F. H. Justificado]]="NO",Tabla134[[#This Row],[Fuera de Hora]],0)</f>
        <v>0</v>
      </c>
      <c r="U20" s="4">
        <f>IF(Tabla134[[#This Row],[Salida]]-Tabla134[[#This Row],[HorarioS]]&gt;0,TIME(HOUR(Tabla134[[#This Row],[Salida]]),MINUTE(Tabla134[[#This Row],[Salida]])+(SECOND(Tabla134[[#This Row],[Salida]])&gt;15),0)-Tabla134[[#This Row],[HorarioS]],0)</f>
        <v>0.25555555555555554</v>
      </c>
      <c r="V20" s="4" t="s">
        <v>14</v>
      </c>
      <c r="W20" s="4">
        <f>IF(Tabla134[[#This Row],[Aprobado]]="SI",Tabla134[[#This Row],[Ext. Salida]],0)</f>
        <v>0.25555555555555554</v>
      </c>
    </row>
    <row r="21" spans="1:23" x14ac:dyDescent="0.25">
      <c r="A21" s="2" t="str">
        <f>TEXT(Tabla134[[#This Row],[Fecha]],"dddd")</f>
        <v>sábado</v>
      </c>
      <c r="B21" s="3">
        <v>45493</v>
      </c>
      <c r="C21" s="4">
        <v>0</v>
      </c>
      <c r="D21" s="4">
        <v>0</v>
      </c>
      <c r="E21" s="4">
        <f>IF((Tabla134[[#This Row],[HorarioS]]-Tabla134[[#This Row],[HorarioE]])&gt;0.25,(Tabla134[[#This Row],[HorarioS]]-Tabla134[[#This Row],[HorarioE]]-0.03125),(Tabla134[[#This Row],[HorarioS]]-Tabla134[[#This Row],[HorarioE]]))</f>
        <v>0</v>
      </c>
      <c r="F21" s="2">
        <f>IFERROR(VLOOKUP($B21,'REP.ASISTENCIA'!$A$1:$Z$50,10,FALSE),0)</f>
        <v>0</v>
      </c>
      <c r="G21" s="2">
        <f>IFERROR(VLOOKUP($B21,'REP.ASISTENCIA'!$A$1:$Z$50,13,FALSE),0)</f>
        <v>0</v>
      </c>
      <c r="H21" s="2">
        <f>IFERROR(VLOOKUP($B21,'REP.ASISTENCIA'!$A$1:$Z$50,15,FALSE),0)</f>
        <v>0</v>
      </c>
      <c r="I21" s="2">
        <f>IFERROR(VLOOKUP($B21,'REP.ASISTENCIA'!$A$1:$Z$50,16,FALSE),0)</f>
        <v>0</v>
      </c>
      <c r="J21" s="2">
        <f>IFERROR(VLOOKUP($B21,'REP.ASISTENCIA'!$A$1:$Z$35,18,FALSE),0)</f>
        <v>0</v>
      </c>
      <c r="K21" s="4">
        <f>IF(Tabla134[[#This Row],[HorarioE]]-Tabla134[[#This Row],[Columna1]]&gt;0,Tabla134[[#This Row],[HorarioE]]-Tabla134[[#This Row],[Columna1]],0)</f>
        <v>0</v>
      </c>
      <c r="L21" s="4" t="s">
        <v>15</v>
      </c>
      <c r="M21" s="4">
        <f>IF(Tabla134[[#This Row],[Ap. Extra]]="SI",Tabla134[[#This Row],[Ing. Anticipado]],0)</f>
        <v>0</v>
      </c>
      <c r="N21" s="4">
        <f>IF(Tabla134[[#This Row],[Columna1]]-Tabla134[[#This Row],[HorarioE]]&gt;0,TIME(HOUR(Tabla134[[#This Row],[Columna1]]),MINUTE(Tabla134[[#This Row],[Columna1]]),0)-Tabla134[[#This Row],[HorarioE]],0)</f>
        <v>0</v>
      </c>
      <c r="O21" s="4" t="s">
        <v>15</v>
      </c>
      <c r="P21" s="4">
        <f>IF(Tabla134[[#This Row],[T. Justificado]]="NO",Tabla134[[#This Row],[Tardanza]],0)</f>
        <v>0</v>
      </c>
      <c r="Q21" s="4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0</v>
      </c>
      <c r="R21" s="4">
        <f>IF((Tabla134[[#This Row],[HorarioS]]-Tabla134[[#This Row],[Salida]])&gt;0,Tabla134[[#This Row],[HorarioS]]-Tabla134[[#This Row],[Salida]],0)</f>
        <v>0</v>
      </c>
      <c r="S21" s="4" t="s">
        <v>14</v>
      </c>
      <c r="T21" s="4">
        <f>IF(Tabla134[[#This Row],[F. H. Justificado]]="NO",Tabla134[[#This Row],[Fuera de Hora]],0)</f>
        <v>0</v>
      </c>
      <c r="U21" s="4">
        <f>IF(Tabla134[[#This Row],[Salida]]-Tabla134[[#This Row],[HorarioS]]&gt;0,TIME(HOUR(Tabla134[[#This Row],[Salida]]),MINUTE(Tabla134[[#This Row],[Salida]])+(SECOND(Tabla134[[#This Row],[Salida]])&gt;15),0)-Tabla134[[#This Row],[HorarioS]],0)</f>
        <v>0</v>
      </c>
      <c r="V21" s="4" t="s">
        <v>14</v>
      </c>
      <c r="W21" s="4">
        <f>IF(Tabla134[[#This Row],[Aprobado]]="SI",Tabla134[[#This Row],[Ext. Salida]],0)</f>
        <v>0</v>
      </c>
    </row>
    <row r="22" spans="1:23" x14ac:dyDescent="0.25">
      <c r="A22" s="2" t="str">
        <f>TEXT(Tabla134[[#This Row],[Fecha]],"dddd")</f>
        <v>domingo</v>
      </c>
      <c r="B22" s="3">
        <v>45494</v>
      </c>
      <c r="C22" s="4">
        <v>0</v>
      </c>
      <c r="D22" s="4">
        <v>0</v>
      </c>
      <c r="E22" s="4">
        <f>IF((Tabla134[[#This Row],[HorarioS]]-Tabla134[[#This Row],[HorarioE]])&gt;0.25,(Tabla134[[#This Row],[HorarioS]]-Tabla134[[#This Row],[HorarioE]]-0.03125),(Tabla134[[#This Row],[HorarioS]]-Tabla134[[#This Row],[HorarioE]]))</f>
        <v>0</v>
      </c>
      <c r="F22" s="2">
        <f>IFERROR(VLOOKUP($B22,'REP.ASISTENCIA'!$A$1:$Z$50,10,FALSE),0)</f>
        <v>0</v>
      </c>
      <c r="G22" s="2">
        <f>IFERROR(VLOOKUP($B22,'REP.ASISTENCIA'!$A$1:$Z$50,13,FALSE),0)</f>
        <v>0</v>
      </c>
      <c r="H22" s="2">
        <f>IFERROR(VLOOKUP($B22,'REP.ASISTENCIA'!$A$1:$Z$50,15,FALSE),0)</f>
        <v>0</v>
      </c>
      <c r="I22" s="2">
        <f>IFERROR(VLOOKUP($B22,'REP.ASISTENCIA'!$A$1:$Z$50,16,FALSE),0)</f>
        <v>0</v>
      </c>
      <c r="J22" s="2">
        <f>IFERROR(VLOOKUP($B22,'REP.ASISTENCIA'!$A$1:$Z$35,18,FALSE),0)</f>
        <v>0</v>
      </c>
      <c r="K22" s="4">
        <f>IF(Tabla134[[#This Row],[HorarioE]]-Tabla134[[#This Row],[Columna1]]&gt;0,Tabla134[[#This Row],[HorarioE]]-Tabla134[[#This Row],[Columna1]],0)</f>
        <v>0</v>
      </c>
      <c r="L22" s="4" t="s">
        <v>15</v>
      </c>
      <c r="M22" s="4">
        <f>IF(Tabla134[[#This Row],[Ap. Extra]]="SI",Tabla134[[#This Row],[Ing. Anticipado]],0)</f>
        <v>0</v>
      </c>
      <c r="N22" s="4">
        <f>IF(Tabla134[[#This Row],[Columna1]]-Tabla134[[#This Row],[HorarioE]]&gt;0,TIME(HOUR(Tabla134[[#This Row],[Columna1]]),MINUTE(Tabla134[[#This Row],[Columna1]]),0)-Tabla134[[#This Row],[HorarioE]],0)</f>
        <v>0</v>
      </c>
      <c r="O22" s="4" t="s">
        <v>15</v>
      </c>
      <c r="P22" s="4">
        <f>IF(Tabla134[[#This Row],[T. Justificado]]="NO",Tabla134[[#This Row],[Tardanza]],0)</f>
        <v>0</v>
      </c>
      <c r="Q22" s="4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0</v>
      </c>
      <c r="R22" s="4">
        <f>IF((Tabla134[[#This Row],[HorarioS]]-Tabla134[[#This Row],[Salida]])&gt;0,Tabla134[[#This Row],[HorarioS]]-Tabla134[[#This Row],[Salida]],0)</f>
        <v>0</v>
      </c>
      <c r="S22" s="4" t="s">
        <v>14</v>
      </c>
      <c r="T22" s="4">
        <f>IF(Tabla134[[#This Row],[F. H. Justificado]]="NO",Tabla134[[#This Row],[Fuera de Hora]],0)</f>
        <v>0</v>
      </c>
      <c r="U22" s="4">
        <f>IF(Tabla134[[#This Row],[Salida]]-Tabla134[[#This Row],[HorarioS]]&gt;0,TIME(HOUR(Tabla134[[#This Row],[Salida]]),MINUTE(Tabla134[[#This Row],[Salida]])+(SECOND(Tabla134[[#This Row],[Salida]])&gt;15),0)-Tabla134[[#This Row],[HorarioS]],0)</f>
        <v>0</v>
      </c>
      <c r="V22" s="4" t="s">
        <v>14</v>
      </c>
      <c r="W22" s="4">
        <f>IF(Tabla134[[#This Row],[Aprobado]]="SI",Tabla134[[#This Row],[Ext. Salida]],0)</f>
        <v>0</v>
      </c>
    </row>
    <row r="23" spans="1:23" x14ac:dyDescent="0.25">
      <c r="A23" s="2" t="str">
        <f>TEXT(Tabla134[[#This Row],[Fecha]],"dddd")</f>
        <v>lunes</v>
      </c>
      <c r="B23" s="3">
        <v>45495</v>
      </c>
      <c r="C23" s="4">
        <v>0.3125</v>
      </c>
      <c r="D23" s="4">
        <v>0.5625</v>
      </c>
      <c r="E23" s="4">
        <f>IF((Tabla134[[#This Row],[HorarioS]]-Tabla134[[#This Row],[HorarioE]])&gt;0.25,(Tabla134[[#This Row],[HorarioS]]-Tabla134[[#This Row],[HorarioE]]-0.03125),(Tabla134[[#This Row],[HorarioS]]-Tabla134[[#This Row],[HorarioE]]))</f>
        <v>0.25</v>
      </c>
      <c r="F23" s="2" t="str">
        <f>IFERROR(VLOOKUP($B23,'REP.ASISTENCIA'!$A$1:$Z$50,10,FALSE),0)</f>
        <v>07:52:47</v>
      </c>
      <c r="G23" s="2" t="str">
        <f>IFERROR(VLOOKUP($B23,'REP.ASISTENCIA'!$A$1:$Z$50,13,FALSE),0)</f>
        <v>13:42:27</v>
      </c>
      <c r="H23" s="2">
        <f>IFERROR(VLOOKUP($B23,'REP.ASISTENCIA'!$A$1:$Z$50,15,FALSE),0)</f>
        <v>0</v>
      </c>
      <c r="I23" s="2">
        <f>IFERROR(VLOOKUP($B23,'REP.ASISTENCIA'!$A$1:$Z$50,16,FALSE),0)</f>
        <v>0</v>
      </c>
      <c r="J23" s="2">
        <f>IFERROR(VLOOKUP($B23,'REP.ASISTENCIA'!$A$1:$Z$35,18,FALSE),0)</f>
        <v>0</v>
      </c>
      <c r="K23" s="4">
        <f>IF(Tabla134[[#This Row],[HorarioE]]-Tabla134[[#This Row],[Columna1]]&gt;0,Tabla134[[#This Row],[HorarioE]]-Tabla134[[#This Row],[Columna1]],0)</f>
        <v>0</v>
      </c>
      <c r="L23" s="4" t="s">
        <v>15</v>
      </c>
      <c r="M23" s="4">
        <f>IF(Tabla134[[#This Row],[Ap. Extra]]="SI",Tabla134[[#This Row],[Ing. Anticipado]],0)</f>
        <v>0</v>
      </c>
      <c r="N23" s="4">
        <f>IF(Tabla134[[#This Row],[Columna1]]-Tabla134[[#This Row],[HorarioE]]&gt;0,TIME(HOUR(Tabla134[[#This Row],[Columna1]]),MINUTE(Tabla134[[#This Row],[Columna1]]),0)-Tabla134[[#This Row],[HorarioE]],0)</f>
        <v>1.5277777777777779E-2</v>
      </c>
      <c r="O23" s="4" t="s">
        <v>15</v>
      </c>
      <c r="P23" s="4">
        <f>IF(Tabla134[[#This Row],[T. Justificado]]="NO",Tabla134[[#This Row],[Tardanza]],0)</f>
        <v>1.5277777777777779E-2</v>
      </c>
      <c r="Q23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13:42:27</v>
      </c>
      <c r="R23" s="4">
        <f>IF((Tabla134[[#This Row],[HorarioS]]-Tabla134[[#This Row],[Salida]])&gt;0,Tabla134[[#This Row],[HorarioS]]-Tabla134[[#This Row],[Salida]],0)</f>
        <v>0</v>
      </c>
      <c r="S23" s="4" t="s">
        <v>14</v>
      </c>
      <c r="T23" s="4">
        <f>IF(Tabla134[[#This Row],[F. H. Justificado]]="NO",Tabla134[[#This Row],[Fuera de Hora]],0)</f>
        <v>0</v>
      </c>
      <c r="U23" s="4">
        <f>IF(Tabla134[[#This Row],[Salida]]-Tabla134[[#This Row],[HorarioS]]&gt;0,TIME(HOUR(Tabla134[[#This Row],[Salida]]),MINUTE(Tabla134[[#This Row],[Salida]])+(SECOND(Tabla134[[#This Row],[Salida]])&gt;15),0)-Tabla134[[#This Row],[HorarioS]],0)</f>
        <v>9.0277777777777457E-3</v>
      </c>
      <c r="V23" s="4" t="s">
        <v>15</v>
      </c>
      <c r="W23" s="4">
        <f>IF(Tabla134[[#This Row],[Aprobado]]="SI",Tabla134[[#This Row],[Ext. Salida]],0)</f>
        <v>0</v>
      </c>
    </row>
    <row r="24" spans="1:23" x14ac:dyDescent="0.25">
      <c r="A24" s="2" t="str">
        <f>TEXT(Tabla134[[#This Row],[Fecha]],"dddd")</f>
        <v>martes</v>
      </c>
      <c r="B24" s="3">
        <v>45496</v>
      </c>
      <c r="C24" s="4">
        <v>0.3125</v>
      </c>
      <c r="D24" s="4">
        <v>0.5625</v>
      </c>
      <c r="E24" s="4">
        <f>IF((Tabla134[[#This Row],[HorarioS]]-Tabla134[[#This Row],[HorarioE]])&gt;0.25,(Tabla134[[#This Row],[HorarioS]]-Tabla134[[#This Row],[HorarioE]]-0.03125),(Tabla134[[#This Row],[HorarioS]]-Tabla134[[#This Row],[HorarioE]]))</f>
        <v>0.25</v>
      </c>
      <c r="F24" s="2">
        <f>IFERROR(VLOOKUP($B24,'REP.ASISTENCIA'!$A$1:$Z$50,10,FALSE),0)</f>
        <v>0</v>
      </c>
      <c r="G24" s="2">
        <f>IFERROR(VLOOKUP($B24,'REP.ASISTENCIA'!$A$1:$Z$50,13,FALSE),0)</f>
        <v>0</v>
      </c>
      <c r="H24" s="2">
        <f>IFERROR(VLOOKUP($B24,'REP.ASISTENCIA'!$A$1:$Z$50,15,FALSE),0)</f>
        <v>0</v>
      </c>
      <c r="I24" s="2">
        <f>IFERROR(VLOOKUP($B24,'REP.ASISTENCIA'!$A$1:$Z$50,16,FALSE),0)</f>
        <v>0</v>
      </c>
      <c r="J24" s="2">
        <f>IFERROR(VLOOKUP($B24,'REP.ASISTENCIA'!$A$1:$Z$35,18,FALSE),0)</f>
        <v>0</v>
      </c>
      <c r="K24" s="4">
        <f>IF(Tabla134[[#This Row],[HorarioE]]-Tabla134[[#This Row],[Columna1]]&gt;0,Tabla134[[#This Row],[HorarioE]]-Tabla134[[#This Row],[Columna1]],0)</f>
        <v>0.3125</v>
      </c>
      <c r="L24" s="4" t="s">
        <v>15</v>
      </c>
      <c r="M24" s="4">
        <f>IF(Tabla134[[#This Row],[Ap. Extra]]="SI",Tabla134[[#This Row],[Ing. Anticipado]],0)</f>
        <v>0</v>
      </c>
      <c r="N24" s="4">
        <f>IF(Tabla134[[#This Row],[Columna1]]-Tabla134[[#This Row],[HorarioE]]&gt;0,TIME(HOUR(Tabla134[[#This Row],[Columna1]]),MINUTE(Tabla134[[#This Row],[Columna1]]),0)-Tabla134[[#This Row],[HorarioE]],0)</f>
        <v>0</v>
      </c>
      <c r="O24" s="4" t="s">
        <v>15</v>
      </c>
      <c r="P24" s="4">
        <f>IF(Tabla134[[#This Row],[T. Justificado]]="NO",Tabla134[[#This Row],[Tardanza]],0)</f>
        <v>0</v>
      </c>
      <c r="Q24" s="4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0</v>
      </c>
      <c r="R24" s="4">
        <f>IF((Tabla134[[#This Row],[HorarioS]]-Tabla134[[#This Row],[Salida]])&gt;0,Tabla134[[#This Row],[HorarioS]]-Tabla134[[#This Row],[Salida]],0)</f>
        <v>0.5625</v>
      </c>
      <c r="S24" s="4" t="s">
        <v>14</v>
      </c>
      <c r="T24" s="4">
        <f>IF(Tabla134[[#This Row],[F. H. Justificado]]="NO",Tabla134[[#This Row],[Fuera de Hora]],0)</f>
        <v>0</v>
      </c>
      <c r="U24" s="4">
        <f>IF(Tabla134[[#This Row],[Salida]]-Tabla134[[#This Row],[HorarioS]]&gt;0,TIME(HOUR(Tabla134[[#This Row],[Salida]]),MINUTE(Tabla134[[#This Row],[Salida]])+(SECOND(Tabla134[[#This Row],[Salida]])&gt;15),0)-Tabla134[[#This Row],[HorarioS]],0)</f>
        <v>0</v>
      </c>
      <c r="V24" s="4" t="s">
        <v>15</v>
      </c>
      <c r="W24" s="4">
        <f>IF(Tabla134[[#This Row],[Aprobado]]="SI",Tabla134[[#This Row],[Ext. Salida]],0)</f>
        <v>0</v>
      </c>
    </row>
    <row r="25" spans="1:23" x14ac:dyDescent="0.25">
      <c r="A25" s="2" t="str">
        <f>TEXT(Tabla134[[#This Row],[Fecha]],"dddd")</f>
        <v>miércoles</v>
      </c>
      <c r="B25" s="3">
        <v>45497</v>
      </c>
      <c r="C25" s="4">
        <v>0.3125</v>
      </c>
      <c r="D25" s="4">
        <v>0.5625</v>
      </c>
      <c r="E25" s="4">
        <f>IF((Tabla134[[#This Row],[HorarioS]]-Tabla134[[#This Row],[HorarioE]])&gt;0.25,(Tabla134[[#This Row],[HorarioS]]-Tabla134[[#This Row],[HorarioE]]-0.03125),(Tabla134[[#This Row],[HorarioS]]-Tabla134[[#This Row],[HorarioE]]))</f>
        <v>0.25</v>
      </c>
      <c r="F25" s="2" t="str">
        <f>IFERROR(VLOOKUP($B25,'REP.ASISTENCIA'!$A$1:$Z$50,10,FALSE),0)</f>
        <v>07:44:05</v>
      </c>
      <c r="G25" s="2" t="str">
        <f>IFERROR(VLOOKUP($B25,'REP.ASISTENCIA'!$A$1:$Z$50,13,FALSE),0)</f>
        <v>14:17:15</v>
      </c>
      <c r="H25" s="2">
        <f>IFERROR(VLOOKUP($B25,'REP.ASISTENCIA'!$A$1:$Z$50,15,FALSE),0)</f>
        <v>0</v>
      </c>
      <c r="I25" s="2">
        <f>IFERROR(VLOOKUP($B25,'REP.ASISTENCIA'!$A$1:$Z$50,16,FALSE),0)</f>
        <v>0</v>
      </c>
      <c r="J25" s="2">
        <f>IFERROR(VLOOKUP($B25,'REP.ASISTENCIA'!$A$1:$Z$35,18,FALSE),0)</f>
        <v>0</v>
      </c>
      <c r="K25" s="4">
        <f>IF(Tabla134[[#This Row],[HorarioE]]-Tabla134[[#This Row],[Columna1]]&gt;0,Tabla134[[#This Row],[HorarioE]]-Tabla134[[#This Row],[Columna1]],0)</f>
        <v>0</v>
      </c>
      <c r="L25" s="4" t="s">
        <v>15</v>
      </c>
      <c r="M25" s="4">
        <f>IF(Tabla134[[#This Row],[Ap. Extra]]="SI",Tabla134[[#This Row],[Ing. Anticipado]],0)</f>
        <v>0</v>
      </c>
      <c r="N25" s="4">
        <f>IF(Tabla134[[#This Row],[Columna1]]-Tabla134[[#This Row],[HorarioE]]&gt;0,TIME(HOUR(Tabla134[[#This Row],[Columna1]]),MINUTE(Tabla134[[#This Row],[Columna1]]),0)-Tabla134[[#This Row],[HorarioE]],0)</f>
        <v>9.7222222222222432E-3</v>
      </c>
      <c r="O25" s="4" t="s">
        <v>15</v>
      </c>
      <c r="P25" s="4">
        <f>IF(Tabla134[[#This Row],[T. Justificado]]="NO",Tabla134[[#This Row],[Tardanza]],0)</f>
        <v>9.7222222222222432E-3</v>
      </c>
      <c r="Q25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14:17:15</v>
      </c>
      <c r="R25" s="4">
        <f>IF((Tabla134[[#This Row],[HorarioS]]-Tabla134[[#This Row],[Salida]])&gt;0,Tabla134[[#This Row],[HorarioS]]-Tabla134[[#This Row],[Salida]],0)</f>
        <v>0</v>
      </c>
      <c r="S25" s="4" t="s">
        <v>14</v>
      </c>
      <c r="T25" s="4">
        <f>IF(Tabla134[[#This Row],[F. H. Justificado]]="NO",Tabla134[[#This Row],[Fuera de Hora]],0)</f>
        <v>0</v>
      </c>
      <c r="U25" s="4">
        <f>IF(Tabla134[[#This Row],[Salida]]-Tabla134[[#This Row],[HorarioS]]&gt;0,TIME(HOUR(Tabla134[[#This Row],[Salida]]),MINUTE(Tabla134[[#This Row],[Salida]])+(SECOND(Tabla134[[#This Row],[Salida]])&gt;15),0)-Tabla134[[#This Row],[HorarioS]],0)</f>
        <v>3.2638888888888884E-2</v>
      </c>
      <c r="V25" s="4" t="s">
        <v>14</v>
      </c>
      <c r="W25" s="4">
        <f>IF(Tabla134[[#This Row],[Aprobado]]="SI",Tabla134[[#This Row],[Ext. Salida]],0)</f>
        <v>3.2638888888888884E-2</v>
      </c>
    </row>
    <row r="26" spans="1:23" x14ac:dyDescent="0.25">
      <c r="A26" s="2" t="str">
        <f>TEXT(Tabla134[[#This Row],[Fecha]],"dddd")</f>
        <v>jueves</v>
      </c>
      <c r="B26" s="3">
        <v>45498</v>
      </c>
      <c r="C26" s="4">
        <v>0.3125</v>
      </c>
      <c r="D26" s="4">
        <v>0.5625</v>
      </c>
      <c r="E26" s="4">
        <f>IF((Tabla134[[#This Row],[HorarioS]]-Tabla134[[#This Row],[HorarioE]])&gt;0.25,(Tabla134[[#This Row],[HorarioS]]-Tabla134[[#This Row],[HorarioE]]-0.03125),(Tabla134[[#This Row],[HorarioS]]-Tabla134[[#This Row],[HorarioE]]))</f>
        <v>0.25</v>
      </c>
      <c r="F26" s="2" t="str">
        <f>IFERROR(VLOOKUP($B26,'REP.ASISTENCIA'!$A$1:$Z$50,10,FALSE),0)</f>
        <v>07:46:39</v>
      </c>
      <c r="G26" s="2" t="str">
        <f>IFERROR(VLOOKUP($B26,'REP.ASISTENCIA'!$A$1:$Z$50,13,FALSE),0)</f>
        <v>13:56:25</v>
      </c>
      <c r="H26" s="2">
        <f>IFERROR(VLOOKUP($B26,'REP.ASISTENCIA'!$A$1:$Z$50,15,FALSE),0)</f>
        <v>0</v>
      </c>
      <c r="I26" s="2">
        <f>IFERROR(VLOOKUP($B26,'REP.ASISTENCIA'!$A$1:$Z$50,16,FALSE),0)</f>
        <v>0</v>
      </c>
      <c r="J26" s="2">
        <f>IFERROR(VLOOKUP($B26,'REP.ASISTENCIA'!$A$1:$Z$35,18,FALSE),0)</f>
        <v>0</v>
      </c>
      <c r="K26" s="4">
        <f>IF(Tabla134[[#This Row],[HorarioE]]-Tabla134[[#This Row],[Columna1]]&gt;0,Tabla134[[#This Row],[HorarioE]]-Tabla134[[#This Row],[Columna1]],0)</f>
        <v>0</v>
      </c>
      <c r="L26" s="4" t="s">
        <v>15</v>
      </c>
      <c r="M26" s="4">
        <f>IF(Tabla134[[#This Row],[Ap. Extra]]="SI",Tabla134[[#This Row],[Ing. Anticipado]],0)</f>
        <v>0</v>
      </c>
      <c r="N26" s="4">
        <f>IF(Tabla134[[#This Row],[Columna1]]-Tabla134[[#This Row],[HorarioE]]&gt;0,TIME(HOUR(Tabla134[[#This Row],[Columna1]]),MINUTE(Tabla134[[#This Row],[Columna1]]),0)-Tabla134[[#This Row],[HorarioE]],0)</f>
        <v>1.1111111111111127E-2</v>
      </c>
      <c r="O26" s="4" t="s">
        <v>15</v>
      </c>
      <c r="P26" s="4">
        <f>IF(Tabla134[[#This Row],[T. Justificado]]="NO",Tabla134[[#This Row],[Tardanza]],0)</f>
        <v>1.1111111111111127E-2</v>
      </c>
      <c r="Q26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13:56:25</v>
      </c>
      <c r="R26" s="4">
        <f>IF((Tabla134[[#This Row],[HorarioS]]-Tabla134[[#This Row],[Salida]])&gt;0,Tabla134[[#This Row],[HorarioS]]-Tabla134[[#This Row],[Salida]],0)</f>
        <v>0</v>
      </c>
      <c r="S26" s="4" t="s">
        <v>14</v>
      </c>
      <c r="T26" s="4">
        <f>IF(Tabla134[[#This Row],[F. H. Justificado]]="NO",Tabla134[[#This Row],[Fuera de Hora]],0)</f>
        <v>0</v>
      </c>
      <c r="U26" s="4">
        <f>IF(Tabla134[[#This Row],[Salida]]-Tabla134[[#This Row],[HorarioS]]&gt;0,TIME(HOUR(Tabla134[[#This Row],[Salida]]),MINUTE(Tabla134[[#This Row],[Salida]])+(SECOND(Tabla134[[#This Row],[Salida]])&gt;15),0)-Tabla134[[#This Row],[HorarioS]],0)</f>
        <v>1.8750000000000044E-2</v>
      </c>
      <c r="V26" s="4" t="s">
        <v>15</v>
      </c>
      <c r="W26" s="4">
        <f>IF(Tabla134[[#This Row],[Aprobado]]="SI",Tabla134[[#This Row],[Ext. Salida]],0)</f>
        <v>0</v>
      </c>
    </row>
    <row r="27" spans="1:23" x14ac:dyDescent="0.25">
      <c r="A27" s="2" t="str">
        <f>TEXT(Tabla134[[#This Row],[Fecha]],"dddd")</f>
        <v>viernes</v>
      </c>
      <c r="B27" s="3">
        <v>45499</v>
      </c>
      <c r="C27" s="4">
        <v>0.3125</v>
      </c>
      <c r="D27" s="4">
        <v>0.5625</v>
      </c>
      <c r="E27" s="4">
        <f>IF((Tabla134[[#This Row],[HorarioS]]-Tabla134[[#This Row],[HorarioE]])&gt;0.25,(Tabla134[[#This Row],[HorarioS]]-Tabla134[[#This Row],[HorarioE]]-0.03125),(Tabla134[[#This Row],[HorarioS]]-Tabla134[[#This Row],[HorarioE]]))</f>
        <v>0.25</v>
      </c>
      <c r="F27" s="2" t="str">
        <f>IFERROR(VLOOKUP($B27,'REP.ASISTENCIA'!$A$1:$Z$50,10,FALSE),0)</f>
        <v>07:49:48</v>
      </c>
      <c r="G27" s="2" t="str">
        <f>IFERROR(VLOOKUP($B27,'REP.ASISTENCIA'!$A$1:$Z$50,13,FALSE),0)</f>
        <v>13:51:15</v>
      </c>
      <c r="H27" s="2">
        <f>IFERROR(VLOOKUP($B27,'REP.ASISTENCIA'!$A$1:$Z$50,15,FALSE),0)</f>
        <v>0</v>
      </c>
      <c r="I27" s="2">
        <f>IFERROR(VLOOKUP($B27,'REP.ASISTENCIA'!$A$1:$Z$50,16,FALSE),0)</f>
        <v>0</v>
      </c>
      <c r="J27" s="2">
        <f>IFERROR(VLOOKUP($B27,'REP.ASISTENCIA'!$A$1:$Z$35,18,FALSE),0)</f>
        <v>0</v>
      </c>
      <c r="K27" s="4">
        <f>IF(Tabla134[[#This Row],[HorarioE]]-Tabla134[[#This Row],[Columna1]]&gt;0,Tabla134[[#This Row],[HorarioE]]-Tabla134[[#This Row],[Columna1]],0)</f>
        <v>0</v>
      </c>
      <c r="L27" s="4" t="s">
        <v>15</v>
      </c>
      <c r="M27" s="4">
        <f>IF(Tabla134[[#This Row],[Ap. Extra]]="SI",Tabla134[[#This Row],[Ing. Anticipado]],0)</f>
        <v>0</v>
      </c>
      <c r="N27" s="4">
        <f>IF(Tabla134[[#This Row],[Columna1]]-Tabla134[[#This Row],[HorarioE]]&gt;0,TIME(HOUR(Tabla134[[#This Row],[Columna1]]),MINUTE(Tabla134[[#This Row],[Columna1]]),0)-Tabla134[[#This Row],[HorarioE]],0)</f>
        <v>1.3194444444444453E-2</v>
      </c>
      <c r="O27" s="4" t="s">
        <v>15</v>
      </c>
      <c r="P27" s="4">
        <f>IF(Tabla134[[#This Row],[T. Justificado]]="NO",Tabla134[[#This Row],[Tardanza]],0)</f>
        <v>1.3194444444444453E-2</v>
      </c>
      <c r="Q27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13:51:15</v>
      </c>
      <c r="R27" s="4">
        <f>IF((Tabla134[[#This Row],[HorarioS]]-Tabla134[[#This Row],[Salida]])&gt;0,Tabla134[[#This Row],[HorarioS]]-Tabla134[[#This Row],[Salida]],0)</f>
        <v>0</v>
      </c>
      <c r="S27" s="4" t="s">
        <v>14</v>
      </c>
      <c r="T27" s="4">
        <f>IF(Tabla134[[#This Row],[F. H. Justificado]]="NO",Tabla134[[#This Row],[Fuera de Hora]],0)</f>
        <v>0</v>
      </c>
      <c r="U27" s="4">
        <f>IF(Tabla134[[#This Row],[Salida]]-Tabla134[[#This Row],[HorarioS]]&gt;0,TIME(HOUR(Tabla134[[#This Row],[Salida]]),MINUTE(Tabla134[[#This Row],[Salida]])+(SECOND(Tabla134[[#This Row],[Salida]])&gt;15),0)-Tabla134[[#This Row],[HorarioS]],0)</f>
        <v>1.4583333333333282E-2</v>
      </c>
      <c r="V27" s="4" t="s">
        <v>14</v>
      </c>
      <c r="W27" s="4">
        <f>IF(Tabla134[[#This Row],[Aprobado]]="SI",Tabla134[[#This Row],[Ext. Salida]],0)</f>
        <v>1.4583333333333282E-2</v>
      </c>
    </row>
    <row r="28" spans="1:23" x14ac:dyDescent="0.25">
      <c r="A28" s="2" t="str">
        <f>TEXT(Tabla134[[#This Row],[Fecha]],"dddd")</f>
        <v>sábado</v>
      </c>
      <c r="B28" s="3">
        <v>45500</v>
      </c>
      <c r="C28" s="4">
        <v>0.3125</v>
      </c>
      <c r="D28" s="4">
        <v>0.5625</v>
      </c>
      <c r="E28" s="4">
        <f>IF((Tabla134[[#This Row],[HorarioS]]-Tabla134[[#This Row],[HorarioE]])&gt;0.25,(Tabla134[[#This Row],[HorarioS]]-Tabla134[[#This Row],[HorarioE]]-0.03125),(Tabla134[[#This Row],[HorarioS]]-Tabla134[[#This Row],[HorarioE]]))</f>
        <v>0.25</v>
      </c>
      <c r="F28" s="2" t="str">
        <f>IFERROR(VLOOKUP($B28,'REP.ASISTENCIA'!$A$1:$Z$50,10,FALSE),0)</f>
        <v>07:43:57</v>
      </c>
      <c r="G28" s="2" t="str">
        <f>IFERROR(VLOOKUP($B28,'REP.ASISTENCIA'!$A$1:$Z$50,13,FALSE),0)</f>
        <v>13:46:04</v>
      </c>
      <c r="H28" s="2">
        <f>IFERROR(VLOOKUP($B28,'REP.ASISTENCIA'!$A$1:$Z$50,15,FALSE),0)</f>
        <v>0</v>
      </c>
      <c r="I28" s="2">
        <f>IFERROR(VLOOKUP($B28,'REP.ASISTENCIA'!$A$1:$Z$50,16,FALSE),0)</f>
        <v>0</v>
      </c>
      <c r="J28" s="2">
        <f>IFERROR(VLOOKUP($B28,'REP.ASISTENCIA'!$A$1:$Z$35,18,FALSE),0)</f>
        <v>0</v>
      </c>
      <c r="K28" s="4">
        <f>IF(Tabla134[[#This Row],[HorarioE]]-Tabla134[[#This Row],[Columna1]]&gt;0,Tabla134[[#This Row],[HorarioE]]-Tabla134[[#This Row],[Columna1]],0)</f>
        <v>0</v>
      </c>
      <c r="L28" s="4" t="s">
        <v>15</v>
      </c>
      <c r="M28" s="4">
        <f>IF(Tabla134[[#This Row],[Ap. Extra]]="SI",Tabla134[[#This Row],[Ing. Anticipado]],0)</f>
        <v>0</v>
      </c>
      <c r="N28" s="4">
        <f>IF(Tabla134[[#This Row],[Columna1]]-Tabla134[[#This Row],[HorarioE]]&gt;0,TIME(HOUR(Tabla134[[#This Row],[Columna1]]),MINUTE(Tabla134[[#This Row],[Columna1]]),0)-Tabla134[[#This Row],[HorarioE]],0)</f>
        <v>9.0277777777778012E-3</v>
      </c>
      <c r="O28" s="4" t="s">
        <v>15</v>
      </c>
      <c r="P28" s="4">
        <f>IF(Tabla134[[#This Row],[T. Justificado]]="NO",Tabla134[[#This Row],[Tardanza]],0)</f>
        <v>9.0277777777778012E-3</v>
      </c>
      <c r="Q28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13:46:04</v>
      </c>
      <c r="R28" s="4">
        <f>IF((Tabla134[[#This Row],[HorarioS]]-Tabla134[[#This Row],[Salida]])&gt;0,Tabla134[[#This Row],[HorarioS]]-Tabla134[[#This Row],[Salida]],0)</f>
        <v>0</v>
      </c>
      <c r="S28" s="4" t="s">
        <v>14</v>
      </c>
      <c r="T28" s="4">
        <f>IF(Tabla134[[#This Row],[F. H. Justificado]]="NO",Tabla134[[#This Row],[Fuera de Hora]],0)</f>
        <v>0</v>
      </c>
      <c r="U28" s="4">
        <f>IF(Tabla134[[#This Row],[Salida]]-Tabla134[[#This Row],[HorarioS]]&gt;0,TIME(HOUR(Tabla134[[#This Row],[Salida]]),MINUTE(Tabla134[[#This Row],[Salida]])+(SECOND(Tabla134[[#This Row],[Salida]])&gt;15),0)-Tabla134[[#This Row],[HorarioS]],0)</f>
        <v>1.1111111111111072E-2</v>
      </c>
      <c r="V28" s="4" t="s">
        <v>14</v>
      </c>
      <c r="W28" s="4">
        <f>IF(Tabla134[[#This Row],[Aprobado]]="SI",Tabla134[[#This Row],[Ext. Salida]],0)</f>
        <v>1.1111111111111072E-2</v>
      </c>
    </row>
    <row r="29" spans="1:23" x14ac:dyDescent="0.25">
      <c r="A29" s="2" t="str">
        <f>TEXT(Tabla134[[#This Row],[Fecha]],"dddd")</f>
        <v>domingo</v>
      </c>
      <c r="B29" s="3">
        <v>45501</v>
      </c>
      <c r="C29" s="4">
        <v>0</v>
      </c>
      <c r="D29" s="4">
        <v>0</v>
      </c>
      <c r="E29" s="4">
        <f>IF((Tabla134[[#This Row],[HorarioS]]-Tabla134[[#This Row],[HorarioE]])&gt;0.25,(Tabla134[[#This Row],[HorarioS]]-Tabla134[[#This Row],[HorarioE]]-0.03125),(Tabla134[[#This Row],[HorarioS]]-Tabla134[[#This Row],[HorarioE]]))</f>
        <v>0</v>
      </c>
      <c r="F29" s="2">
        <f>IFERROR(VLOOKUP($B29,'REP.ASISTENCIA'!$A$1:$Z$50,10,FALSE),0)</f>
        <v>0</v>
      </c>
      <c r="G29" s="2">
        <f>IFERROR(VLOOKUP($B29,'REP.ASISTENCIA'!$A$1:$Z$50,13,FALSE),0)</f>
        <v>0</v>
      </c>
      <c r="H29" s="2">
        <f>IFERROR(VLOOKUP($B29,'REP.ASISTENCIA'!$A$1:$Z$50,15,FALSE),0)</f>
        <v>0</v>
      </c>
      <c r="I29" s="2">
        <f>IFERROR(VLOOKUP($B29,'REP.ASISTENCIA'!$A$1:$Z$50,16,FALSE),0)</f>
        <v>0</v>
      </c>
      <c r="J29" s="2">
        <f>IFERROR(VLOOKUP($B29,'REP.ASISTENCIA'!$A$1:$Z$35,18,FALSE),0)</f>
        <v>0</v>
      </c>
      <c r="K29" s="4">
        <f>IF(Tabla134[[#This Row],[HorarioE]]-Tabla134[[#This Row],[Columna1]]&gt;0,Tabla134[[#This Row],[HorarioE]]-Tabla134[[#This Row],[Columna1]],0)</f>
        <v>0</v>
      </c>
      <c r="L29" s="4" t="s">
        <v>15</v>
      </c>
      <c r="M29" s="4">
        <f>IF(Tabla134[[#This Row],[Ap. Extra]]="SI",Tabla134[[#This Row],[Ing. Anticipado]],0)</f>
        <v>0</v>
      </c>
      <c r="N29" s="4">
        <f>IF(Tabla134[[#This Row],[Columna1]]-Tabla134[[#This Row],[HorarioE]]&gt;0,TIME(HOUR(Tabla134[[#This Row],[Columna1]]),MINUTE(Tabla134[[#This Row],[Columna1]]),0)-Tabla134[[#This Row],[HorarioE]],0)</f>
        <v>0</v>
      </c>
      <c r="O29" s="4" t="s">
        <v>15</v>
      </c>
      <c r="P29" s="4">
        <f>IF(Tabla134[[#This Row],[T. Justificado]]="NO",Tabla134[[#This Row],[Tardanza]],0)</f>
        <v>0</v>
      </c>
      <c r="Q29" s="4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0</v>
      </c>
      <c r="R29" s="4">
        <f>IF((Tabla134[[#This Row],[HorarioS]]-Tabla134[[#This Row],[Salida]])&gt;0,Tabla134[[#This Row],[HorarioS]]-Tabla134[[#This Row],[Salida]],0)</f>
        <v>0</v>
      </c>
      <c r="S29" s="4" t="s">
        <v>14</v>
      </c>
      <c r="T29" s="4">
        <f>IF(Tabla134[[#This Row],[F. H. Justificado]]="NO",Tabla134[[#This Row],[Fuera de Hora]],0)</f>
        <v>0</v>
      </c>
      <c r="U29" s="4">
        <f>IF(Tabla134[[#This Row],[Salida]]-Tabla134[[#This Row],[HorarioS]]&gt;0,TIME(HOUR(Tabla134[[#This Row],[Salida]]),MINUTE(Tabla134[[#This Row],[Salida]])+(SECOND(Tabla134[[#This Row],[Salida]])&gt;15),0)-Tabla134[[#This Row],[HorarioS]],0)</f>
        <v>0</v>
      </c>
      <c r="V29" s="4" t="s">
        <v>14</v>
      </c>
      <c r="W29" s="4">
        <f>IF(Tabla134[[#This Row],[Aprobado]]="SI",Tabla134[[#This Row],[Ext. Salida]],0)</f>
        <v>0</v>
      </c>
    </row>
    <row r="30" spans="1:23" x14ac:dyDescent="0.25">
      <c r="A30" s="2" t="str">
        <f>TEXT(Tabla134[[#This Row],[Fecha]],"dddd")</f>
        <v>lunes</v>
      </c>
      <c r="B30" s="3">
        <v>45502</v>
      </c>
      <c r="C30" s="4">
        <v>0.3125</v>
      </c>
      <c r="D30" s="4">
        <v>0.5625</v>
      </c>
      <c r="E30" s="4">
        <f>IF((Tabla134[[#This Row],[HorarioS]]-Tabla134[[#This Row],[HorarioE]])&gt;0.25,(Tabla134[[#This Row],[HorarioS]]-Tabla134[[#This Row],[HorarioE]]-0.03125),(Tabla134[[#This Row],[HorarioS]]-Tabla134[[#This Row],[HorarioE]]))</f>
        <v>0.25</v>
      </c>
      <c r="F30" s="2">
        <f>IFERROR(VLOOKUP($B30,'REP.ASISTENCIA'!$A$1:$Z$50,10,FALSE),0)</f>
        <v>0</v>
      </c>
      <c r="G30" s="2">
        <f>IFERROR(VLOOKUP($B30,'REP.ASISTENCIA'!$A$1:$Z$50,13,FALSE),0)</f>
        <v>0</v>
      </c>
      <c r="H30" s="2">
        <f>IFERROR(VLOOKUP($B30,'REP.ASISTENCIA'!$A$1:$Z$50,15,FALSE),0)</f>
        <v>0</v>
      </c>
      <c r="I30" s="2">
        <f>IFERROR(VLOOKUP($B30,'REP.ASISTENCIA'!$A$1:$Z$50,16,FALSE),0)</f>
        <v>0</v>
      </c>
      <c r="J30" s="2">
        <f>IFERROR(VLOOKUP($B30,'REP.ASISTENCIA'!$A$1:$Z$35,18,FALSE),0)</f>
        <v>0</v>
      </c>
      <c r="K30" s="4">
        <f>IF(Tabla134[[#This Row],[HorarioE]]-Tabla134[[#This Row],[Columna1]]&gt;0,Tabla134[[#This Row],[HorarioE]]-Tabla134[[#This Row],[Columna1]],0)</f>
        <v>0.3125</v>
      </c>
      <c r="L30" s="4" t="s">
        <v>15</v>
      </c>
      <c r="M30" s="4">
        <f>IF(Tabla134[[#This Row],[Ap. Extra]]="SI",Tabla134[[#This Row],[Ing. Anticipado]],0)</f>
        <v>0</v>
      </c>
      <c r="N30" s="4">
        <f>IF(Tabla134[[#This Row],[Columna1]]-Tabla134[[#This Row],[HorarioE]]&gt;0,TIME(HOUR(Tabla134[[#This Row],[Columna1]]),MINUTE(Tabla134[[#This Row],[Columna1]]),0)-Tabla134[[#This Row],[HorarioE]],0)</f>
        <v>0</v>
      </c>
      <c r="O30" s="4" t="s">
        <v>15</v>
      </c>
      <c r="P30" s="4">
        <f>IF(Tabla134[[#This Row],[T. Justificado]]="NO",Tabla134[[#This Row],[Tardanza]],0)</f>
        <v>0</v>
      </c>
      <c r="Q30" s="4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0</v>
      </c>
      <c r="R30" s="4">
        <f>IF((Tabla134[[#This Row],[HorarioS]]-Tabla134[[#This Row],[Salida]])&gt;0,Tabla134[[#This Row],[HorarioS]]-Tabla134[[#This Row],[Salida]],0)</f>
        <v>0.5625</v>
      </c>
      <c r="S30" s="4" t="s">
        <v>14</v>
      </c>
      <c r="T30" s="4">
        <f>IF(Tabla134[[#This Row],[F. H. Justificado]]="NO",Tabla134[[#This Row],[Fuera de Hora]],0)</f>
        <v>0</v>
      </c>
      <c r="U30" s="4">
        <f>IF(Tabla134[[#This Row],[Salida]]-Tabla134[[#This Row],[HorarioS]]&gt;0,TIME(HOUR(Tabla134[[#This Row],[Salida]]),MINUTE(Tabla134[[#This Row],[Salida]])+(SECOND(Tabla134[[#This Row],[Salida]])&gt;15),0)-Tabla134[[#This Row],[HorarioS]],0)</f>
        <v>0</v>
      </c>
      <c r="V30" s="4" t="s">
        <v>15</v>
      </c>
      <c r="W30" s="4">
        <f>IF(Tabla134[[#This Row],[Aprobado]]="SI",Tabla134[[#This Row],[Ext. Salida]],0)</f>
        <v>0</v>
      </c>
    </row>
    <row r="31" spans="1:23" x14ac:dyDescent="0.25">
      <c r="A31" s="2" t="str">
        <f>TEXT(Tabla134[[#This Row],[Fecha]],"dddd")</f>
        <v>martes</v>
      </c>
      <c r="B31" s="3">
        <v>45503</v>
      </c>
      <c r="C31" s="4">
        <v>0.3125</v>
      </c>
      <c r="D31" s="4">
        <v>0.5625</v>
      </c>
      <c r="E31" s="4">
        <f>IF((Tabla134[[#This Row],[HorarioS]]-Tabla134[[#This Row],[HorarioE]])&gt;0.25,(Tabla134[[#This Row],[HorarioS]]-Tabla134[[#This Row],[HorarioE]]-0.03125),(Tabla134[[#This Row],[HorarioS]]-Tabla134[[#This Row],[HorarioE]]))</f>
        <v>0.25</v>
      </c>
      <c r="F31" s="2" t="str">
        <f>IFERROR(VLOOKUP($B31,'REP.ASISTENCIA'!$A$1:$Z$50,10,FALSE),0)</f>
        <v>07:55:58</v>
      </c>
      <c r="G31" s="2" t="str">
        <f>IFERROR(VLOOKUP($B31,'REP.ASISTENCIA'!$A$1:$Z$50,13,FALSE),0)</f>
        <v>13:53:08</v>
      </c>
      <c r="H31" s="2">
        <f>IFERROR(VLOOKUP($B31,'REP.ASISTENCIA'!$A$1:$Z$50,15,FALSE),0)</f>
        <v>0</v>
      </c>
      <c r="I31" s="2">
        <f>IFERROR(VLOOKUP($B31,'REP.ASISTENCIA'!$A$1:$Z$50,16,FALSE),0)</f>
        <v>0</v>
      </c>
      <c r="J31" s="2">
        <f>IFERROR(VLOOKUP($B31,'REP.ASISTENCIA'!$A$1:$Z$35,18,FALSE),0)</f>
        <v>0</v>
      </c>
      <c r="K31" s="4">
        <f>IF(Tabla134[[#This Row],[HorarioE]]-Tabla134[[#This Row],[Columna1]]&gt;0,Tabla134[[#This Row],[HorarioE]]-Tabla134[[#This Row],[Columna1]],0)</f>
        <v>0</v>
      </c>
      <c r="L31" s="4" t="s">
        <v>15</v>
      </c>
      <c r="M31" s="4">
        <f>IF(Tabla134[[#This Row],[Ap. Extra]]="SI",Tabla134[[#This Row],[Ing. Anticipado]],0)</f>
        <v>0</v>
      </c>
      <c r="N31" s="4">
        <f>IF(Tabla134[[#This Row],[Columna1]]-Tabla134[[#This Row],[HorarioE]]&gt;0,TIME(HOUR(Tabla134[[#This Row],[Columna1]]),MINUTE(Tabla134[[#This Row],[Columna1]]),0)-Tabla134[[#This Row],[HorarioE]],0)</f>
        <v>1.7361111111111105E-2</v>
      </c>
      <c r="O31" s="4" t="s">
        <v>15</v>
      </c>
      <c r="P31" s="4">
        <f>IF(Tabla134[[#This Row],[T. Justificado]]="NO",Tabla134[[#This Row],[Tardanza]],0)</f>
        <v>1.7361111111111105E-2</v>
      </c>
      <c r="Q31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13:53:08</v>
      </c>
      <c r="R31" s="4">
        <f>IF((Tabla134[[#This Row],[HorarioS]]-Tabla134[[#This Row],[Salida]])&gt;0,Tabla134[[#This Row],[HorarioS]]-Tabla134[[#This Row],[Salida]],0)</f>
        <v>0</v>
      </c>
      <c r="S31" s="4" t="s">
        <v>14</v>
      </c>
      <c r="T31" s="4">
        <f>IF(Tabla134[[#This Row],[F. H. Justificado]]="NO",Tabla134[[#This Row],[Fuera de Hora]],0)</f>
        <v>0</v>
      </c>
      <c r="U31" s="4">
        <f>IF(Tabla134[[#This Row],[Salida]]-Tabla134[[#This Row],[HorarioS]]&gt;0,TIME(HOUR(Tabla134[[#This Row],[Salida]]),MINUTE(Tabla134[[#This Row],[Salida]])+(SECOND(Tabla134[[#This Row],[Salida]])&gt;15),0)-Tabla134[[#This Row],[HorarioS]],0)</f>
        <v>1.5972222222222276E-2</v>
      </c>
      <c r="V31" s="4" t="s">
        <v>14</v>
      </c>
      <c r="W31" s="4">
        <f>IF(Tabla134[[#This Row],[Aprobado]]="SI",Tabla134[[#This Row],[Ext. Salida]],0)</f>
        <v>1.5972222222222276E-2</v>
      </c>
    </row>
    <row r="32" spans="1:23" x14ac:dyDescent="0.25">
      <c r="A32" s="2" t="str">
        <f>TEXT(Tabla134[[#This Row],[Fecha]],"dddd")</f>
        <v>miércoles</v>
      </c>
      <c r="B32" s="3">
        <v>45504</v>
      </c>
      <c r="C32" s="4">
        <v>0.3125</v>
      </c>
      <c r="D32" s="4">
        <v>0.5625</v>
      </c>
      <c r="E32" s="4">
        <f>IF((Tabla134[[#This Row],[HorarioS]]-Tabla134[[#This Row],[HorarioE]])&gt;0.25,(Tabla134[[#This Row],[HorarioS]]-Tabla134[[#This Row],[HorarioE]]-0.03125),(Tabla134[[#This Row],[HorarioS]]-Tabla134[[#This Row],[HorarioE]]))</f>
        <v>0.25</v>
      </c>
      <c r="F32" s="2" t="str">
        <f>IFERROR(VLOOKUP($B32,'REP.ASISTENCIA'!$A$1:$Z$50,10,FALSE),0)</f>
        <v>07:47:24</v>
      </c>
      <c r="G32" s="2" t="str">
        <f>IFERROR(VLOOKUP($B32,'REP.ASISTENCIA'!$A$1:$Z$50,13,FALSE),0)</f>
        <v>13:53:26</v>
      </c>
      <c r="H32" s="2">
        <f>IFERROR(VLOOKUP($B32,'REP.ASISTENCIA'!$A$1:$Z$50,15,FALSE),0)</f>
        <v>0</v>
      </c>
      <c r="I32" s="2">
        <f>IFERROR(VLOOKUP($B32,'REP.ASISTENCIA'!$A$1:$Z$50,16,FALSE),0)</f>
        <v>0</v>
      </c>
      <c r="J32" s="2">
        <f>IFERROR(VLOOKUP($B32,'REP.ASISTENCIA'!$A$1:$Z$35,18,FALSE),0)</f>
        <v>0</v>
      </c>
      <c r="K32" s="4">
        <f>IF(Tabla134[[#This Row],[HorarioE]]-Tabla134[[#This Row],[Columna1]]&gt;0,Tabla134[[#This Row],[HorarioE]]-Tabla134[[#This Row],[Columna1]],0)</f>
        <v>0</v>
      </c>
      <c r="L32" s="4"/>
      <c r="M32" s="4">
        <f>IF(Tabla134[[#This Row],[Ap. Extra]]="SI",Tabla134[[#This Row],[Ing. Anticipado]],0)</f>
        <v>0</v>
      </c>
      <c r="N32" s="4">
        <f>IF(Tabla134[[#This Row],[Columna1]]-Tabla134[[#This Row],[HorarioE]]&gt;0,TIME(HOUR(Tabla134[[#This Row],[Columna1]]),MINUTE(Tabla134[[#This Row],[Columna1]]),0)-Tabla134[[#This Row],[HorarioE]],0)</f>
        <v>1.1805555555555569E-2</v>
      </c>
      <c r="P32" s="4">
        <f>IF(Tabla134[[#This Row],[T. Justificado]]="NO",Tabla134[[#This Row],[Tardanza]],0)</f>
        <v>0</v>
      </c>
      <c r="Q32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13:53:26</v>
      </c>
      <c r="R32" s="4">
        <f>IF((Tabla134[[#This Row],[HorarioS]]-Tabla134[[#This Row],[Salida]])&gt;0,Tabla134[[#This Row],[HorarioS]]-Tabla134[[#This Row],[Salida]],0)</f>
        <v>0</v>
      </c>
      <c r="S32" s="4"/>
      <c r="T32" s="4">
        <f>IF(Tabla134[[#This Row],[F. H. Justificado]]="NO",Tabla134[[#This Row],[Fuera de Hora]],0)</f>
        <v>0</v>
      </c>
      <c r="U32" s="4">
        <f>IF(Tabla134[[#This Row],[Salida]]-Tabla134[[#This Row],[HorarioS]]&gt;0,TIME(HOUR(Tabla134[[#This Row],[Salida]]),MINUTE(Tabla134[[#This Row],[Salida]])+(SECOND(Tabla134[[#This Row],[Salida]])&gt;15),0)-Tabla134[[#This Row],[HorarioS]],0)</f>
        <v>1.6666666666666718E-2</v>
      </c>
      <c r="V32" s="4"/>
      <c r="W32" s="4">
        <f>IF(Tabla134[[#This Row],[Aprobado]]="SI",Tabla134[[#This Row],[Ext. Salida]],0)</f>
        <v>0</v>
      </c>
    </row>
    <row r="33" spans="1:24" ht="15.75" thickBot="1" x14ac:dyDescent="0.3"/>
    <row r="34" spans="1:24" ht="15.75" thickTop="1" x14ac:dyDescent="0.25">
      <c r="A34" s="6"/>
      <c r="B34" s="7"/>
      <c r="C34" s="8"/>
      <c r="D34" s="8"/>
      <c r="E34" s="9">
        <f>SUBTOTAL(109,Tabla134[Total de horas])*24</f>
        <v>150</v>
      </c>
      <c r="F34" s="9"/>
      <c r="G34" s="9"/>
      <c r="H34" s="9"/>
      <c r="I34" s="9"/>
      <c r="J34" s="9"/>
      <c r="K34" s="9"/>
      <c r="L34" s="9"/>
      <c r="M34" s="11">
        <f>SUM(Tabla134[Ext. Ingreso])*24</f>
        <v>0</v>
      </c>
      <c r="N34" s="9">
        <f>SUBTOTAL(109,Tabla134[Tardanza])*24</f>
        <v>6.2833333333333368</v>
      </c>
      <c r="O34" s="9"/>
      <c r="P34" s="11">
        <f>SUBTOTAL(109,Tabla134[T. Tardanza])*24</f>
        <v>6.0000000000000027</v>
      </c>
      <c r="Q34" s="10"/>
      <c r="R34" s="9">
        <f>SUBTOTAL(109,Tabla134[Fuera de Hora])*24</f>
        <v>94.5</v>
      </c>
      <c r="S34" s="9"/>
      <c r="T34" s="11">
        <f>SUBTOTAL(109,Tabla134[Horas Faltantes])*24</f>
        <v>0</v>
      </c>
      <c r="U34" s="9">
        <f>SUBTOTAL(109,Tabla134[Ext. Salida])*24</f>
        <v>35.849999999999994</v>
      </c>
      <c r="V34" s="9"/>
      <c r="W34" s="12">
        <f>SUBTOTAL(109,Tabla134[H. Ext. Aprobadas])*24</f>
        <v>28.299999999999997</v>
      </c>
      <c r="X34" s="2">
        <f>E34+M34-P34-T34+W34</f>
        <v>172.3</v>
      </c>
    </row>
  </sheetData>
  <phoneticPr fontId="1" type="noConversion"/>
  <conditionalFormatting sqref="N2:N32">
    <cfRule type="cellIs" dxfId="29" priority="6" operator="greaterThan">
      <formula>0</formula>
    </cfRule>
    <cfRule type="iconSet" priority="9">
      <iconSet iconSet="3Symbols" reverse="1">
        <cfvo type="percent" val="0"/>
        <cfvo type="num" val="0" gte="0"/>
        <cfvo type="num" val="1.0416666999999999E-2"/>
      </iconSet>
    </cfRule>
  </conditionalFormatting>
  <conditionalFormatting sqref="O2:O32">
    <cfRule type="cellIs" dxfId="28" priority="1" operator="equal">
      <formula>"SI"</formula>
    </cfRule>
  </conditionalFormatting>
  <conditionalFormatting sqref="P2:P32">
    <cfRule type="cellIs" dxfId="27" priority="2" operator="greaterThan">
      <formula>0</formula>
    </cfRule>
  </conditionalFormatting>
  <conditionalFormatting sqref="R2:R32 T2:T32">
    <cfRule type="cellIs" dxfId="26" priority="4" operator="greaterThan">
      <formula>0</formula>
    </cfRule>
  </conditionalFormatting>
  <conditionalFormatting sqref="S2:S32">
    <cfRule type="cellIs" dxfId="25" priority="3" operator="equal">
      <formula>"SI"</formula>
    </cfRule>
  </conditionalFormatting>
  <conditionalFormatting sqref="U2:U32">
    <cfRule type="cellIs" dxfId="24" priority="7" operator="greaterThan">
      <formula>0</formula>
    </cfRule>
  </conditionalFormatting>
  <conditionalFormatting sqref="V2:V32">
    <cfRule type="cellIs" dxfId="23" priority="8" operator="equal">
      <formula>"SI"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REP.ASISTENCIA</vt:lpstr>
      <vt:lpstr>JULIO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Escalante Dolmos</dc:creator>
  <cp:lastModifiedBy>RR.HH.</cp:lastModifiedBy>
  <dcterms:created xsi:type="dcterms:W3CDTF">2023-12-26T13:25:26Z</dcterms:created>
  <dcterms:modified xsi:type="dcterms:W3CDTF">2024-08-05T20:51:09Z</dcterms:modified>
</cp:coreProperties>
</file>