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hh\Desktop\SISCOP JULIO-24\"/>
    </mc:Choice>
  </mc:AlternateContent>
  <xr:revisionPtr revIDLastSave="0" documentId="13_ncr:1_{540734FB-D46C-482B-BA05-D33929A3CAA5}" xr6:coauthVersionLast="47" xr6:coauthVersionMax="47" xr10:uidLastSave="{00000000-0000-0000-0000-000000000000}"/>
  <bookViews>
    <workbookView xWindow="-120" yWindow="-120" windowWidth="29040" windowHeight="15840" activeTab="1" xr2:uid="{FC51253C-A6E3-49BF-B848-836AD6E26B05}"/>
  </bookViews>
  <sheets>
    <sheet name="REP.ASISTENCIA" sheetId="5" r:id="rId1"/>
    <sheet name="JULIO 24" sheetId="3" r:id="rId2"/>
  </sheets>
  <definedNames>
    <definedName name="CeroMinuto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F2" i="3"/>
  <c r="F3" i="3"/>
  <c r="K3" i="3" s="1"/>
  <c r="F4" i="3"/>
  <c r="F5" i="3"/>
  <c r="F6" i="3"/>
  <c r="F7" i="3"/>
  <c r="K7" i="3" s="1"/>
  <c r="F8" i="3"/>
  <c r="F9" i="3"/>
  <c r="F10" i="3"/>
  <c r="F11" i="3"/>
  <c r="F12" i="3"/>
  <c r="F13" i="3"/>
  <c r="F14" i="3"/>
  <c r="F15" i="3"/>
  <c r="K15" i="3" s="1"/>
  <c r="F16" i="3"/>
  <c r="F17" i="3"/>
  <c r="F18" i="3"/>
  <c r="F19" i="3"/>
  <c r="K19" i="3" s="1"/>
  <c r="F20" i="3"/>
  <c r="F21" i="3"/>
  <c r="F22" i="3"/>
  <c r="F23" i="3"/>
  <c r="F24" i="3"/>
  <c r="F25" i="3"/>
  <c r="F26" i="3"/>
  <c r="F27" i="3"/>
  <c r="K27" i="3" s="1"/>
  <c r="F28" i="3"/>
  <c r="K28" i="3" s="1"/>
  <c r="F29" i="3"/>
  <c r="F30" i="3"/>
  <c r="F31" i="3"/>
  <c r="K31" i="3" s="1"/>
  <c r="F32" i="3"/>
  <c r="N32" i="3" s="1"/>
  <c r="K6" i="3"/>
  <c r="K14" i="3"/>
  <c r="K22" i="3"/>
  <c r="K30" i="3"/>
  <c r="K10" i="3"/>
  <c r="K18" i="3"/>
  <c r="K26" i="3"/>
  <c r="N2" i="3"/>
  <c r="K5" i="3"/>
  <c r="K29" i="3"/>
  <c r="E20" i="3"/>
  <c r="E19" i="3"/>
  <c r="E30" i="3"/>
  <c r="A32" i="3"/>
  <c r="E32" i="3"/>
  <c r="M32" i="3"/>
  <c r="P32" i="3"/>
  <c r="T32" i="3"/>
  <c r="W3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T2" i="3"/>
  <c r="T7" i="3"/>
  <c r="T9" i="3"/>
  <c r="T10" i="3"/>
  <c r="T13" i="3"/>
  <c r="T15" i="3"/>
  <c r="T17" i="3"/>
  <c r="T18" i="3"/>
  <c r="T21" i="3"/>
  <c r="T23" i="3"/>
  <c r="T24" i="3"/>
  <c r="T29" i="3"/>
  <c r="A4" i="3"/>
  <c r="A5" i="3"/>
  <c r="A6" i="3"/>
  <c r="A7" i="3"/>
  <c r="A27" i="3"/>
  <c r="A28" i="3"/>
  <c r="A29" i="3"/>
  <c r="A30" i="3"/>
  <c r="A31" i="3"/>
  <c r="E27" i="3"/>
  <c r="E28" i="3"/>
  <c r="E29" i="3"/>
  <c r="E31" i="3"/>
  <c r="W30" i="3"/>
  <c r="W4" i="3"/>
  <c r="W5" i="3"/>
  <c r="W11" i="3"/>
  <c r="W12" i="3"/>
  <c r="W19" i="3"/>
  <c r="W23" i="3"/>
  <c r="W24" i="3"/>
  <c r="W2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1" i="3"/>
  <c r="E22" i="3"/>
  <c r="E23" i="3"/>
  <c r="E24" i="3"/>
  <c r="E25" i="3"/>
  <c r="E26" i="3"/>
  <c r="A16" i="3"/>
  <c r="A12" i="3"/>
  <c r="A26" i="3"/>
  <c r="A25" i="3"/>
  <c r="A24" i="3"/>
  <c r="A23" i="3"/>
  <c r="A22" i="3"/>
  <c r="A21" i="3"/>
  <c r="A20" i="3"/>
  <c r="A19" i="3"/>
  <c r="A18" i="3"/>
  <c r="A17" i="3"/>
  <c r="A15" i="3"/>
  <c r="A14" i="3"/>
  <c r="A13" i="3"/>
  <c r="A11" i="3"/>
  <c r="A10" i="3"/>
  <c r="A9" i="3"/>
  <c r="A8" i="3"/>
  <c r="A3" i="3"/>
  <c r="K32" i="3" l="1"/>
  <c r="Q32" i="3"/>
  <c r="U32" i="3" s="1"/>
  <c r="N31" i="3"/>
  <c r="P31" i="3" s="1"/>
  <c r="N27" i="3"/>
  <c r="P27" i="3" s="1"/>
  <c r="N23" i="3"/>
  <c r="P23" i="3" s="1"/>
  <c r="N19" i="3"/>
  <c r="P19" i="3" s="1"/>
  <c r="N15" i="3"/>
  <c r="P15" i="3" s="1"/>
  <c r="N11" i="3"/>
  <c r="P11" i="3" s="1"/>
  <c r="N7" i="3"/>
  <c r="P7" i="3" s="1"/>
  <c r="N3" i="3"/>
  <c r="P3" i="3" s="1"/>
  <c r="N30" i="3"/>
  <c r="P30" i="3" s="1"/>
  <c r="N26" i="3"/>
  <c r="P26" i="3" s="1"/>
  <c r="N22" i="3"/>
  <c r="P22" i="3" s="1"/>
  <c r="N18" i="3"/>
  <c r="P18" i="3" s="1"/>
  <c r="N14" i="3"/>
  <c r="P14" i="3" s="1"/>
  <c r="N10" i="3"/>
  <c r="P10" i="3" s="1"/>
  <c r="N6" i="3"/>
  <c r="P6" i="3" s="1"/>
  <c r="N29" i="3"/>
  <c r="P29" i="3" s="1"/>
  <c r="N25" i="3"/>
  <c r="P25" i="3" s="1"/>
  <c r="N21" i="3"/>
  <c r="P21" i="3" s="1"/>
  <c r="N17" i="3"/>
  <c r="P17" i="3" s="1"/>
  <c r="N13" i="3"/>
  <c r="P13" i="3" s="1"/>
  <c r="N9" i="3"/>
  <c r="P9" i="3" s="1"/>
  <c r="N5" i="3"/>
  <c r="P5" i="3" s="1"/>
  <c r="N28" i="3"/>
  <c r="P28" i="3" s="1"/>
  <c r="N24" i="3"/>
  <c r="P24" i="3" s="1"/>
  <c r="N20" i="3"/>
  <c r="P20" i="3" s="1"/>
  <c r="N16" i="3"/>
  <c r="P16" i="3" s="1"/>
  <c r="N12" i="3"/>
  <c r="P12" i="3" s="1"/>
  <c r="N8" i="3"/>
  <c r="P8" i="3" s="1"/>
  <c r="N4" i="3"/>
  <c r="P4" i="3" s="1"/>
  <c r="M34" i="3"/>
  <c r="K13" i="3"/>
  <c r="K25" i="3"/>
  <c r="K9" i="3"/>
  <c r="K17" i="3"/>
  <c r="K21" i="3"/>
  <c r="K24" i="3"/>
  <c r="K20" i="3"/>
  <c r="K16" i="3"/>
  <c r="K12" i="3"/>
  <c r="K8" i="3"/>
  <c r="K4" i="3"/>
  <c r="K23" i="3"/>
  <c r="K11" i="3"/>
  <c r="K2" i="3"/>
  <c r="P2" i="3"/>
  <c r="Q30" i="3"/>
  <c r="U30" i="3" s="1"/>
  <c r="Q27" i="3"/>
  <c r="U27" i="3" s="1"/>
  <c r="Q31" i="3"/>
  <c r="U31" i="3" s="1"/>
  <c r="Q28" i="3"/>
  <c r="U28" i="3" s="1"/>
  <c r="Q29" i="3"/>
  <c r="U29" i="3" s="1"/>
  <c r="E34" i="3"/>
  <c r="Q24" i="3"/>
  <c r="U24" i="3" s="1"/>
  <c r="Q20" i="3"/>
  <c r="U20" i="3" s="1"/>
  <c r="Q16" i="3"/>
  <c r="U16" i="3" s="1"/>
  <c r="Q8" i="3"/>
  <c r="U8" i="3" s="1"/>
  <c r="Q4" i="3"/>
  <c r="U4" i="3" s="1"/>
  <c r="Q12" i="3"/>
  <c r="U12" i="3" s="1"/>
  <c r="Q26" i="3"/>
  <c r="U26" i="3" s="1"/>
  <c r="Q22" i="3"/>
  <c r="U22" i="3" s="1"/>
  <c r="Q18" i="3"/>
  <c r="U18" i="3" s="1"/>
  <c r="Q14" i="3"/>
  <c r="U14" i="3" s="1"/>
  <c r="Q10" i="3"/>
  <c r="U10" i="3" s="1"/>
  <c r="Q6" i="3"/>
  <c r="U6" i="3" s="1"/>
  <c r="Q2" i="3"/>
  <c r="U2" i="3" s="1"/>
  <c r="Q23" i="3"/>
  <c r="U23" i="3" s="1"/>
  <c r="Q19" i="3"/>
  <c r="U19" i="3" s="1"/>
  <c r="Q15" i="3"/>
  <c r="U15" i="3" s="1"/>
  <c r="Q11" i="3"/>
  <c r="U11" i="3" s="1"/>
  <c r="Q7" i="3"/>
  <c r="U7" i="3" s="1"/>
  <c r="Q3" i="3"/>
  <c r="U3" i="3" s="1"/>
  <c r="Q25" i="3"/>
  <c r="U25" i="3" s="1"/>
  <c r="Q21" i="3"/>
  <c r="U21" i="3" s="1"/>
  <c r="Q17" i="3"/>
  <c r="U17" i="3" s="1"/>
  <c r="Q13" i="3"/>
  <c r="U13" i="3" s="1"/>
  <c r="Q9" i="3"/>
  <c r="U9" i="3" s="1"/>
  <c r="Q5" i="3"/>
  <c r="U5" i="3" s="1"/>
  <c r="R32" i="3" l="1"/>
  <c r="W29" i="3"/>
  <c r="R31" i="3"/>
  <c r="T31" i="3" s="1"/>
  <c r="W31" i="3"/>
  <c r="R27" i="3"/>
  <c r="T27" i="3" s="1"/>
  <c r="W27" i="3"/>
  <c r="P34" i="3"/>
  <c r="N34" i="3"/>
  <c r="R30" i="3"/>
  <c r="T30" i="3" s="1"/>
  <c r="R29" i="3"/>
  <c r="R28" i="3"/>
  <c r="T28" i="3" s="1"/>
  <c r="W28" i="3"/>
  <c r="R15" i="3"/>
  <c r="W15" i="3"/>
  <c r="W13" i="3"/>
  <c r="R13" i="3"/>
  <c r="R3" i="3"/>
  <c r="T3" i="3" s="1"/>
  <c r="W3" i="3"/>
  <c r="R19" i="3"/>
  <c r="T19" i="3" s="1"/>
  <c r="W10" i="3"/>
  <c r="R10" i="3"/>
  <c r="R26" i="3"/>
  <c r="T26" i="3" s="1"/>
  <c r="W17" i="3"/>
  <c r="R17" i="3"/>
  <c r="R7" i="3"/>
  <c r="W7" i="3"/>
  <c r="R23" i="3"/>
  <c r="W14" i="3"/>
  <c r="R14" i="3"/>
  <c r="T14" i="3" s="1"/>
  <c r="R12" i="3"/>
  <c r="T12" i="3" s="1"/>
  <c r="R20" i="3"/>
  <c r="T20" i="3" s="1"/>
  <c r="W20" i="3"/>
  <c r="R5" i="3"/>
  <c r="T5" i="3" s="1"/>
  <c r="W21" i="3"/>
  <c r="R21" i="3"/>
  <c r="R11" i="3"/>
  <c r="T11" i="3" s="1"/>
  <c r="W18" i="3"/>
  <c r="R18" i="3"/>
  <c r="R4" i="3"/>
  <c r="T4" i="3" s="1"/>
  <c r="R24" i="3"/>
  <c r="W9" i="3"/>
  <c r="R9" i="3"/>
  <c r="W25" i="3"/>
  <c r="R25" i="3"/>
  <c r="T25" i="3" s="1"/>
  <c r="W6" i="3"/>
  <c r="R6" i="3"/>
  <c r="T6" i="3" s="1"/>
  <c r="W22" i="3"/>
  <c r="R22" i="3"/>
  <c r="T22" i="3" s="1"/>
  <c r="R8" i="3"/>
  <c r="T8" i="3" s="1"/>
  <c r="W8" i="3"/>
  <c r="R16" i="3"/>
  <c r="T16" i="3" s="1"/>
  <c r="W16" i="3"/>
  <c r="R2" i="3"/>
  <c r="R34" i="3" l="1"/>
  <c r="W2" i="3"/>
  <c r="W34" i="3" s="1"/>
  <c r="U34" i="3"/>
  <c r="T34" i="3"/>
  <c r="X34" i="3" l="1"/>
</calcChain>
</file>

<file path=xl/sharedStrings.xml><?xml version="1.0" encoding="utf-8"?>
<sst xmlns="http://schemas.openxmlformats.org/spreadsheetml/2006/main" count="266" uniqueCount="129">
  <si>
    <t>Fecha</t>
  </si>
  <si>
    <t>HorarioE</t>
  </si>
  <si>
    <t>HorarioS</t>
  </si>
  <si>
    <t>Total de horas</t>
  </si>
  <si>
    <t>Día</t>
  </si>
  <si>
    <t>Tardanza</t>
  </si>
  <si>
    <t>Columna1</t>
  </si>
  <si>
    <t>Columna2</t>
  </si>
  <si>
    <t>Columna3</t>
  </si>
  <si>
    <t>Columna4</t>
  </si>
  <si>
    <t>Columna5</t>
  </si>
  <si>
    <t>Salida</t>
  </si>
  <si>
    <t>Horas Faltantes</t>
  </si>
  <si>
    <t>Aprobado</t>
  </si>
  <si>
    <t>SI</t>
  </si>
  <si>
    <t>NO</t>
  </si>
  <si>
    <t>Fuera de Hora</t>
  </si>
  <si>
    <t>T. Justificado</t>
  </si>
  <si>
    <t>F. H. Justificado</t>
  </si>
  <si>
    <t>T. Tardanza</t>
  </si>
  <si>
    <t>Ing. Anticipado</t>
  </si>
  <si>
    <t>Ap. Extra</t>
  </si>
  <si>
    <t>Ext. Ingreso</t>
  </si>
  <si>
    <t>Ext. Salida</t>
  </si>
  <si>
    <t>H. Ext. Aprobadas</t>
  </si>
  <si>
    <t>lunes</t>
  </si>
  <si>
    <t>Sin Horario</t>
  </si>
  <si>
    <t>13:07:25</t>
  </si>
  <si>
    <t>FERIADO</t>
  </si>
  <si>
    <t>BERNABLE BARRETO, KEVIN</t>
  </si>
  <si>
    <t>10:45 - 19:30</t>
  </si>
  <si>
    <t>10:36:42</t>
  </si>
  <si>
    <t>12:40:00</t>
  </si>
  <si>
    <t>13:17:51</t>
  </si>
  <si>
    <t>19:12:09</t>
  </si>
  <si>
    <t>10:47:10</t>
  </si>
  <si>
    <t>14:26:42</t>
  </si>
  <si>
    <t>14:58:27</t>
  </si>
  <si>
    <t>19:01:18</t>
  </si>
  <si>
    <t>07:30 - 16:15</t>
  </si>
  <si>
    <t>10:40:32</t>
  </si>
  <si>
    <t>12:29:11</t>
  </si>
  <si>
    <t>13:02:42</t>
  </si>
  <si>
    <t>19:40:23</t>
  </si>
  <si>
    <t>08:34:49</t>
  </si>
  <si>
    <t>12:13:36</t>
  </si>
  <si>
    <t>13:02:23</t>
  </si>
  <si>
    <t>16:38:50</t>
  </si>
  <si>
    <t>11:38:40</t>
  </si>
  <si>
    <t>13:24:41</t>
  </si>
  <si>
    <t>14:24:10</t>
  </si>
  <si>
    <t>17:55:58</t>
  </si>
  <si>
    <t>09:24:39</t>
  </si>
  <si>
    <t>13:08:10</t>
  </si>
  <si>
    <t>14:13:09</t>
  </si>
  <si>
    <t>19:51:07</t>
  </si>
  <si>
    <t>08:01:36</t>
  </si>
  <si>
    <t>12:20:33</t>
  </si>
  <si>
    <t>12:58:57</t>
  </si>
  <si>
    <t>18:28:26</t>
  </si>
  <si>
    <t>11:19:09</t>
  </si>
  <si>
    <t>12:53:11</t>
  </si>
  <si>
    <t>13:44:20</t>
  </si>
  <si>
    <t>19:27:24</t>
  </si>
  <si>
    <t>10:42:47</t>
  </si>
  <si>
    <t>12:46:59</t>
  </si>
  <si>
    <t>13:37:38</t>
  </si>
  <si>
    <t>18:42:41</t>
  </si>
  <si>
    <t>14:28:22</t>
  </si>
  <si>
    <t>18:40:48</t>
  </si>
  <si>
    <t>09:28:22</t>
  </si>
  <si>
    <t>13:28:07</t>
  </si>
  <si>
    <t>13:53:08</t>
  </si>
  <si>
    <t>17:53:51</t>
  </si>
  <si>
    <t>10:49:18</t>
  </si>
  <si>
    <t>12:31:28</t>
  </si>
  <si>
    <t>19:03:58</t>
  </si>
  <si>
    <t>11:27:53</t>
  </si>
  <si>
    <t>13:23:42</t>
  </si>
  <si>
    <t>14:11:37</t>
  </si>
  <si>
    <t>19:06:35</t>
  </si>
  <si>
    <t>10:38:14</t>
  </si>
  <si>
    <t>13:02:46</t>
  </si>
  <si>
    <t>13:41:46</t>
  </si>
  <si>
    <t>18:19:49</t>
  </si>
  <si>
    <t>10:00 - 18:00</t>
  </si>
  <si>
    <t>11:13:36</t>
  </si>
  <si>
    <t>13:23:05</t>
  </si>
  <si>
    <t>14:12:16</t>
  </si>
  <si>
    <t>18:41:27</t>
  </si>
  <si>
    <t>11:36:39</t>
  </si>
  <si>
    <t>12:44:41</t>
  </si>
  <si>
    <t>13:34:32</t>
  </si>
  <si>
    <t>19:42:54</t>
  </si>
  <si>
    <t>10:03:58</t>
  </si>
  <si>
    <t>12:37:39</t>
  </si>
  <si>
    <t>13:15:35</t>
  </si>
  <si>
    <t>17:50:22</t>
  </si>
  <si>
    <t>07:30 - 16:00</t>
  </si>
  <si>
    <t>12:15:35</t>
  </si>
  <si>
    <t>14:29:24</t>
  </si>
  <si>
    <t>15:20:44</t>
  </si>
  <si>
    <t>18:23:00</t>
  </si>
  <si>
    <t>19:54:04</t>
  </si>
  <si>
    <t>12:02:48</t>
  </si>
  <si>
    <t>13:38:54</t>
  </si>
  <si>
    <t>14:07:37</t>
  </si>
  <si>
    <t>19:30:18</t>
  </si>
  <si>
    <t>12:08:22</t>
  </si>
  <si>
    <t>12:44:35</t>
  </si>
  <si>
    <t>13:26:17</t>
  </si>
  <si>
    <t>19:48:52</t>
  </si>
  <si>
    <t>10:25:04</t>
  </si>
  <si>
    <t>13:01:53</t>
  </si>
  <si>
    <t>13:41:50</t>
  </si>
  <si>
    <t>17:38:26</t>
  </si>
  <si>
    <t>07:19:11</t>
  </si>
  <si>
    <t>12:28:52</t>
  </si>
  <si>
    <t>13:25:50</t>
  </si>
  <si>
    <t>18:00:09</t>
  </si>
  <si>
    <t>11:57:01</t>
  </si>
  <si>
    <t>13:18:24</t>
  </si>
  <si>
    <t>13:54:13</t>
  </si>
  <si>
    <t>19:55:05</t>
  </si>
  <si>
    <t>11:49:40</t>
  </si>
  <si>
    <t>13:04:43</t>
  </si>
  <si>
    <t>13:40:08</t>
  </si>
  <si>
    <t>19:01:05</t>
  </si>
  <si>
    <t>19:55:01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</si>
</sst>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[$-F400]h:mm:ss\ AM/PM"/>
    <numFmt numFmtId="167" formatCode="[$-F400]h:mm:ss\ AM/P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Tahoma"/>
      <family val="2"/>
    </font>
    <font>
      <b/>
      <sz val="10"/>
      <color indexed="8"/>
      <name val="Tahoma"/>
      <charset val="1"/>
    </font>
    <font>
      <sz val="9"/>
      <color indexed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 shrinkToFit="1"/>
    </xf>
    <xf numFmtId="14" fontId="0" fillId="0" borderId="0" xfId="0" applyNumberFormat="1" applyAlignment="1">
      <alignment horizontal="center" vertical="center" shrinkToFit="1"/>
    </xf>
    <xf numFmtId="165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2" fillId="0" borderId="2" xfId="0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20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65" fontId="2" fillId="0" borderId="1" xfId="0" applyNumberFormat="1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14" fontId="0" fillId="2" borderId="0" xfId="0" applyNumberFormat="1" applyFill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167" fontId="0" fillId="0" borderId="0" xfId="0" applyNumberFormat="1" applyAlignment="1">
      <alignment horizontal="center" vertical="center" shrinkToFit="1"/>
    </xf>
  </cellXfs>
  <cellStyles count="1">
    <cellStyle name="Normal" xfId="0" builtinId="0"/>
  </cellStyles>
  <dxfs count="56">
    <dxf>
      <numFmt numFmtId="0" formatCode="General"/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5" formatCode="[$-F400]h:mm:ss\ AM/PM"/>
      <alignment horizontal="center" vertical="center" textRotation="0" wrapText="0" indent="0" justifyLastLine="0" shrinkToFit="1" readingOrder="0"/>
    </dxf>
    <dxf>
      <numFmt numFmtId="166" formatCode="dd/mm/yyyy"/>
      <alignment horizontal="center" vertical="center" textRotation="0" wrapText="0" indent="0" justifyLastLine="0" shrinkToFit="1" readingOrder="0"/>
    </dxf>
    <dxf>
      <numFmt numFmtId="0" formatCode="General"/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alignment horizontal="left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B8944B-AA5C-49C2-934C-26C0C5665E1E}" name="Tabla134" displayName="Tabla134" ref="A1:W33" totalsRowCount="1" headerRowDxfId="55" dataDxfId="54" totalsRowDxfId="53">
  <autoFilter ref="A1:W32" xr:uid="{3AB8944B-AA5C-49C2-934C-26C0C5665E1E}"/>
  <tableColumns count="23">
    <tableColumn id="9" xr3:uid="{03DF382E-9644-47B9-9295-2ABDD3DED5C2}" name="Día" dataDxfId="52" totalsRowDxfId="23">
      <calculatedColumnFormula>TEXT(Tabla134[[#This Row],[Fecha]],"dddd")</calculatedColumnFormula>
    </tableColumn>
    <tableColumn id="2" xr3:uid="{9A9CDC34-1037-40EC-AD97-CB79BB0BACDC}" name="Fecha" dataDxfId="51" totalsRowDxfId="22"/>
    <tableColumn id="3" xr3:uid="{1FC018E7-BF7C-43B0-9B69-AB567B605551}" name="HorarioE" dataDxfId="50" totalsRowDxfId="21"/>
    <tableColumn id="4" xr3:uid="{C2338FA0-8B4E-461A-9B44-F9A009869A43}" name="HorarioS" dataDxfId="49" totalsRowDxfId="20"/>
    <tableColumn id="5" xr3:uid="{737BEF54-0B8A-4470-852B-F0C5B97AE889}" name="Total de horas" dataDxfId="48" totalsRowDxfId="19">
      <calculatedColumnFormula>IF((Tabla134[[#This Row],[HorarioS]]-Tabla134[[#This Row],[HorarioE]])&gt;0.25,(Tabla134[[#This Row],[HorarioS]]-Tabla134[[#This Row],[HorarioE]]-0.03125),(Tabla134[[#This Row],[HorarioS]]-Tabla134[[#This Row],[HorarioE]]))</calculatedColumnFormula>
    </tableColumn>
    <tableColumn id="8" xr3:uid="{FB659D58-13C2-4471-8500-181753CF44C6}" name="Columna1" dataDxfId="27" totalsRowDxfId="18">
      <calculatedColumnFormula>IFERROR(VLOOKUP($B2,'REP.ASISTENCIA'!$A$1:$Z$60,10,FALSE),0)</calculatedColumnFormula>
    </tableColumn>
    <tableColumn id="11" xr3:uid="{3F126B31-00DC-487C-AA3E-08DD2685CE07}" name="Columna2" dataDxfId="26" totalsRowDxfId="17">
      <calculatedColumnFormula>IFERROR(VLOOKUP($B2,'REP.ASISTENCIA'!$A$1:$Z$60,13,FALSE),0)</calculatedColumnFormula>
    </tableColumn>
    <tableColumn id="12" xr3:uid="{9546ED9C-E38D-48B2-ADD8-E38ADD767042}" name="Columna3" dataDxfId="25" totalsRowDxfId="16">
      <calculatedColumnFormula>IFERROR(VLOOKUP($B2,'REP.ASISTENCIA'!$A$1:$Z$60,15,FALSE),0)</calculatedColumnFormula>
    </tableColumn>
    <tableColumn id="13" xr3:uid="{B867A434-7A46-4CE0-85E3-F296784F7281}" name="Columna4" dataDxfId="24" totalsRowDxfId="15">
      <calculatedColumnFormula>IFERROR(VLOOKUP($B2,'REP.ASISTENCIA'!$A$1:$Z$60,16,FALSE),0)</calculatedColumnFormula>
    </tableColumn>
    <tableColumn id="14" xr3:uid="{E6953625-0235-4678-9EBF-051D803502C6}" name="Columna5" dataDxfId="0" totalsRowDxfId="14">
      <calculatedColumnFormula>IFERROR(VLOOKUP($B2,'REP.ASISTENCIA'!$A$1:$Z$60,18,FALSE),0)</calculatedColumnFormula>
    </tableColumn>
    <tableColumn id="21" xr3:uid="{4C4E4688-73F2-4C27-8112-3F3D8148E078}" name="Ing. Anticipado" dataDxfId="47" totalsRowDxfId="13">
      <calculatedColumnFormula>IF(Tabla134[[#This Row],[HorarioE]]-Tabla134[[#This Row],[Columna1]]&gt;0,Tabla134[[#This Row],[HorarioE]]-Tabla134[[#This Row],[Columna1]],0)</calculatedColumnFormula>
    </tableColumn>
    <tableColumn id="22" xr3:uid="{846530C9-C400-41CD-87EF-7A56FC118F91}" name="Ap. Extra" dataDxfId="46" totalsRowDxfId="12"/>
    <tableColumn id="23" xr3:uid="{FE91A710-BAA6-43D6-9156-5E5C4CF94C4B}" name="Ext. Ingreso" dataDxfId="45" totalsRowDxfId="11">
      <calculatedColumnFormula>IF(Tabla134[[#This Row],[Ap. Extra]]="SI",Tabla134[[#This Row],[Ing. Anticipado]],0)</calculatedColumnFormula>
    </tableColumn>
    <tableColumn id="15" xr3:uid="{A61E3E93-6DA5-489E-8E40-070C647B2154}" name="Tardanza" dataDxfId="44" totalsRowDxfId="10">
      <calculatedColumnFormula>IF(Tabla134[[#This Row],[Columna1]]-Tabla134[[#This Row],[HorarioE]]&gt;0,TIME(HOUR(Tabla134[[#This Row],[Columna1]]),MINUTE(Tabla134[[#This Row],[Columna1]]),0)-Tabla134[[#This Row],[HorarioE]],0)</calculatedColumnFormula>
    </tableColumn>
    <tableColumn id="20" xr3:uid="{60DC7C6C-FB14-4C29-BB55-C70E2457491E}" name="T. Justificado" dataDxfId="43" totalsRowDxfId="9"/>
    <tableColumn id="7" xr3:uid="{D3DCC8A9-1F97-472F-B95B-2A8DDCD868B1}" name="T. Tardanza" dataDxfId="42" totalsRowDxfId="8">
      <calculatedColumnFormula>IF(Tabla134[[#This Row],[T. Justificado]]="NO",Tabla134[[#This Row],[Tardanza]],0)</calculatedColumnFormula>
    </tableColumn>
    <tableColumn id="1" xr3:uid="{861FC2B4-25D0-4F4E-AB28-87BCF6418F50}" name="Salida" dataDxfId="41" totalsRowDxfId="7">
      <calculatedColumnFormula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calculatedColumnFormula>
    </tableColumn>
    <tableColumn id="16" xr3:uid="{5684C25D-A360-4B4C-B2AF-4A73F8355B66}" name="Fuera de Hora" dataDxfId="40" totalsRowDxfId="6">
      <calculatedColumnFormula>IF((Tabla134[[#This Row],[HorarioS]]-Tabla134[[#This Row],[Salida]])&gt;0,Tabla134[[#This Row],[HorarioS]]-Tabla134[[#This Row],[Salida]],0)</calculatedColumnFormula>
    </tableColumn>
    <tableColumn id="19" xr3:uid="{CB4F1B5F-CA79-406A-A6B8-E5E59E4060AA}" name="F. H. Justificado" dataDxfId="39" totalsRowDxfId="5"/>
    <tableColumn id="18" xr3:uid="{0B19E748-A437-4A08-BF35-452852650DBF}" name="Horas Faltantes" dataDxfId="38" totalsRowDxfId="4">
      <calculatedColumnFormula>IF(Tabla134[[#This Row],[F. H. Justificado]]="NO",Tabla134[[#This Row],[Fuera de Hora]],0)</calculatedColumnFormula>
    </tableColumn>
    <tableColumn id="17" xr3:uid="{4A781F8D-E578-4474-BCF3-908A78B50A8B}" name="Ext. Salida" dataDxfId="37" totalsRowDxfId="3">
      <calculatedColumnFormula>IF(Tabla134[[#This Row],[Salida]]-Tabla134[[#This Row],[HorarioS]]&gt;0,TIME(HOUR(Tabla134[[#This Row],[Salida]]),MINUTE(Tabla134[[#This Row],[Salida]])+(SECOND(Tabla134[[#This Row],[Salida]])&gt;15),0)-Tabla134[[#This Row],[HorarioS]],0)</calculatedColumnFormula>
    </tableColumn>
    <tableColumn id="6" xr3:uid="{EF2A92A0-F021-4B16-876A-BCE5AA002872}" name="Aprobado" dataDxfId="36" totalsRowDxfId="2"/>
    <tableColumn id="10" xr3:uid="{5E67C1B2-E406-467D-8121-77D82E81B12C}" name="H. Ext. Aprobadas" dataDxfId="35" totalsRowDxfId="1">
      <calculatedColumnFormula>IF(Tabla134[[#This Row],[Aprobado]]="SI",Tabla134[[#This Row],[Ext. Salida]],0)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223E-C55F-492F-89D5-FFE0B79409F3}">
  <dimension ref="A1:U66"/>
  <sheetViews>
    <sheetView workbookViewId="0">
      <selection activeCell="K18" sqref="K18"/>
    </sheetView>
  </sheetViews>
  <sheetFormatPr baseColWidth="10" defaultRowHeight="15" x14ac:dyDescent="0.25"/>
  <cols>
    <col min="2" max="2" width="11.42578125" customWidth="1"/>
    <col min="7" max="7" width="11.140625" customWidth="1"/>
    <col min="8" max="10" width="11.42578125" customWidth="1"/>
    <col min="11" max="11" width="17" customWidth="1"/>
  </cols>
  <sheetData>
    <row r="1" spans="1:21" x14ac:dyDescent="0.25">
      <c r="A1" s="1"/>
      <c r="B1" s="20" t="s">
        <v>29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9">
        <v>45474</v>
      </c>
      <c r="B3" s="19"/>
      <c r="C3" s="19"/>
      <c r="D3" s="19"/>
      <c r="E3" s="18" t="s">
        <v>30</v>
      </c>
      <c r="F3" s="18"/>
      <c r="G3" s="18"/>
      <c r="H3" s="18"/>
      <c r="I3" s="18"/>
      <c r="J3" s="18" t="s">
        <v>31</v>
      </c>
      <c r="K3" s="18"/>
      <c r="L3" s="18"/>
      <c r="M3" s="18" t="s">
        <v>32</v>
      </c>
      <c r="N3" s="18"/>
      <c r="O3" s="18" t="s">
        <v>33</v>
      </c>
      <c r="P3" s="18" t="s">
        <v>34</v>
      </c>
      <c r="Q3" s="18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9">
        <v>45475</v>
      </c>
      <c r="B5" s="19"/>
      <c r="C5" s="19"/>
      <c r="D5" s="19"/>
      <c r="E5" s="18" t="s">
        <v>30</v>
      </c>
      <c r="F5" s="18"/>
      <c r="G5" s="18"/>
      <c r="H5" s="18"/>
      <c r="I5" s="18"/>
      <c r="J5" s="18" t="s">
        <v>35</v>
      </c>
      <c r="K5" s="18"/>
      <c r="L5" s="18"/>
      <c r="M5" s="18" t="s">
        <v>36</v>
      </c>
      <c r="N5" s="18"/>
      <c r="O5" s="18" t="s">
        <v>37</v>
      </c>
      <c r="P5" s="18" t="s">
        <v>38</v>
      </c>
      <c r="Q5" s="18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9">
        <v>45476</v>
      </c>
      <c r="B7" s="19"/>
      <c r="C7" s="19"/>
      <c r="D7" s="19"/>
      <c r="E7" s="18" t="s">
        <v>39</v>
      </c>
      <c r="F7" s="18"/>
      <c r="G7" s="18"/>
      <c r="H7" s="18"/>
      <c r="I7" s="18"/>
      <c r="J7" s="18" t="s">
        <v>40</v>
      </c>
      <c r="K7" s="18"/>
      <c r="L7" s="18"/>
      <c r="M7" s="18" t="s">
        <v>41</v>
      </c>
      <c r="N7" s="18"/>
      <c r="O7" s="18" t="s">
        <v>42</v>
      </c>
      <c r="P7" s="18" t="s">
        <v>43</v>
      </c>
      <c r="Q7" s="18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9">
        <v>45478</v>
      </c>
      <c r="B9" s="19"/>
      <c r="C9" s="19"/>
      <c r="D9" s="19"/>
      <c r="E9" s="18" t="s">
        <v>26</v>
      </c>
      <c r="F9" s="18"/>
      <c r="G9" s="18"/>
      <c r="H9" s="18"/>
      <c r="I9" s="18"/>
      <c r="J9" s="18" t="s">
        <v>44</v>
      </c>
      <c r="K9" s="18"/>
      <c r="L9" s="18"/>
      <c r="M9" s="18" t="s">
        <v>45</v>
      </c>
      <c r="N9" s="18"/>
      <c r="O9" s="18" t="s">
        <v>46</v>
      </c>
      <c r="P9" s="18" t="s">
        <v>47</v>
      </c>
      <c r="Q9" s="18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9">
        <v>45479</v>
      </c>
      <c r="B11" s="19"/>
      <c r="C11" s="19"/>
      <c r="D11" s="19"/>
      <c r="E11" s="18" t="s">
        <v>30</v>
      </c>
      <c r="F11" s="18"/>
      <c r="G11" s="18"/>
      <c r="H11" s="18"/>
      <c r="I11" s="18"/>
      <c r="J11" s="18" t="s">
        <v>48</v>
      </c>
      <c r="K11" s="18"/>
      <c r="L11" s="18"/>
      <c r="M11" s="18" t="s">
        <v>49</v>
      </c>
      <c r="N11" s="18"/>
      <c r="O11" s="18" t="s">
        <v>50</v>
      </c>
      <c r="P11" s="18" t="s">
        <v>51</v>
      </c>
      <c r="Q11" s="18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9">
        <v>45481</v>
      </c>
      <c r="B13" s="19"/>
      <c r="C13" s="19"/>
      <c r="D13" s="19"/>
      <c r="E13" s="18" t="s">
        <v>30</v>
      </c>
      <c r="F13" s="18"/>
      <c r="G13" s="18"/>
      <c r="H13" s="18"/>
      <c r="I13" s="18"/>
      <c r="J13" s="18" t="s">
        <v>52</v>
      </c>
      <c r="K13" s="18"/>
      <c r="L13" s="18"/>
      <c r="M13" s="18" t="s">
        <v>53</v>
      </c>
      <c r="N13" s="18"/>
      <c r="O13" s="18" t="s">
        <v>54</v>
      </c>
      <c r="P13" s="18" t="s">
        <v>55</v>
      </c>
      <c r="Q13" s="18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9">
        <v>45482</v>
      </c>
      <c r="B15" s="19"/>
      <c r="C15" s="19"/>
      <c r="D15" s="19"/>
      <c r="E15" s="18" t="s">
        <v>30</v>
      </c>
      <c r="F15" s="18"/>
      <c r="G15" s="18"/>
      <c r="H15" s="18"/>
      <c r="I15" s="18"/>
      <c r="J15" s="18" t="s">
        <v>56</v>
      </c>
      <c r="K15" s="18"/>
      <c r="L15" s="18"/>
      <c r="M15" s="18" t="s">
        <v>57</v>
      </c>
      <c r="N15" s="18"/>
      <c r="O15" s="18" t="s">
        <v>58</v>
      </c>
      <c r="P15" s="18" t="s">
        <v>59</v>
      </c>
      <c r="Q15" s="18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9">
        <v>45483</v>
      </c>
      <c r="B17" s="19"/>
      <c r="C17" s="19"/>
      <c r="D17" s="19"/>
      <c r="E17" s="18" t="s">
        <v>39</v>
      </c>
      <c r="F17" s="18"/>
      <c r="G17" s="18"/>
      <c r="H17" s="18"/>
      <c r="I17" s="18"/>
      <c r="J17" s="18" t="s">
        <v>60</v>
      </c>
      <c r="K17" s="18"/>
      <c r="L17" s="18"/>
      <c r="M17" s="18" t="s">
        <v>61</v>
      </c>
      <c r="N17" s="18"/>
      <c r="O17" s="18" t="s">
        <v>62</v>
      </c>
      <c r="P17" s="18" t="s">
        <v>63</v>
      </c>
      <c r="Q17" s="18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9">
        <v>45484</v>
      </c>
      <c r="B19" s="19"/>
      <c r="C19" s="19"/>
      <c r="D19" s="19"/>
      <c r="E19" s="18" t="s">
        <v>26</v>
      </c>
      <c r="F19" s="18"/>
      <c r="G19" s="18"/>
      <c r="H19" s="18"/>
      <c r="I19" s="18"/>
      <c r="J19" s="18" t="s">
        <v>64</v>
      </c>
      <c r="K19" s="18"/>
      <c r="L19" s="18"/>
      <c r="M19" s="18" t="s">
        <v>65</v>
      </c>
      <c r="N19" s="18"/>
      <c r="O19" s="18" t="s">
        <v>66</v>
      </c>
      <c r="P19" s="18" t="s">
        <v>67</v>
      </c>
      <c r="Q19" s="18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9">
        <v>45485</v>
      </c>
      <c r="B21" s="19"/>
      <c r="C21" s="19"/>
      <c r="D21" s="19"/>
      <c r="E21" s="18" t="s">
        <v>26</v>
      </c>
      <c r="F21" s="18"/>
      <c r="G21" s="18"/>
      <c r="H21" s="18"/>
      <c r="I21" s="18"/>
      <c r="J21" s="18" t="s">
        <v>68</v>
      </c>
      <c r="K21" s="18"/>
      <c r="L21" s="18"/>
      <c r="M21" s="18" t="s">
        <v>69</v>
      </c>
      <c r="N21" s="18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9">
        <v>45486</v>
      </c>
      <c r="B23" s="19"/>
      <c r="C23" s="19"/>
      <c r="D23" s="19"/>
      <c r="E23" s="18" t="s">
        <v>30</v>
      </c>
      <c r="F23" s="18"/>
      <c r="G23" s="18"/>
      <c r="H23" s="18"/>
      <c r="I23" s="18"/>
      <c r="J23" s="18" t="s">
        <v>70</v>
      </c>
      <c r="K23" s="18"/>
      <c r="L23" s="18"/>
      <c r="M23" s="18" t="s">
        <v>71</v>
      </c>
      <c r="N23" s="18"/>
      <c r="O23" s="18" t="s">
        <v>72</v>
      </c>
      <c r="P23" s="18" t="s">
        <v>73</v>
      </c>
      <c r="Q23" s="18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9">
        <v>45488</v>
      </c>
      <c r="B25" s="19"/>
      <c r="C25" s="19"/>
      <c r="D25" s="19"/>
      <c r="E25" s="18" t="s">
        <v>30</v>
      </c>
      <c r="F25" s="18"/>
      <c r="G25" s="18"/>
      <c r="H25" s="18"/>
      <c r="I25" s="18"/>
      <c r="J25" s="18" t="s">
        <v>74</v>
      </c>
      <c r="K25" s="18"/>
      <c r="L25" s="18"/>
      <c r="M25" s="18" t="s">
        <v>75</v>
      </c>
      <c r="N25" s="18"/>
      <c r="O25" s="18" t="s">
        <v>27</v>
      </c>
      <c r="P25" s="18" t="s">
        <v>76</v>
      </c>
      <c r="Q25" s="18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9">
        <v>45489</v>
      </c>
      <c r="B27" s="19"/>
      <c r="C27" s="19"/>
      <c r="D27" s="19"/>
      <c r="E27" s="18" t="s">
        <v>30</v>
      </c>
      <c r="F27" s="18"/>
      <c r="G27" s="18"/>
      <c r="H27" s="18"/>
      <c r="I27" s="18"/>
      <c r="J27" s="18" t="s">
        <v>77</v>
      </c>
      <c r="K27" s="18"/>
      <c r="L27" s="18"/>
      <c r="M27" s="18" t="s">
        <v>78</v>
      </c>
      <c r="N27" s="18"/>
      <c r="O27" s="18" t="s">
        <v>79</v>
      </c>
      <c r="P27" s="18" t="s">
        <v>80</v>
      </c>
      <c r="Q27" s="18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9">
        <v>45490</v>
      </c>
      <c r="B29" s="19"/>
      <c r="C29" s="19"/>
      <c r="D29" s="19"/>
      <c r="E29" s="18" t="s">
        <v>39</v>
      </c>
      <c r="F29" s="18"/>
      <c r="G29" s="18"/>
      <c r="H29" s="18"/>
      <c r="I29" s="18"/>
      <c r="J29" s="18" t="s">
        <v>81</v>
      </c>
      <c r="K29" s="18"/>
      <c r="L29" s="18"/>
      <c r="M29" s="18" t="s">
        <v>82</v>
      </c>
      <c r="N29" s="18"/>
      <c r="O29" s="18" t="s">
        <v>83</v>
      </c>
      <c r="P29" s="18" t="s">
        <v>84</v>
      </c>
      <c r="Q29" s="18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9">
        <v>45491</v>
      </c>
      <c r="B31" s="19"/>
      <c r="C31" s="19"/>
      <c r="D31" s="19"/>
      <c r="E31" s="18" t="s">
        <v>85</v>
      </c>
      <c r="F31" s="18"/>
      <c r="G31" s="18"/>
      <c r="H31" s="18"/>
      <c r="I31" s="18"/>
      <c r="J31" s="18" t="s">
        <v>86</v>
      </c>
      <c r="K31" s="18"/>
      <c r="L31" s="18"/>
      <c r="M31" s="18" t="s">
        <v>87</v>
      </c>
      <c r="N31" s="18"/>
      <c r="O31" s="18" t="s">
        <v>88</v>
      </c>
      <c r="P31" s="18" t="s">
        <v>89</v>
      </c>
      <c r="Q31" s="18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9">
        <v>45492</v>
      </c>
      <c r="B33" s="19"/>
      <c r="C33" s="19"/>
      <c r="D33" s="19"/>
      <c r="E33" s="18" t="s">
        <v>26</v>
      </c>
      <c r="F33" s="18"/>
      <c r="G33" s="18"/>
      <c r="H33" s="18"/>
      <c r="I33" s="18"/>
      <c r="J33" s="18" t="s">
        <v>90</v>
      </c>
      <c r="K33" s="18"/>
      <c r="L33" s="18"/>
      <c r="M33" s="18" t="s">
        <v>91</v>
      </c>
      <c r="N33" s="18"/>
      <c r="O33" s="18" t="s">
        <v>92</v>
      </c>
      <c r="P33" s="18" t="s">
        <v>93</v>
      </c>
      <c r="Q33" s="18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9">
        <v>45493</v>
      </c>
      <c r="B35" s="19"/>
      <c r="C35" s="19"/>
      <c r="D35" s="19"/>
      <c r="E35" s="18" t="s">
        <v>30</v>
      </c>
      <c r="F35" s="18"/>
      <c r="G35" s="18"/>
      <c r="H35" s="18"/>
      <c r="I35" s="18"/>
      <c r="J35" s="18" t="s">
        <v>94</v>
      </c>
      <c r="K35" s="18"/>
      <c r="L35" s="18"/>
      <c r="M35" s="18" t="s">
        <v>95</v>
      </c>
      <c r="N35" s="18"/>
      <c r="O35" s="18" t="s">
        <v>96</v>
      </c>
      <c r="P35" s="18" t="s">
        <v>97</v>
      </c>
      <c r="Q35" s="18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9">
        <v>45495</v>
      </c>
      <c r="B37" s="19"/>
      <c r="C37" s="19"/>
      <c r="D37" s="19"/>
      <c r="E37" s="18" t="s">
        <v>98</v>
      </c>
      <c r="F37" s="18"/>
      <c r="G37" s="18"/>
      <c r="H37" s="18"/>
      <c r="I37" s="18"/>
      <c r="J37" s="18" t="s">
        <v>99</v>
      </c>
      <c r="K37" s="18"/>
      <c r="L37" s="18"/>
      <c r="M37" s="18" t="s">
        <v>100</v>
      </c>
      <c r="N37" s="18"/>
      <c r="O37" s="18" t="s">
        <v>101</v>
      </c>
      <c r="P37" s="18" t="s">
        <v>102</v>
      </c>
      <c r="Q37" s="18"/>
      <c r="R37" s="18" t="s">
        <v>103</v>
      </c>
      <c r="S37" s="1"/>
      <c r="T37" s="17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9">
        <v>45497</v>
      </c>
      <c r="B39" s="19"/>
      <c r="C39" s="19"/>
      <c r="D39" s="19"/>
      <c r="E39" s="18" t="s">
        <v>30</v>
      </c>
      <c r="F39" s="18"/>
      <c r="G39" s="18"/>
      <c r="H39" s="18"/>
      <c r="I39" s="18"/>
      <c r="J39" s="18" t="s">
        <v>104</v>
      </c>
      <c r="K39" s="18"/>
      <c r="L39" s="18"/>
      <c r="M39" s="18" t="s">
        <v>105</v>
      </c>
      <c r="N39" s="18"/>
      <c r="O39" s="18" t="s">
        <v>106</v>
      </c>
      <c r="P39" s="18" t="s">
        <v>107</v>
      </c>
      <c r="Q39" s="18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9">
        <v>45498</v>
      </c>
      <c r="B41" s="19"/>
      <c r="C41" s="19"/>
      <c r="D41" s="19"/>
      <c r="E41" s="18" t="s">
        <v>39</v>
      </c>
      <c r="F41" s="18"/>
      <c r="G41" s="18"/>
      <c r="H41" s="18"/>
      <c r="I41" s="18"/>
      <c r="J41" s="18" t="s">
        <v>108</v>
      </c>
      <c r="K41" s="18"/>
      <c r="L41" s="18"/>
      <c r="M41" s="18" t="s">
        <v>109</v>
      </c>
      <c r="N41" s="18"/>
      <c r="O41" s="18" t="s">
        <v>110</v>
      </c>
      <c r="P41" s="18" t="s">
        <v>111</v>
      </c>
      <c r="Q41" s="18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9">
        <v>45499</v>
      </c>
      <c r="B43" s="19"/>
      <c r="C43" s="19"/>
      <c r="D43" s="19"/>
      <c r="E43" s="18" t="s">
        <v>85</v>
      </c>
      <c r="F43" s="18"/>
      <c r="G43" s="18"/>
      <c r="H43" s="18"/>
      <c r="I43" s="18"/>
      <c r="J43" s="18" t="s">
        <v>112</v>
      </c>
      <c r="K43" s="18"/>
      <c r="L43" s="18"/>
      <c r="M43" s="18" t="s">
        <v>113</v>
      </c>
      <c r="N43" s="18"/>
      <c r="O43" s="18" t="s">
        <v>114</v>
      </c>
      <c r="P43" s="18" t="s">
        <v>115</v>
      </c>
      <c r="Q43" s="18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9">
        <v>45500</v>
      </c>
      <c r="B45" s="19"/>
      <c r="C45" s="19"/>
      <c r="D45" s="19"/>
      <c r="E45" s="18" t="s">
        <v>26</v>
      </c>
      <c r="F45" s="18"/>
      <c r="G45" s="18"/>
      <c r="H45" s="18"/>
      <c r="I45" s="18"/>
      <c r="J45" s="18" t="s">
        <v>116</v>
      </c>
      <c r="K45" s="18"/>
      <c r="L45" s="18"/>
      <c r="M45" s="18" t="s">
        <v>117</v>
      </c>
      <c r="N45" s="18"/>
      <c r="O45" s="18" t="s">
        <v>118</v>
      </c>
      <c r="P45" s="18" t="s">
        <v>119</v>
      </c>
      <c r="Q45" s="18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9">
        <v>45503</v>
      </c>
      <c r="B47" s="19"/>
      <c r="C47" s="19"/>
      <c r="D47" s="19"/>
      <c r="E47" s="18" t="s">
        <v>30</v>
      </c>
      <c r="F47" s="18"/>
      <c r="G47" s="18"/>
      <c r="H47" s="18"/>
      <c r="I47" s="18"/>
      <c r="J47" s="18" t="s">
        <v>120</v>
      </c>
      <c r="K47" s="18"/>
      <c r="L47" s="18"/>
      <c r="M47" s="18" t="s">
        <v>121</v>
      </c>
      <c r="N47" s="18"/>
      <c r="O47" s="18" t="s">
        <v>122</v>
      </c>
      <c r="P47" s="18" t="s">
        <v>123</v>
      </c>
      <c r="Q47" s="18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9">
        <v>45504</v>
      </c>
      <c r="B49" s="19"/>
      <c r="C49" s="19"/>
      <c r="D49" s="19"/>
      <c r="E49" s="18" t="s">
        <v>30</v>
      </c>
      <c r="F49" s="18"/>
      <c r="G49" s="18"/>
      <c r="H49" s="18"/>
      <c r="I49" s="18"/>
      <c r="J49" s="18" t="s">
        <v>124</v>
      </c>
      <c r="K49" s="18"/>
      <c r="L49" s="18"/>
      <c r="M49" s="18" t="s">
        <v>125</v>
      </c>
      <c r="N49" s="18"/>
      <c r="O49" s="18" t="s">
        <v>126</v>
      </c>
      <c r="P49" s="18" t="s">
        <v>127</v>
      </c>
      <c r="Q49" s="18"/>
      <c r="R49" s="18" t="s">
        <v>128</v>
      </c>
      <c r="S49" s="1"/>
      <c r="T49" s="17"/>
      <c r="U49" s="1"/>
    </row>
    <row r="50" spans="1:21" x14ac:dyDescent="0.25">
      <c r="A50" s="19"/>
      <c r="B50" s="19"/>
      <c r="C50" s="19"/>
      <c r="D50" s="1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21"/>
      <c r="B52" s="21"/>
      <c r="C52" s="22"/>
      <c r="D52" s="22"/>
      <c r="E52" s="22"/>
      <c r="F52" s="22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21"/>
      <c r="B54" s="21"/>
      <c r="C54" s="22"/>
      <c r="D54" s="22"/>
      <c r="E54" s="22"/>
      <c r="F54" s="22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3"/>
      <c r="R54" s="21"/>
      <c r="S54" s="2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21"/>
      <c r="B56" s="21"/>
      <c r="C56" s="22"/>
      <c r="D56" s="22"/>
      <c r="E56" s="22"/>
      <c r="F56" s="22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3"/>
      <c r="R56" s="21"/>
      <c r="S56" s="2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21"/>
      <c r="B58" s="21"/>
      <c r="C58" s="22"/>
      <c r="D58" s="22"/>
      <c r="E58" s="22"/>
      <c r="F58" s="22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3"/>
      <c r="R58" s="21"/>
      <c r="S58" s="2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21"/>
      <c r="B60" s="21"/>
      <c r="C60" s="22"/>
      <c r="D60" s="22"/>
      <c r="E60" s="22"/>
      <c r="F60" s="22"/>
      <c r="G60" s="21"/>
      <c r="H60" s="21"/>
      <c r="I60" s="21"/>
      <c r="J60" s="21"/>
      <c r="K60" s="21"/>
      <c r="L60" s="21"/>
      <c r="M60" s="21"/>
      <c r="N60" s="2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21"/>
      <c r="B62" s="21"/>
      <c r="C62" s="22"/>
      <c r="D62" s="22"/>
      <c r="E62" s="22"/>
      <c r="F62" s="22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3"/>
      <c r="R62" s="21"/>
      <c r="S62" s="2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21"/>
      <c r="B64" s="21"/>
      <c r="C64" s="22"/>
      <c r="D64" s="22"/>
      <c r="E64" s="22"/>
      <c r="F64" s="22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3"/>
      <c r="R64" s="21"/>
      <c r="S64" s="21"/>
      <c r="T64" s="1"/>
      <c r="U64" s="1"/>
    </row>
    <row r="65" spans="1:21" x14ac:dyDescent="0.25">
      <c r="A65" s="1"/>
      <c r="B65" s="1"/>
      <c r="C65" s="22"/>
      <c r="D65" s="22"/>
      <c r="E65" s="22"/>
      <c r="F65" s="2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B80-8B00-4578-BD98-EDC29BF58C28}">
  <dimension ref="A1:X36"/>
  <sheetViews>
    <sheetView tabSelected="1" topLeftCell="F1" zoomScaleNormal="100" workbookViewId="0">
      <selection activeCell="J16" sqref="J16"/>
    </sheetView>
  </sheetViews>
  <sheetFormatPr baseColWidth="10" defaultRowHeight="15" x14ac:dyDescent="0.25"/>
  <cols>
    <col min="1" max="1" width="9.7109375" style="2" bestFit="1" customWidth="1"/>
    <col min="2" max="2" width="10.7109375" style="2" bestFit="1" customWidth="1"/>
    <col min="3" max="4" width="10.85546875" style="2" bestFit="1" customWidth="1"/>
    <col min="5" max="5" width="15.7109375" style="2" bestFit="1" customWidth="1"/>
    <col min="6" max="10" width="12.140625" style="2" bestFit="1" customWidth="1"/>
    <col min="11" max="11" width="16.5703125" style="2" bestFit="1" customWidth="1"/>
    <col min="12" max="12" width="11.140625" style="2" bestFit="1" customWidth="1"/>
    <col min="13" max="13" width="13.5703125" style="2" bestFit="1" customWidth="1"/>
    <col min="14" max="14" width="12" style="4" bestFit="1" customWidth="1"/>
    <col min="15" max="15" width="14.7109375" style="4" bestFit="1" customWidth="1"/>
    <col min="16" max="16" width="12" style="4" customWidth="1"/>
    <col min="17" max="17" width="8.5703125" style="2" bestFit="1" customWidth="1"/>
    <col min="18" max="18" width="15.5703125" style="2" bestFit="1" customWidth="1"/>
    <col min="19" max="19" width="17" style="2" bestFit="1" customWidth="1"/>
    <col min="20" max="20" width="16.85546875" style="2" bestFit="1" customWidth="1"/>
    <col min="21" max="21" width="14" style="2" bestFit="1" customWidth="1"/>
    <col min="22" max="22" width="12" style="2" bestFit="1" customWidth="1"/>
    <col min="23" max="23" width="18.85546875" style="2" bestFit="1" customWidth="1"/>
    <col min="24" max="16384" width="11.42578125" style="2"/>
  </cols>
  <sheetData>
    <row r="1" spans="1:23" s="5" customFormat="1" x14ac:dyDescent="0.25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20</v>
      </c>
      <c r="L1" s="5" t="s">
        <v>21</v>
      </c>
      <c r="M1" s="5" t="s">
        <v>22</v>
      </c>
      <c r="N1" s="5" t="s">
        <v>5</v>
      </c>
      <c r="O1" s="5" t="s">
        <v>17</v>
      </c>
      <c r="P1" s="5" t="s">
        <v>19</v>
      </c>
      <c r="Q1" s="5" t="s">
        <v>11</v>
      </c>
      <c r="R1" s="5" t="s">
        <v>16</v>
      </c>
      <c r="S1" s="5" t="s">
        <v>18</v>
      </c>
      <c r="T1" s="5" t="s">
        <v>12</v>
      </c>
      <c r="U1" s="5" t="s">
        <v>23</v>
      </c>
      <c r="V1" s="5" t="s">
        <v>13</v>
      </c>
      <c r="W1" s="5" t="s">
        <v>24</v>
      </c>
    </row>
    <row r="2" spans="1:23" x14ac:dyDescent="0.25">
      <c r="A2" s="2" t="s">
        <v>25</v>
      </c>
      <c r="B2" s="3">
        <v>45474</v>
      </c>
      <c r="C2" s="4">
        <v>0.45833333333333331</v>
      </c>
      <c r="D2" s="4">
        <v>0.77083333333333337</v>
      </c>
      <c r="E2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2" s="2" t="str">
        <f>IFERROR(VLOOKUP($B2,'REP.ASISTENCIA'!$A$1:$Z$60,10,FALSE),0)</f>
        <v>10:36:42</v>
      </c>
      <c r="G2" s="2" t="str">
        <f>IFERROR(VLOOKUP($B2,'REP.ASISTENCIA'!$A$1:$Z$60,13,FALSE),0)</f>
        <v>12:40:00</v>
      </c>
      <c r="H2" s="2" t="str">
        <f>IFERROR(VLOOKUP($B2,'REP.ASISTENCIA'!$A$1:$Z$60,15,FALSE),0)</f>
        <v>13:17:51</v>
      </c>
      <c r="I2" s="2" t="str">
        <f>IFERROR(VLOOKUP($B2,'REP.ASISTENCIA'!$A$1:$Z$60,16,FALSE),0)</f>
        <v>19:12:09</v>
      </c>
      <c r="J2" s="2">
        <f>IFERROR(VLOOKUP($B2,'REP.ASISTENCIA'!$A$1:$Z$60,18,FALSE),0)</f>
        <v>0</v>
      </c>
      <c r="K2" s="23">
        <f>IF(Tabla134[[#This Row],[HorarioE]]-Tabla134[[#This Row],[Columna1]]&gt;0,Tabla134[[#This Row],[HorarioE]]-Tabla134[[#This Row],[Columna1]],0)</f>
        <v>1.6180555555555531E-2</v>
      </c>
      <c r="L2" s="4" t="s">
        <v>15</v>
      </c>
      <c r="M2" s="4">
        <f>IF(Tabla134[[#This Row],[Ap. Extra]]="SI",Tabla134[[#This Row],[Ing. Anticipado]],0)</f>
        <v>0</v>
      </c>
      <c r="N2" s="4">
        <f>IF(Tabla134[[#This Row],[Columna1]]-Tabla134[[#This Row],[HorarioE]]&gt;0,TIME(HOUR(Tabla134[[#This Row],[Columna1]]),MINUTE(Tabla134[[#This Row],[Columna1]]),0)-Tabla134[[#This Row],[HorarioE]],0)</f>
        <v>0</v>
      </c>
      <c r="O2" s="4" t="s">
        <v>15</v>
      </c>
      <c r="P2" s="4">
        <f>IF(Tabla134[[#This Row],[T. Justificado]]="NO",Tabla134[[#This Row],[Tardanza]],0)</f>
        <v>0</v>
      </c>
      <c r="Q2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19:12:09</v>
      </c>
      <c r="R2" s="4">
        <f>IF((Tabla134[[#This Row],[HorarioS]]-Tabla134[[#This Row],[Salida]])&gt;0,Tabla134[[#This Row],[HorarioS]]-Tabla134[[#This Row],[Salida]],0)</f>
        <v>0</v>
      </c>
      <c r="S2" s="4" t="s">
        <v>14</v>
      </c>
      <c r="T2" s="4">
        <f>IF(Tabla134[[#This Row],[F. H. Justificado]]="NO",Tabla134[[#This Row],[Fuera de Hora]],0)</f>
        <v>0</v>
      </c>
      <c r="U2" s="4">
        <f>IF(Tabla134[[#This Row],[Salida]]-Tabla134[[#This Row],[HorarioS]]&gt;0,TIME(HOUR(Tabla134[[#This Row],[Salida]]),MINUTE(Tabla134[[#This Row],[Salida]])+(SECOND(Tabla134[[#This Row],[Salida]])&gt;15),0)-Tabla134[[#This Row],[HorarioS]],0)</f>
        <v>2.9166666666666674E-2</v>
      </c>
      <c r="V2" s="4" t="s">
        <v>14</v>
      </c>
      <c r="W2" s="4">
        <f>IF(Tabla134[[#This Row],[Aprobado]]="SI",Tabla134[[#This Row],[Ext. Salida]],0)</f>
        <v>2.9166666666666674E-2</v>
      </c>
    </row>
    <row r="3" spans="1:23" x14ac:dyDescent="0.25">
      <c r="A3" s="2" t="str">
        <f>TEXT(Tabla134[[#This Row],[Fecha]],"dddd")</f>
        <v>martes</v>
      </c>
      <c r="B3" s="3">
        <v>45475</v>
      </c>
      <c r="C3" s="4">
        <v>0.4375</v>
      </c>
      <c r="D3" s="4">
        <v>0.77083333333333337</v>
      </c>
      <c r="E3" s="4">
        <f>IF((Tabla134[[#This Row],[HorarioS]]-Tabla134[[#This Row],[HorarioE]])&gt;0.25,(Tabla134[[#This Row],[HorarioS]]-Tabla134[[#This Row],[HorarioE]]-0.03125),(Tabla134[[#This Row],[HorarioS]]-Tabla134[[#This Row],[HorarioE]]))</f>
        <v>0.30208333333333337</v>
      </c>
      <c r="F3" s="2" t="str">
        <f>IFERROR(VLOOKUP($B3,'REP.ASISTENCIA'!$A$1:$Z$60,10,FALSE),0)</f>
        <v>10:47:10</v>
      </c>
      <c r="G3" s="2" t="str">
        <f>IFERROR(VLOOKUP($B3,'REP.ASISTENCIA'!$A$1:$Z$60,13,FALSE),0)</f>
        <v>14:26:42</v>
      </c>
      <c r="H3" s="2" t="str">
        <f>IFERROR(VLOOKUP($B3,'REP.ASISTENCIA'!$A$1:$Z$60,15,FALSE),0)</f>
        <v>14:58:27</v>
      </c>
      <c r="I3" s="2" t="str">
        <f>IFERROR(VLOOKUP($B3,'REP.ASISTENCIA'!$A$1:$Z$60,16,FALSE),0)</f>
        <v>19:01:18</v>
      </c>
      <c r="J3" s="2">
        <f>IFERROR(VLOOKUP($B3,'REP.ASISTENCIA'!$A$1:$Z$60,18,FALSE),0)</f>
        <v>0</v>
      </c>
      <c r="K3" s="4">
        <f>IF(Tabla134[[#This Row],[HorarioE]]-Tabla134[[#This Row],[Columna1]]&gt;0,Tabla134[[#This Row],[HorarioE]]-Tabla134[[#This Row],[Columna1]],0)</f>
        <v>0</v>
      </c>
      <c r="L3" s="4" t="s">
        <v>15</v>
      </c>
      <c r="M3" s="4">
        <f>IF(Tabla134[[#This Row],[Ap. Extra]]="SI",Tabla134[[#This Row],[Ing. Anticipado]],0)</f>
        <v>0</v>
      </c>
      <c r="N3" s="4">
        <f>IF(Tabla134[[#This Row],[Columna1]]-Tabla134[[#This Row],[HorarioE]]&gt;0,TIME(HOUR(Tabla134[[#This Row],[Columna1]]),MINUTE(Tabla134[[#This Row],[Columna1]]),0)-Tabla134[[#This Row],[HorarioE]],0)</f>
        <v>1.1805555555555569E-2</v>
      </c>
      <c r="O3" s="4" t="s">
        <v>15</v>
      </c>
      <c r="P3" s="4">
        <f>IF(Tabla134[[#This Row],[T. Justificado]]="NO",Tabla134[[#This Row],[Tardanza]],0)</f>
        <v>1.1805555555555569E-2</v>
      </c>
      <c r="Q3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19:01:18</v>
      </c>
      <c r="R3" s="4">
        <f>IF((Tabla134[[#This Row],[HorarioS]]-Tabla134[[#This Row],[Salida]])&gt;0,Tabla134[[#This Row],[HorarioS]]-Tabla134[[#This Row],[Salida]],0)</f>
        <v>0</v>
      </c>
      <c r="S3" s="4" t="s">
        <v>14</v>
      </c>
      <c r="T3" s="4">
        <f>IF(Tabla134[[#This Row],[F. H. Justificado]]="NO",Tabla134[[#This Row],[Fuera de Hora]],0)</f>
        <v>0</v>
      </c>
      <c r="U3" s="4">
        <f>IF(Tabla134[[#This Row],[Salida]]-Tabla134[[#This Row],[HorarioS]]&gt;0,TIME(HOUR(Tabla134[[#This Row],[Salida]]),MINUTE(Tabla134[[#This Row],[Salida]])+(SECOND(Tabla134[[#This Row],[Salida]])&gt;15),0)-Tabla134[[#This Row],[HorarioS]],0)</f>
        <v>2.2222222222222143E-2</v>
      </c>
      <c r="V3" s="4" t="s">
        <v>14</v>
      </c>
      <c r="W3" s="4">
        <f>IF(Tabla134[[#This Row],[Aprobado]]="SI",Tabla134[[#This Row],[Ext. Salida]],0)</f>
        <v>2.2222222222222143E-2</v>
      </c>
    </row>
    <row r="4" spans="1:23" x14ac:dyDescent="0.25">
      <c r="A4" s="2" t="str">
        <f>TEXT(Tabla134[[#This Row],[Fecha]],"dddd")</f>
        <v>miércoles</v>
      </c>
      <c r="B4" s="3">
        <v>45476</v>
      </c>
      <c r="C4" s="4">
        <v>0.45833333333333331</v>
      </c>
      <c r="D4" s="4">
        <v>0.77083333333333337</v>
      </c>
      <c r="E4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4" s="2" t="str">
        <f>IFERROR(VLOOKUP($B4,'REP.ASISTENCIA'!$A$1:$Z$60,10,FALSE),0)</f>
        <v>10:40:32</v>
      </c>
      <c r="G4" s="2" t="str">
        <f>IFERROR(VLOOKUP($B4,'REP.ASISTENCIA'!$A$1:$Z$60,13,FALSE),0)</f>
        <v>12:29:11</v>
      </c>
      <c r="H4" s="2" t="str">
        <f>IFERROR(VLOOKUP($B4,'REP.ASISTENCIA'!$A$1:$Z$60,15,FALSE),0)</f>
        <v>13:02:42</v>
      </c>
      <c r="I4" s="2" t="str">
        <f>IFERROR(VLOOKUP($B4,'REP.ASISTENCIA'!$A$1:$Z$60,16,FALSE),0)</f>
        <v>19:40:23</v>
      </c>
      <c r="J4" s="2">
        <f>IFERROR(VLOOKUP($B4,'REP.ASISTENCIA'!$A$1:$Z$60,18,FALSE),0)</f>
        <v>0</v>
      </c>
      <c r="K4" s="4">
        <f>IF(Tabla134[[#This Row],[HorarioE]]-Tabla134[[#This Row],[Columna1]]&gt;0,Tabla134[[#This Row],[HorarioE]]-Tabla134[[#This Row],[Columna1]],0)</f>
        <v>1.3518518518518485E-2</v>
      </c>
      <c r="L4" s="4" t="s">
        <v>15</v>
      </c>
      <c r="M4" s="4">
        <f>IF(Tabla134[[#This Row],[Ap. Extra]]="SI",Tabla134[[#This Row],[Ing. Anticipado]],0)</f>
        <v>0</v>
      </c>
      <c r="N4" s="4">
        <f>IF(Tabla134[[#This Row],[Columna1]]-Tabla134[[#This Row],[HorarioE]]&gt;0,TIME(HOUR(Tabla134[[#This Row],[Columna1]]),MINUTE(Tabla134[[#This Row],[Columna1]]),0)-Tabla134[[#This Row],[HorarioE]],0)</f>
        <v>0</v>
      </c>
      <c r="O4" s="4" t="s">
        <v>15</v>
      </c>
      <c r="P4" s="4">
        <f>IF(Tabla134[[#This Row],[T. Justificado]]="NO",Tabla134[[#This Row],[Tardanza]],0)</f>
        <v>0</v>
      </c>
      <c r="Q4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19:40:23</v>
      </c>
      <c r="R4" s="4">
        <f>IF((Tabla134[[#This Row],[HorarioS]]-Tabla134[[#This Row],[Salida]])&gt;0,Tabla134[[#This Row],[HorarioS]]-Tabla134[[#This Row],[Salida]],0)</f>
        <v>0</v>
      </c>
      <c r="S4" s="4" t="s">
        <v>14</v>
      </c>
      <c r="T4" s="4">
        <f>IF(Tabla134[[#This Row],[F. H. Justificado]]="NO",Tabla134[[#This Row],[Fuera de Hora]],0)</f>
        <v>0</v>
      </c>
      <c r="U4" s="4">
        <f>IF(Tabla134[[#This Row],[Salida]]-Tabla134[[#This Row],[HorarioS]]&gt;0,TIME(HOUR(Tabla134[[#This Row],[Salida]]),MINUTE(Tabla134[[#This Row],[Salida]])+(SECOND(Tabla134[[#This Row],[Salida]])&gt;15),0)-Tabla134[[#This Row],[HorarioS]],0)</f>
        <v>4.9305555555555491E-2</v>
      </c>
      <c r="V4" s="4" t="s">
        <v>15</v>
      </c>
      <c r="W4" s="4">
        <f>IF(Tabla134[[#This Row],[Aprobado]]="SI",Tabla134[[#This Row],[Ext. Salida]],0)</f>
        <v>0</v>
      </c>
    </row>
    <row r="5" spans="1:23" x14ac:dyDescent="0.25">
      <c r="A5" s="2" t="str">
        <f>TEXT(Tabla134[[#This Row],[Fecha]],"dddd")</f>
        <v>jueves</v>
      </c>
      <c r="B5" s="3">
        <v>45477</v>
      </c>
      <c r="C5" s="4">
        <v>0</v>
      </c>
      <c r="D5" s="4">
        <v>0</v>
      </c>
      <c r="E5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5" s="2">
        <f>IFERROR(VLOOKUP($B5,'REP.ASISTENCIA'!$A$1:$Z$60,10,FALSE),0)</f>
        <v>0</v>
      </c>
      <c r="G5" s="2">
        <f>IFERROR(VLOOKUP($B5,'REP.ASISTENCIA'!$A$1:$Z$60,13,FALSE),0)</f>
        <v>0</v>
      </c>
      <c r="H5" s="2">
        <f>IFERROR(VLOOKUP($B5,'REP.ASISTENCIA'!$A$1:$Z$60,15,FALSE),0)</f>
        <v>0</v>
      </c>
      <c r="I5" s="2">
        <f>IFERROR(VLOOKUP($B5,'REP.ASISTENCIA'!$A$1:$Z$60,16,FALSE),0)</f>
        <v>0</v>
      </c>
      <c r="J5" s="2">
        <f>IFERROR(VLOOKUP($B5,'REP.ASISTENCIA'!$A$1:$Z$60,18,FALSE),0)</f>
        <v>0</v>
      </c>
      <c r="K5" s="4">
        <f>IF(Tabla134[[#This Row],[HorarioE]]-Tabla134[[#This Row],[Columna1]]&gt;0,Tabla134[[#This Row],[HorarioE]]-Tabla134[[#This Row],[Columna1]],0)</f>
        <v>0</v>
      </c>
      <c r="L5" s="4" t="s">
        <v>15</v>
      </c>
      <c r="M5" s="4">
        <f>IF(Tabla134[[#This Row],[Ap. Extra]]="SI",Tabla134[[#This Row],[Ing. Anticipado]],0)</f>
        <v>0</v>
      </c>
      <c r="N5" s="4">
        <f>IF(Tabla134[[#This Row],[Columna1]]-Tabla134[[#This Row],[HorarioE]]&gt;0,TIME(HOUR(Tabla134[[#This Row],[Columna1]]),MINUTE(Tabla134[[#This Row],[Columna1]]),0)-Tabla134[[#This Row],[HorarioE]],0)</f>
        <v>0</v>
      </c>
      <c r="O5" s="4" t="s">
        <v>15</v>
      </c>
      <c r="P5" s="4">
        <f>IF(Tabla134[[#This Row],[T. Justificado]]="NO",Tabla134[[#This Row],[Tardanza]],0)</f>
        <v>0</v>
      </c>
      <c r="Q5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5" s="4">
        <f>IF((Tabla134[[#This Row],[HorarioS]]-Tabla134[[#This Row],[Salida]])&gt;0,Tabla134[[#This Row],[HorarioS]]-Tabla134[[#This Row],[Salida]],0)</f>
        <v>0</v>
      </c>
      <c r="S5" s="4" t="s">
        <v>14</v>
      </c>
      <c r="T5" s="4">
        <f>IF(Tabla134[[#This Row],[F. H. Justificado]]="NO",Tabla134[[#This Row],[Fuera de Hora]],0)</f>
        <v>0</v>
      </c>
      <c r="U5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5" s="4" t="s">
        <v>15</v>
      </c>
      <c r="W5" s="4">
        <f>IF(Tabla134[[#This Row],[Aprobado]]="SI",Tabla134[[#This Row],[Ext. Salida]],0)</f>
        <v>0</v>
      </c>
    </row>
    <row r="6" spans="1:23" x14ac:dyDescent="0.25">
      <c r="A6" s="2" t="str">
        <f>TEXT(Tabla134[[#This Row],[Fecha]],"dddd")</f>
        <v>viernes</v>
      </c>
      <c r="B6" s="3">
        <v>45478</v>
      </c>
      <c r="C6" s="4">
        <v>0.45833333333333331</v>
      </c>
      <c r="D6" s="4">
        <v>0.77083333333333337</v>
      </c>
      <c r="E6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6" s="2" t="str">
        <f>IFERROR(VLOOKUP($B6,'REP.ASISTENCIA'!$A$1:$Z$60,10,FALSE),0)</f>
        <v>08:34:49</v>
      </c>
      <c r="G6" s="2" t="str">
        <f>IFERROR(VLOOKUP($B6,'REP.ASISTENCIA'!$A$1:$Z$60,13,FALSE),0)</f>
        <v>12:13:36</v>
      </c>
      <c r="H6" s="2" t="str">
        <f>IFERROR(VLOOKUP($B6,'REP.ASISTENCIA'!$A$1:$Z$60,15,FALSE),0)</f>
        <v>13:02:23</v>
      </c>
      <c r="I6" s="2" t="str">
        <f>IFERROR(VLOOKUP($B6,'REP.ASISTENCIA'!$A$1:$Z$60,16,FALSE),0)</f>
        <v>16:38:50</v>
      </c>
      <c r="J6" s="2">
        <f>IFERROR(VLOOKUP($B6,'REP.ASISTENCIA'!$A$1:$Z$60,18,FALSE),0)</f>
        <v>0</v>
      </c>
      <c r="K6" s="4">
        <f>IF(Tabla134[[#This Row],[HorarioE]]-Tabla134[[#This Row],[Columna1]]&gt;0,Tabla134[[#This Row],[HorarioE]]-Tabla134[[#This Row],[Columna1]],0)</f>
        <v>0.10082175925925924</v>
      </c>
      <c r="L6" s="4" t="s">
        <v>15</v>
      </c>
      <c r="M6" s="4">
        <f>IF(Tabla134[[#This Row],[Ap. Extra]]="SI",Tabla134[[#This Row],[Ing. Anticipado]],0)</f>
        <v>0</v>
      </c>
      <c r="N6" s="4">
        <f>IF(Tabla134[[#This Row],[Columna1]]-Tabla134[[#This Row],[HorarioE]]&gt;0,TIME(HOUR(Tabla134[[#This Row],[Columna1]]),MINUTE(Tabla134[[#This Row],[Columna1]]),0)-Tabla134[[#This Row],[HorarioE]],0)</f>
        <v>0</v>
      </c>
      <c r="O6" s="4" t="s">
        <v>15</v>
      </c>
      <c r="P6" s="4">
        <f>IF(Tabla134[[#This Row],[T. Justificado]]="NO",Tabla134[[#This Row],[Tardanza]],0)</f>
        <v>0</v>
      </c>
      <c r="Q6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16:38:50</v>
      </c>
      <c r="R6" s="4">
        <f>IF((Tabla134[[#This Row],[HorarioS]]-Tabla134[[#This Row],[Salida]])&gt;0,Tabla134[[#This Row],[HorarioS]]-Tabla134[[#This Row],[Salida]],0)</f>
        <v>7.7199074074074114E-2</v>
      </c>
      <c r="S6" s="4" t="s">
        <v>14</v>
      </c>
      <c r="T6" s="4">
        <f>IF(Tabla134[[#This Row],[F. H. Justificado]]="NO",Tabla134[[#This Row],[Fuera de Hora]],0)</f>
        <v>0</v>
      </c>
      <c r="U6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6" s="4" t="s">
        <v>14</v>
      </c>
      <c r="W6" s="4">
        <f>IF(Tabla134[[#This Row],[Aprobado]]="SI",Tabla134[[#This Row],[Ext. Salida]],0)</f>
        <v>0</v>
      </c>
    </row>
    <row r="7" spans="1:23" x14ac:dyDescent="0.25">
      <c r="A7" s="2" t="str">
        <f>TEXT(Tabla134[[#This Row],[Fecha]],"dddd")</f>
        <v>sábado</v>
      </c>
      <c r="B7" s="3">
        <v>45479</v>
      </c>
      <c r="C7" s="4">
        <v>0.42708333333333331</v>
      </c>
      <c r="D7" s="4">
        <v>0.72916666666666663</v>
      </c>
      <c r="E7" s="4">
        <f>IF((Tabla134[[#This Row],[HorarioS]]-Tabla134[[#This Row],[HorarioE]])&gt;0.25,(Tabla134[[#This Row],[HorarioS]]-Tabla134[[#This Row],[HorarioE]]-0.03125),(Tabla134[[#This Row],[HorarioS]]-Tabla134[[#This Row],[HorarioE]]))</f>
        <v>0.27083333333333331</v>
      </c>
      <c r="F7" s="2" t="str">
        <f>IFERROR(VLOOKUP($B7,'REP.ASISTENCIA'!$A$1:$Z$60,10,FALSE),0)</f>
        <v>11:38:40</v>
      </c>
      <c r="G7" s="2" t="str">
        <f>IFERROR(VLOOKUP($B7,'REP.ASISTENCIA'!$A$1:$Z$60,13,FALSE),0)</f>
        <v>13:24:41</v>
      </c>
      <c r="H7" s="2" t="str">
        <f>IFERROR(VLOOKUP($B7,'REP.ASISTENCIA'!$A$1:$Z$60,15,FALSE),0)</f>
        <v>14:24:10</v>
      </c>
      <c r="I7" s="2" t="str">
        <f>IFERROR(VLOOKUP($B7,'REP.ASISTENCIA'!$A$1:$Z$60,16,FALSE),0)</f>
        <v>17:55:58</v>
      </c>
      <c r="J7" s="2">
        <f>IFERROR(VLOOKUP($B7,'REP.ASISTENCIA'!$A$1:$Z$60,18,FALSE),0)</f>
        <v>0</v>
      </c>
      <c r="K7" s="4">
        <f>IF(Tabla134[[#This Row],[HorarioE]]-Tabla134[[#This Row],[Columna1]]&gt;0,Tabla134[[#This Row],[HorarioE]]-Tabla134[[#This Row],[Columna1]],0)</f>
        <v>0</v>
      </c>
      <c r="L7" s="4" t="s">
        <v>15</v>
      </c>
      <c r="M7" s="4">
        <f>IF(Tabla134[[#This Row],[Ap. Extra]]="SI",Tabla134[[#This Row],[Ing. Anticipado]],0)</f>
        <v>0</v>
      </c>
      <c r="N7" s="4">
        <f>IF(Tabla134[[#This Row],[Columna1]]-Tabla134[[#This Row],[HorarioE]]&gt;0,TIME(HOUR(Tabla134[[#This Row],[Columna1]]),MINUTE(Tabla134[[#This Row],[Columna1]]),0)-Tabla134[[#This Row],[HorarioE]],0)</f>
        <v>5.7638888888888906E-2</v>
      </c>
      <c r="O7" s="4" t="s">
        <v>15</v>
      </c>
      <c r="P7" s="4">
        <f>IF(Tabla134[[#This Row],[T. Justificado]]="NO",Tabla134[[#This Row],[Tardanza]],0)</f>
        <v>5.7638888888888906E-2</v>
      </c>
      <c r="Q7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17:55:58</v>
      </c>
      <c r="R7" s="4">
        <f>IF((Tabla134[[#This Row],[HorarioS]]-Tabla134[[#This Row],[Salida]])&gt;0,Tabla134[[#This Row],[HorarioS]]-Tabla134[[#This Row],[Salida]],0)</f>
        <v>0</v>
      </c>
      <c r="S7" s="4" t="s">
        <v>14</v>
      </c>
      <c r="T7" s="4">
        <f>IF(Tabla134[[#This Row],[F. H. Justificado]]="NO",Tabla134[[#This Row],[Fuera de Hora]],0)</f>
        <v>0</v>
      </c>
      <c r="U7" s="4">
        <f>IF(Tabla134[[#This Row],[Salida]]-Tabla134[[#This Row],[HorarioS]]&gt;0,TIME(HOUR(Tabla134[[#This Row],[Salida]]),MINUTE(Tabla134[[#This Row],[Salida]])+(SECOND(Tabla134[[#This Row],[Salida]])&gt;15),0)-Tabla134[[#This Row],[HorarioS]],0)</f>
        <v>1.8055555555555602E-2</v>
      </c>
      <c r="V7" s="4" t="s">
        <v>14</v>
      </c>
      <c r="W7" s="4">
        <f>IF(Tabla134[[#This Row],[Aprobado]]="SI",Tabla134[[#This Row],[Ext. Salida]],0)</f>
        <v>1.8055555555555602E-2</v>
      </c>
    </row>
    <row r="8" spans="1:23" x14ac:dyDescent="0.25">
      <c r="A8" s="2" t="str">
        <f>TEXT(Tabla134[[#This Row],[Fecha]],"dddd")</f>
        <v>domingo</v>
      </c>
      <c r="B8" s="3">
        <v>45480</v>
      </c>
      <c r="C8" s="4">
        <v>0</v>
      </c>
      <c r="D8" s="4">
        <v>0</v>
      </c>
      <c r="E8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8" s="2">
        <f>IFERROR(VLOOKUP($B8,'REP.ASISTENCIA'!$A$1:$Z$60,10,FALSE),0)</f>
        <v>0</v>
      </c>
      <c r="G8" s="2">
        <f>IFERROR(VLOOKUP($B8,'REP.ASISTENCIA'!$A$1:$Z$60,13,FALSE),0)</f>
        <v>0</v>
      </c>
      <c r="H8" s="2">
        <f>IFERROR(VLOOKUP($B8,'REP.ASISTENCIA'!$A$1:$Z$60,15,FALSE),0)</f>
        <v>0</v>
      </c>
      <c r="I8" s="2">
        <f>IFERROR(VLOOKUP($B8,'REP.ASISTENCIA'!$A$1:$Z$60,16,FALSE),0)</f>
        <v>0</v>
      </c>
      <c r="J8" s="2">
        <f>IFERROR(VLOOKUP($B8,'REP.ASISTENCIA'!$A$1:$Z$60,18,FALSE),0)</f>
        <v>0</v>
      </c>
      <c r="K8" s="4">
        <f>IF(Tabla134[[#This Row],[HorarioE]]-Tabla134[[#This Row],[Columna1]]&gt;0,Tabla134[[#This Row],[HorarioE]]-Tabla134[[#This Row],[Columna1]],0)</f>
        <v>0</v>
      </c>
      <c r="L8" s="4" t="s">
        <v>15</v>
      </c>
      <c r="M8" s="4">
        <f>IF(Tabla134[[#This Row],[Ap. Extra]]="SI",Tabla134[[#This Row],[Ing. Anticipado]],0)</f>
        <v>0</v>
      </c>
      <c r="N8" s="4">
        <f>IF(Tabla134[[#This Row],[Columna1]]-Tabla134[[#This Row],[HorarioE]]&gt;0,TIME(HOUR(Tabla134[[#This Row],[Columna1]]),MINUTE(Tabla134[[#This Row],[Columna1]]),0)-Tabla134[[#This Row],[HorarioE]],0)</f>
        <v>0</v>
      </c>
      <c r="O8" s="4" t="s">
        <v>15</v>
      </c>
      <c r="P8" s="4">
        <f>IF(Tabla134[[#This Row],[T. Justificado]]="NO",Tabla134[[#This Row],[Tardanza]],0)</f>
        <v>0</v>
      </c>
      <c r="Q8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8" s="4">
        <f>IF((Tabla134[[#This Row],[HorarioS]]-Tabla134[[#This Row],[Salida]])&gt;0,Tabla134[[#This Row],[HorarioS]]-Tabla134[[#This Row],[Salida]],0)</f>
        <v>0</v>
      </c>
      <c r="S8" s="4" t="s">
        <v>14</v>
      </c>
      <c r="T8" s="4">
        <f>IF(Tabla134[[#This Row],[F. H. Justificado]]="NO",Tabla134[[#This Row],[Fuera de Hora]],0)</f>
        <v>0</v>
      </c>
      <c r="U8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8" s="4" t="s">
        <v>14</v>
      </c>
      <c r="W8" s="4">
        <f>IF(Tabla134[[#This Row],[Aprobado]]="SI",Tabla134[[#This Row],[Ext. Salida]],0)</f>
        <v>0</v>
      </c>
    </row>
    <row r="9" spans="1:23" x14ac:dyDescent="0.25">
      <c r="A9" s="2" t="str">
        <f>TEXT(Tabla134[[#This Row],[Fecha]],"dddd")</f>
        <v>lunes</v>
      </c>
      <c r="B9" s="3">
        <v>45481</v>
      </c>
      <c r="C9" s="4">
        <v>0.45833333333333331</v>
      </c>
      <c r="D9" s="4">
        <v>0.77083333333333337</v>
      </c>
      <c r="E9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9" s="2" t="str">
        <f>IFERROR(VLOOKUP($B9,'REP.ASISTENCIA'!$A$1:$Z$60,10,FALSE),0)</f>
        <v>09:24:39</v>
      </c>
      <c r="G9" s="2" t="str">
        <f>IFERROR(VLOOKUP($B9,'REP.ASISTENCIA'!$A$1:$Z$60,13,FALSE),0)</f>
        <v>13:08:10</v>
      </c>
      <c r="H9" s="2" t="str">
        <f>IFERROR(VLOOKUP($B9,'REP.ASISTENCIA'!$A$1:$Z$60,15,FALSE),0)</f>
        <v>14:13:09</v>
      </c>
      <c r="I9" s="2" t="str">
        <f>IFERROR(VLOOKUP($B9,'REP.ASISTENCIA'!$A$1:$Z$60,16,FALSE),0)</f>
        <v>19:51:07</v>
      </c>
      <c r="J9" s="2">
        <f>IFERROR(VLOOKUP($B9,'REP.ASISTENCIA'!$A$1:$Z$60,18,FALSE),0)</f>
        <v>0</v>
      </c>
      <c r="K9" s="4">
        <f>IF(Tabla134[[#This Row],[HorarioE]]-Tabla134[[#This Row],[Columna1]]&gt;0,Tabla134[[#This Row],[HorarioE]]-Tabla134[[#This Row],[Columna1]],0)</f>
        <v>6.6215277777777748E-2</v>
      </c>
      <c r="L9" s="4" t="s">
        <v>15</v>
      </c>
      <c r="M9" s="4">
        <f>IF(Tabla134[[#This Row],[Ap. Extra]]="SI",Tabla134[[#This Row],[Ing. Anticipado]],0)</f>
        <v>0</v>
      </c>
      <c r="N9" s="4">
        <f>IF(Tabla134[[#This Row],[Columna1]]-Tabla134[[#This Row],[HorarioE]]&gt;0,TIME(HOUR(Tabla134[[#This Row],[Columna1]]),MINUTE(Tabla134[[#This Row],[Columna1]]),0)-Tabla134[[#This Row],[HorarioE]],0)</f>
        <v>0</v>
      </c>
      <c r="O9" s="4" t="s">
        <v>15</v>
      </c>
      <c r="P9" s="4">
        <f>IF(Tabla134[[#This Row],[T. Justificado]]="NO",Tabla134[[#This Row],[Tardanza]],0)</f>
        <v>0</v>
      </c>
      <c r="Q9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19:51:07</v>
      </c>
      <c r="R9" s="4">
        <f>IF((Tabla134[[#This Row],[HorarioS]]-Tabla134[[#This Row],[Salida]])&gt;0,Tabla134[[#This Row],[HorarioS]]-Tabla134[[#This Row],[Salida]],0)</f>
        <v>0</v>
      </c>
      <c r="S9" s="4" t="s">
        <v>14</v>
      </c>
      <c r="T9" s="4">
        <f>IF(Tabla134[[#This Row],[F. H. Justificado]]="NO",Tabla134[[#This Row],[Fuera de Hora]],0)</f>
        <v>0</v>
      </c>
      <c r="U9" s="4">
        <f>IF(Tabla134[[#This Row],[Salida]]-Tabla134[[#This Row],[HorarioS]]&gt;0,TIME(HOUR(Tabla134[[#This Row],[Salida]]),MINUTE(Tabla134[[#This Row],[Salida]])+(SECOND(Tabla134[[#This Row],[Salida]])&gt;15),0)-Tabla134[[#This Row],[HorarioS]],0)</f>
        <v>5.6249999999999911E-2</v>
      </c>
      <c r="V9" s="4" t="s">
        <v>14</v>
      </c>
      <c r="W9" s="4">
        <f>IF(Tabla134[[#This Row],[Aprobado]]="SI",Tabla134[[#This Row],[Ext. Salida]],0)</f>
        <v>5.6249999999999911E-2</v>
      </c>
    </row>
    <row r="10" spans="1:23" x14ac:dyDescent="0.25">
      <c r="A10" s="2" t="str">
        <f>TEXT(Tabla134[[#This Row],[Fecha]],"dddd")</f>
        <v>martes</v>
      </c>
      <c r="B10" s="3">
        <v>45482</v>
      </c>
      <c r="C10" s="4">
        <v>0.33333333333333331</v>
      </c>
      <c r="D10" s="4">
        <v>0.75</v>
      </c>
      <c r="E10" s="4">
        <f>IF((Tabla134[[#This Row],[HorarioS]]-Tabla134[[#This Row],[HorarioE]])&gt;0.25,(Tabla134[[#This Row],[HorarioS]]-Tabla134[[#This Row],[HorarioE]]-0.03125),(Tabla134[[#This Row],[HorarioS]]-Tabla134[[#This Row],[HorarioE]]))</f>
        <v>0.38541666666666669</v>
      </c>
      <c r="F10" s="2" t="str">
        <f>IFERROR(VLOOKUP($B10,'REP.ASISTENCIA'!$A$1:$Z$60,10,FALSE),0)</f>
        <v>08:01:36</v>
      </c>
      <c r="G10" s="2" t="str">
        <f>IFERROR(VLOOKUP($B10,'REP.ASISTENCIA'!$A$1:$Z$60,13,FALSE),0)</f>
        <v>12:20:33</v>
      </c>
      <c r="H10" s="2" t="str">
        <f>IFERROR(VLOOKUP($B10,'REP.ASISTENCIA'!$A$1:$Z$60,15,FALSE),0)</f>
        <v>12:58:57</v>
      </c>
      <c r="I10" s="2" t="str">
        <f>IFERROR(VLOOKUP($B10,'REP.ASISTENCIA'!$A$1:$Z$60,16,FALSE),0)</f>
        <v>18:28:26</v>
      </c>
      <c r="J10" s="2">
        <f>IFERROR(VLOOKUP($B10,'REP.ASISTENCIA'!$A$1:$Z$60,18,FALSE),0)</f>
        <v>0</v>
      </c>
      <c r="K10" s="4">
        <f>IF(Tabla134[[#This Row],[HorarioE]]-Tabla134[[#This Row],[Columna1]]&gt;0,Tabla134[[#This Row],[HorarioE]]-Tabla134[[#This Row],[Columna1]],0)</f>
        <v>0</v>
      </c>
      <c r="L10" s="4" t="s">
        <v>15</v>
      </c>
      <c r="M10" s="4">
        <f>IF(Tabla134[[#This Row],[Ap. Extra]]="SI",Tabla134[[#This Row],[Ing. Anticipado]],0)</f>
        <v>0</v>
      </c>
      <c r="N10" s="4">
        <f>IF(Tabla134[[#This Row],[Columna1]]-Tabla134[[#This Row],[HorarioE]]&gt;0,TIME(HOUR(Tabla134[[#This Row],[Columna1]]),MINUTE(Tabla134[[#This Row],[Columna1]]),0)-Tabla134[[#This Row],[HorarioE]],0)</f>
        <v>6.9444444444444198E-4</v>
      </c>
      <c r="O10" s="4" t="s">
        <v>15</v>
      </c>
      <c r="P10" s="4">
        <f>IF(Tabla134[[#This Row],[T. Justificado]]="NO",Tabla134[[#This Row],[Tardanza]],0)</f>
        <v>6.9444444444444198E-4</v>
      </c>
      <c r="Q10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18:28:26</v>
      </c>
      <c r="R10" s="4">
        <f>IF((Tabla134[[#This Row],[HorarioS]]-Tabla134[[#This Row],[Salida]])&gt;0,Tabla134[[#This Row],[HorarioS]]-Tabla134[[#This Row],[Salida]],0)</f>
        <v>0</v>
      </c>
      <c r="S10" s="4" t="s">
        <v>14</v>
      </c>
      <c r="T10" s="4">
        <f>IF(Tabla134[[#This Row],[F. H. Justificado]]="NO",Tabla134[[#This Row],[Fuera de Hora]],0)</f>
        <v>0</v>
      </c>
      <c r="U10" s="4">
        <f>IF(Tabla134[[#This Row],[Salida]]-Tabla134[[#This Row],[HorarioS]]&gt;0,TIME(HOUR(Tabla134[[#This Row],[Salida]]),MINUTE(Tabla134[[#This Row],[Salida]])+(SECOND(Tabla134[[#This Row],[Salida]])&gt;15),0)-Tabla134[[#This Row],[HorarioS]],0)</f>
        <v>2.0138888888888928E-2</v>
      </c>
      <c r="V10" s="4" t="s">
        <v>14</v>
      </c>
      <c r="W10" s="4">
        <f>IF(Tabla134[[#This Row],[Aprobado]]="SI",Tabla134[[#This Row],[Ext. Salida]],0)</f>
        <v>2.0138888888888928E-2</v>
      </c>
    </row>
    <row r="11" spans="1:23" x14ac:dyDescent="0.25">
      <c r="A11" s="2" t="str">
        <f>TEXT(Tabla134[[#This Row],[Fecha]],"dddd")</f>
        <v>miércoles</v>
      </c>
      <c r="B11" s="3">
        <v>45483</v>
      </c>
      <c r="C11" s="4">
        <v>0.45833333333333331</v>
      </c>
      <c r="D11" s="4">
        <v>0.77083333333333337</v>
      </c>
      <c r="E11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11" s="2" t="str">
        <f>IFERROR(VLOOKUP($B11,'REP.ASISTENCIA'!$A$1:$Z$60,10,FALSE),0)</f>
        <v>11:19:09</v>
      </c>
      <c r="G11" s="2" t="str">
        <f>IFERROR(VLOOKUP($B11,'REP.ASISTENCIA'!$A$1:$Z$60,13,FALSE),0)</f>
        <v>12:53:11</v>
      </c>
      <c r="H11" s="2" t="str">
        <f>IFERROR(VLOOKUP($B11,'REP.ASISTENCIA'!$A$1:$Z$60,15,FALSE),0)</f>
        <v>13:44:20</v>
      </c>
      <c r="I11" s="2" t="str">
        <f>IFERROR(VLOOKUP($B11,'REP.ASISTENCIA'!$A$1:$Z$60,16,FALSE),0)</f>
        <v>19:27:24</v>
      </c>
      <c r="J11" s="2">
        <f>IFERROR(VLOOKUP($B11,'REP.ASISTENCIA'!$A$1:$Z$60,18,FALSE),0)</f>
        <v>0</v>
      </c>
      <c r="K11" s="4">
        <f>IF(Tabla134[[#This Row],[HorarioE]]-Tabla134[[#This Row],[Columna1]]&gt;0,Tabla134[[#This Row],[HorarioE]]-Tabla134[[#This Row],[Columna1]],0)</f>
        <v>0</v>
      </c>
      <c r="L11" s="4" t="s">
        <v>15</v>
      </c>
      <c r="M11" s="4">
        <f>IF(Tabla134[[#This Row],[Ap. Extra]]="SI",Tabla134[[#This Row],[Ing. Anticipado]],0)</f>
        <v>0</v>
      </c>
      <c r="N11" s="4">
        <f>IF(Tabla134[[#This Row],[Columna1]]-Tabla134[[#This Row],[HorarioE]]&gt;0,TIME(HOUR(Tabla134[[#This Row],[Columna1]]),MINUTE(Tabla134[[#This Row],[Columna1]]),0)-Tabla134[[#This Row],[HorarioE]],0)</f>
        <v>1.3194444444444453E-2</v>
      </c>
      <c r="O11" s="4" t="s">
        <v>15</v>
      </c>
      <c r="P11" s="4">
        <f>IF(Tabla134[[#This Row],[T. Justificado]]="NO",Tabla134[[#This Row],[Tardanza]],0)</f>
        <v>1.3194444444444453E-2</v>
      </c>
      <c r="Q11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19:27:24</v>
      </c>
      <c r="R11" s="4">
        <f>IF((Tabla134[[#This Row],[HorarioS]]-Tabla134[[#This Row],[Salida]])&gt;0,Tabla134[[#This Row],[HorarioS]]-Tabla134[[#This Row],[Salida]],0)</f>
        <v>0</v>
      </c>
      <c r="S11" s="4" t="s">
        <v>14</v>
      </c>
      <c r="T11" s="4">
        <f>IF(Tabla134[[#This Row],[F. H. Justificado]]="NO",Tabla134[[#This Row],[Fuera de Hora]],0)</f>
        <v>0</v>
      </c>
      <c r="U11" s="4">
        <f>IF(Tabla134[[#This Row],[Salida]]-Tabla134[[#This Row],[HorarioS]]&gt;0,TIME(HOUR(Tabla134[[#This Row],[Salida]]),MINUTE(Tabla134[[#This Row],[Salida]])+(SECOND(Tabla134[[#This Row],[Salida]])&gt;15),0)-Tabla134[[#This Row],[HorarioS]],0)</f>
        <v>4.0277777777777746E-2</v>
      </c>
      <c r="V11" s="4" t="s">
        <v>15</v>
      </c>
      <c r="W11" s="4">
        <f>IF(Tabla134[[#This Row],[Aprobado]]="SI",Tabla134[[#This Row],[Ext. Salida]],0)</f>
        <v>0</v>
      </c>
    </row>
    <row r="12" spans="1:23" x14ac:dyDescent="0.25">
      <c r="A12" s="2" t="str">
        <f>TEXT(Tabla134[[#This Row],[Fecha]],"dddd")</f>
        <v>jueves</v>
      </c>
      <c r="B12" s="3">
        <v>45484</v>
      </c>
      <c r="C12" s="4">
        <v>0.45833333333333331</v>
      </c>
      <c r="D12" s="4">
        <v>0.77083333333333337</v>
      </c>
      <c r="E12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12" s="2" t="str">
        <f>IFERROR(VLOOKUP($B12,'REP.ASISTENCIA'!$A$1:$Z$60,10,FALSE),0)</f>
        <v>10:42:47</v>
      </c>
      <c r="G12" s="2" t="str">
        <f>IFERROR(VLOOKUP($B12,'REP.ASISTENCIA'!$A$1:$Z$60,13,FALSE),0)</f>
        <v>12:46:59</v>
      </c>
      <c r="H12" s="2" t="str">
        <f>IFERROR(VLOOKUP($B12,'REP.ASISTENCIA'!$A$1:$Z$60,15,FALSE),0)</f>
        <v>13:37:38</v>
      </c>
      <c r="I12" s="2" t="str">
        <f>IFERROR(VLOOKUP($B12,'REP.ASISTENCIA'!$A$1:$Z$60,16,FALSE),0)</f>
        <v>18:42:41</v>
      </c>
      <c r="J12" s="2">
        <f>IFERROR(VLOOKUP($B12,'REP.ASISTENCIA'!$A$1:$Z$60,18,FALSE),0)</f>
        <v>0</v>
      </c>
      <c r="K12" s="4">
        <f>IF(Tabla134[[#This Row],[HorarioE]]-Tabla134[[#This Row],[Columna1]]&gt;0,Tabla134[[#This Row],[HorarioE]]-Tabla134[[#This Row],[Columna1]],0)</f>
        <v>1.1956018518518519E-2</v>
      </c>
      <c r="L12" s="4" t="s">
        <v>15</v>
      </c>
      <c r="M12" s="4">
        <f>IF(Tabla134[[#This Row],[Ap. Extra]]="SI",Tabla134[[#This Row],[Ing. Anticipado]],0)</f>
        <v>0</v>
      </c>
      <c r="N12" s="4">
        <f>IF(Tabla134[[#This Row],[Columna1]]-Tabla134[[#This Row],[HorarioE]]&gt;0,TIME(HOUR(Tabla134[[#This Row],[Columna1]]),MINUTE(Tabla134[[#This Row],[Columna1]]),0)-Tabla134[[#This Row],[HorarioE]],0)</f>
        <v>0</v>
      </c>
      <c r="O12" s="4" t="s">
        <v>15</v>
      </c>
      <c r="P12" s="4">
        <f>IF(Tabla134[[#This Row],[T. Justificado]]="NO",Tabla134[[#This Row],[Tardanza]],0)</f>
        <v>0</v>
      </c>
      <c r="Q12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18:42:41</v>
      </c>
      <c r="R12" s="4">
        <f>IF((Tabla134[[#This Row],[HorarioS]]-Tabla134[[#This Row],[Salida]])&gt;0,Tabla134[[#This Row],[HorarioS]]-Tabla134[[#This Row],[Salida]],0)</f>
        <v>0</v>
      </c>
      <c r="S12" s="4" t="s">
        <v>14</v>
      </c>
      <c r="T12" s="4">
        <f>IF(Tabla134[[#This Row],[F. H. Justificado]]="NO",Tabla134[[#This Row],[Fuera de Hora]],0)</f>
        <v>0</v>
      </c>
      <c r="U12" s="4">
        <f>IF(Tabla134[[#This Row],[Salida]]-Tabla134[[#This Row],[HorarioS]]&gt;0,TIME(HOUR(Tabla134[[#This Row],[Salida]]),MINUTE(Tabla134[[#This Row],[Salida]])+(SECOND(Tabla134[[#This Row],[Salida]])&gt;15),0)-Tabla134[[#This Row],[HorarioS]],0)</f>
        <v>9.0277777777777457E-3</v>
      </c>
      <c r="V12" s="4" t="s">
        <v>15</v>
      </c>
      <c r="W12" s="4">
        <f>IF(Tabla134[[#This Row],[Aprobado]]="SI",Tabla134[[#This Row],[Ext. Salida]],0)</f>
        <v>0</v>
      </c>
    </row>
    <row r="13" spans="1:23" x14ac:dyDescent="0.25">
      <c r="A13" s="2" t="str">
        <f>TEXT(Tabla134[[#This Row],[Fecha]],"dddd")</f>
        <v>viernes</v>
      </c>
      <c r="B13" s="3">
        <v>45485</v>
      </c>
      <c r="C13" s="4">
        <v>0.45833333333333331</v>
      </c>
      <c r="D13" s="4">
        <v>0.77083333333333337</v>
      </c>
      <c r="E13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13" s="2" t="str">
        <f>IFERROR(VLOOKUP($B13,'REP.ASISTENCIA'!$A$1:$Z$60,10,FALSE),0)</f>
        <v>14:28:22</v>
      </c>
      <c r="G13" s="2" t="str">
        <f>IFERROR(VLOOKUP($B13,'REP.ASISTENCIA'!$A$1:$Z$60,13,FALSE),0)</f>
        <v>18:40:48</v>
      </c>
      <c r="H13" s="2">
        <f>IFERROR(VLOOKUP($B13,'REP.ASISTENCIA'!$A$1:$Z$60,15,FALSE),0)</f>
        <v>0</v>
      </c>
      <c r="I13" s="2">
        <f>IFERROR(VLOOKUP($B13,'REP.ASISTENCIA'!$A$1:$Z$60,16,FALSE),0)</f>
        <v>0</v>
      </c>
      <c r="J13" s="2">
        <f>IFERROR(VLOOKUP($B13,'REP.ASISTENCIA'!$A$1:$Z$60,18,FALSE),0)</f>
        <v>0</v>
      </c>
      <c r="K13" s="4">
        <f>IF(Tabla134[[#This Row],[HorarioE]]-Tabla134[[#This Row],[Columna1]]&gt;0,Tabla134[[#This Row],[HorarioE]]-Tabla134[[#This Row],[Columna1]],0)</f>
        <v>0</v>
      </c>
      <c r="L13" s="4" t="s">
        <v>15</v>
      </c>
      <c r="M13" s="4">
        <f>IF(Tabla134[[#This Row],[Ap. Extra]]="SI",Tabla134[[#This Row],[Ing. Anticipado]],0)</f>
        <v>0</v>
      </c>
      <c r="N13" s="4">
        <f>IF(Tabla134[[#This Row],[Columna1]]-Tabla134[[#This Row],[HorarioE]]&gt;0,TIME(HOUR(Tabla134[[#This Row],[Columna1]]),MINUTE(Tabla134[[#This Row],[Columna1]]),0)-Tabla134[[#This Row],[HorarioE]],0)</f>
        <v>0.14444444444444443</v>
      </c>
      <c r="O13" s="4" t="s">
        <v>15</v>
      </c>
      <c r="P13" s="4">
        <f>IF(Tabla134[[#This Row],[T. Justificado]]="NO",Tabla134[[#This Row],[Tardanza]],0)</f>
        <v>0.14444444444444443</v>
      </c>
      <c r="Q13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18:40:48</v>
      </c>
      <c r="R13" s="4">
        <f>IF((Tabla134[[#This Row],[HorarioS]]-Tabla134[[#This Row],[Salida]])&gt;0,Tabla134[[#This Row],[HorarioS]]-Tabla134[[#This Row],[Salida]],0)</f>
        <v>0</v>
      </c>
      <c r="S13" s="4" t="s">
        <v>14</v>
      </c>
      <c r="T13" s="4">
        <f>IF(Tabla134[[#This Row],[F. H. Justificado]]="NO",Tabla134[[#This Row],[Fuera de Hora]],0)</f>
        <v>0</v>
      </c>
      <c r="U13" s="4">
        <f>IF(Tabla134[[#This Row],[Salida]]-Tabla134[[#This Row],[HorarioS]]&gt;0,TIME(HOUR(Tabla134[[#This Row],[Salida]]),MINUTE(Tabla134[[#This Row],[Salida]])+(SECOND(Tabla134[[#This Row],[Salida]])&gt;15),0)-Tabla134[[#This Row],[HorarioS]],0)</f>
        <v>7.6388888888888618E-3</v>
      </c>
      <c r="V13" s="4" t="s">
        <v>14</v>
      </c>
      <c r="W13" s="4">
        <f>IF(Tabla134[[#This Row],[Aprobado]]="SI",Tabla134[[#This Row],[Ext. Salida]],0)</f>
        <v>7.6388888888888618E-3</v>
      </c>
    </row>
    <row r="14" spans="1:23" x14ac:dyDescent="0.25">
      <c r="A14" s="2" t="str">
        <f>TEXT(Tabla134[[#This Row],[Fecha]],"dddd")</f>
        <v>sábado</v>
      </c>
      <c r="B14" s="3">
        <v>45486</v>
      </c>
      <c r="C14" s="4">
        <v>0.39583333333333331</v>
      </c>
      <c r="D14" s="4">
        <v>0.72916666666666663</v>
      </c>
      <c r="E14" s="4">
        <f>IF((Tabla134[[#This Row],[HorarioS]]-Tabla134[[#This Row],[HorarioE]])&gt;0.25,(Tabla134[[#This Row],[HorarioS]]-Tabla134[[#This Row],[HorarioE]]-0.03125),(Tabla134[[#This Row],[HorarioS]]-Tabla134[[#This Row],[HorarioE]]))</f>
        <v>0.30208333333333331</v>
      </c>
      <c r="F14" s="2" t="str">
        <f>IFERROR(VLOOKUP($B14,'REP.ASISTENCIA'!$A$1:$Z$60,10,FALSE),0)</f>
        <v>09:28:22</v>
      </c>
      <c r="G14" s="2" t="str">
        <f>IFERROR(VLOOKUP($B14,'REP.ASISTENCIA'!$A$1:$Z$60,13,FALSE),0)</f>
        <v>13:28:07</v>
      </c>
      <c r="H14" s="2" t="str">
        <f>IFERROR(VLOOKUP($B14,'REP.ASISTENCIA'!$A$1:$Z$60,15,FALSE),0)</f>
        <v>13:53:08</v>
      </c>
      <c r="I14" s="2" t="str">
        <f>IFERROR(VLOOKUP($B14,'REP.ASISTENCIA'!$A$1:$Z$60,16,FALSE),0)</f>
        <v>17:53:51</v>
      </c>
      <c r="J14" s="2">
        <f>IFERROR(VLOOKUP($B14,'REP.ASISTENCIA'!$A$1:$Z$60,18,FALSE),0)</f>
        <v>0</v>
      </c>
      <c r="K14" s="4">
        <f>IF(Tabla134[[#This Row],[HorarioE]]-Tabla134[[#This Row],[Columna1]]&gt;0,Tabla134[[#This Row],[HorarioE]]-Tabla134[[#This Row],[Columna1]],0)</f>
        <v>1.1342592592592515E-3</v>
      </c>
      <c r="L14" s="4" t="s">
        <v>15</v>
      </c>
      <c r="M14" s="4">
        <f>IF(Tabla134[[#This Row],[Ap. Extra]]="SI",Tabla134[[#This Row],[Ing. Anticipado]],0)</f>
        <v>0</v>
      </c>
      <c r="N14" s="4">
        <f>IF(Tabla134[[#This Row],[Columna1]]-Tabla134[[#This Row],[HorarioE]]&gt;0,TIME(HOUR(Tabla134[[#This Row],[Columna1]]),MINUTE(Tabla134[[#This Row],[Columna1]]),0)-Tabla134[[#This Row],[HorarioE]],0)</f>
        <v>0</v>
      </c>
      <c r="O14" s="4" t="s">
        <v>15</v>
      </c>
      <c r="P14" s="4">
        <f>IF(Tabla134[[#This Row],[T. Justificado]]="NO",Tabla134[[#This Row],[Tardanza]],0)</f>
        <v>0</v>
      </c>
      <c r="Q14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17:53:51</v>
      </c>
      <c r="R14" s="4">
        <f>IF((Tabla134[[#This Row],[HorarioS]]-Tabla134[[#This Row],[Salida]])&gt;0,Tabla134[[#This Row],[HorarioS]]-Tabla134[[#This Row],[Salida]],0)</f>
        <v>0</v>
      </c>
      <c r="S14" s="4" t="s">
        <v>14</v>
      </c>
      <c r="T14" s="4">
        <f>IF(Tabla134[[#This Row],[F. H. Justificado]]="NO",Tabla134[[#This Row],[Fuera de Hora]],0)</f>
        <v>0</v>
      </c>
      <c r="U14" s="4">
        <f>IF(Tabla134[[#This Row],[Salida]]-Tabla134[[#This Row],[HorarioS]]&gt;0,TIME(HOUR(Tabla134[[#This Row],[Salida]]),MINUTE(Tabla134[[#This Row],[Salida]])+(SECOND(Tabla134[[#This Row],[Salida]])&gt;15),0)-Tabla134[[#This Row],[HorarioS]],0)</f>
        <v>1.6666666666666718E-2</v>
      </c>
      <c r="V14" s="4" t="s">
        <v>14</v>
      </c>
      <c r="W14" s="4">
        <f>IF(Tabla134[[#This Row],[Aprobado]]="SI",Tabla134[[#This Row],[Ext. Salida]],0)</f>
        <v>1.6666666666666718E-2</v>
      </c>
    </row>
    <row r="15" spans="1:23" x14ac:dyDescent="0.25">
      <c r="A15" s="2" t="str">
        <f>TEXT(Tabla134[[#This Row],[Fecha]],"dddd")</f>
        <v>domingo</v>
      </c>
      <c r="B15" s="3">
        <v>45487</v>
      </c>
      <c r="C15" s="4">
        <v>0</v>
      </c>
      <c r="D15" s="4">
        <v>0</v>
      </c>
      <c r="E15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15" s="2">
        <f>IFERROR(VLOOKUP($B15,'REP.ASISTENCIA'!$A$1:$Z$60,10,FALSE),0)</f>
        <v>0</v>
      </c>
      <c r="G15" s="2">
        <f>IFERROR(VLOOKUP($B15,'REP.ASISTENCIA'!$A$1:$Z$60,13,FALSE),0)</f>
        <v>0</v>
      </c>
      <c r="H15" s="2">
        <f>IFERROR(VLOOKUP($B15,'REP.ASISTENCIA'!$A$1:$Z$60,15,FALSE),0)</f>
        <v>0</v>
      </c>
      <c r="I15" s="2">
        <f>IFERROR(VLOOKUP($B15,'REP.ASISTENCIA'!$A$1:$Z$60,16,FALSE),0)</f>
        <v>0</v>
      </c>
      <c r="J15" s="2">
        <f>IFERROR(VLOOKUP($B15,'REP.ASISTENCIA'!$A$1:$Z$60,18,FALSE),0)</f>
        <v>0</v>
      </c>
      <c r="K15" s="4">
        <f>IF(Tabla134[[#This Row],[HorarioE]]-Tabla134[[#This Row],[Columna1]]&gt;0,Tabla134[[#This Row],[HorarioE]]-Tabla134[[#This Row],[Columna1]],0)</f>
        <v>0</v>
      </c>
      <c r="L15" s="4" t="s">
        <v>15</v>
      </c>
      <c r="M15" s="4">
        <f>IF(Tabla134[[#This Row],[Ap. Extra]]="SI",Tabla134[[#This Row],[Ing. Anticipado]],0)</f>
        <v>0</v>
      </c>
      <c r="N15" s="4">
        <f>IF(Tabla134[[#This Row],[Columna1]]-Tabla134[[#This Row],[HorarioE]]&gt;0,TIME(HOUR(Tabla134[[#This Row],[Columna1]]),MINUTE(Tabla134[[#This Row],[Columna1]]),0)-Tabla134[[#This Row],[HorarioE]],0)</f>
        <v>0</v>
      </c>
      <c r="O15" s="4" t="s">
        <v>15</v>
      </c>
      <c r="P15" s="4">
        <f>IF(Tabla134[[#This Row],[T. Justificado]]="NO",Tabla134[[#This Row],[Tardanza]],0)</f>
        <v>0</v>
      </c>
      <c r="Q15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15" s="4">
        <f>IF((Tabla134[[#This Row],[HorarioS]]-Tabla134[[#This Row],[Salida]])&gt;0,Tabla134[[#This Row],[HorarioS]]-Tabla134[[#This Row],[Salida]],0)</f>
        <v>0</v>
      </c>
      <c r="S15" s="4" t="s">
        <v>14</v>
      </c>
      <c r="T15" s="4">
        <f>IF(Tabla134[[#This Row],[F. H. Justificado]]="NO",Tabla134[[#This Row],[Fuera de Hora]],0)</f>
        <v>0</v>
      </c>
      <c r="U15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15" s="4" t="s">
        <v>14</v>
      </c>
      <c r="W15" s="4">
        <f>IF(Tabla134[[#This Row],[Aprobado]]="SI",Tabla134[[#This Row],[Ext. Salida]],0)</f>
        <v>0</v>
      </c>
    </row>
    <row r="16" spans="1:23" x14ac:dyDescent="0.25">
      <c r="A16" s="2" t="str">
        <f>TEXT(Tabla134[[#This Row],[Fecha]],"dddd")</f>
        <v>lunes</v>
      </c>
      <c r="B16" s="3">
        <v>45488</v>
      </c>
      <c r="C16" s="4">
        <v>0.45833333333333331</v>
      </c>
      <c r="D16" s="4">
        <v>0.77083333333333337</v>
      </c>
      <c r="E16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16" s="2" t="str">
        <f>IFERROR(VLOOKUP($B16,'REP.ASISTENCIA'!$A$1:$Z$60,10,FALSE),0)</f>
        <v>10:49:18</v>
      </c>
      <c r="G16" s="2" t="str">
        <f>IFERROR(VLOOKUP($B16,'REP.ASISTENCIA'!$A$1:$Z$60,13,FALSE),0)</f>
        <v>12:31:28</v>
      </c>
      <c r="H16" s="2" t="str">
        <f>IFERROR(VLOOKUP($B16,'REP.ASISTENCIA'!$A$1:$Z$60,15,FALSE),0)</f>
        <v>13:07:25</v>
      </c>
      <c r="I16" s="2" t="str">
        <f>IFERROR(VLOOKUP($B16,'REP.ASISTENCIA'!$A$1:$Z$60,16,FALSE),0)</f>
        <v>19:03:58</v>
      </c>
      <c r="J16" s="2">
        <f>IFERROR(VLOOKUP($B16,'REP.ASISTENCIA'!$A$1:$Z$60,18,FALSE),0)</f>
        <v>0</v>
      </c>
      <c r="K16" s="4">
        <f>IF(Tabla134[[#This Row],[HorarioE]]-Tabla134[[#This Row],[Columna1]]&gt;0,Tabla134[[#This Row],[HorarioE]]-Tabla134[[#This Row],[Columna1]],0)</f>
        <v>7.4305555555555514E-3</v>
      </c>
      <c r="L16" s="4" t="s">
        <v>15</v>
      </c>
      <c r="M16" s="4">
        <f>IF(Tabla134[[#This Row],[Ap. Extra]]="SI",Tabla134[[#This Row],[Ing. Anticipado]],0)</f>
        <v>0</v>
      </c>
      <c r="N16" s="4">
        <f>IF(Tabla134[[#This Row],[Columna1]]-Tabla134[[#This Row],[HorarioE]]&gt;0,TIME(HOUR(Tabla134[[#This Row],[Columna1]]),MINUTE(Tabla134[[#This Row],[Columna1]]),0)-Tabla134[[#This Row],[HorarioE]],0)</f>
        <v>0</v>
      </c>
      <c r="O16" s="4" t="s">
        <v>15</v>
      </c>
      <c r="P16" s="4">
        <f>IF(Tabla134[[#This Row],[T. Justificado]]="NO",Tabla134[[#This Row],[Tardanza]],0)</f>
        <v>0</v>
      </c>
      <c r="Q16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19:03:58</v>
      </c>
      <c r="R16" s="4">
        <f>IF((Tabla134[[#This Row],[HorarioS]]-Tabla134[[#This Row],[Salida]])&gt;0,Tabla134[[#This Row],[HorarioS]]-Tabla134[[#This Row],[Salida]],0)</f>
        <v>0</v>
      </c>
      <c r="S16" s="4" t="s">
        <v>14</v>
      </c>
      <c r="T16" s="4">
        <f>IF(Tabla134[[#This Row],[F. H. Justificado]]="NO",Tabla134[[#This Row],[Fuera de Hora]],0)</f>
        <v>0</v>
      </c>
      <c r="U16" s="4">
        <f>IF(Tabla134[[#This Row],[Salida]]-Tabla134[[#This Row],[HorarioS]]&gt;0,TIME(HOUR(Tabla134[[#This Row],[Salida]]),MINUTE(Tabla134[[#This Row],[Salida]])+(SECOND(Tabla134[[#This Row],[Salida]])&gt;15),0)-Tabla134[[#This Row],[HorarioS]],0)</f>
        <v>2.3611111111111027E-2</v>
      </c>
      <c r="V16" s="4" t="s">
        <v>14</v>
      </c>
      <c r="W16" s="4">
        <f>IF(Tabla134[[#This Row],[Aprobado]]="SI",Tabla134[[#This Row],[Ext. Salida]],0)</f>
        <v>2.3611111111111027E-2</v>
      </c>
    </row>
    <row r="17" spans="1:23" x14ac:dyDescent="0.25">
      <c r="A17" s="2" t="str">
        <f>TEXT(Tabla134[[#This Row],[Fecha]],"dddd")</f>
        <v>martes</v>
      </c>
      <c r="B17" s="3">
        <v>45489</v>
      </c>
      <c r="C17" s="4">
        <v>0.45833333333333331</v>
      </c>
      <c r="D17" s="4">
        <v>0.77083333333333337</v>
      </c>
      <c r="E17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17" s="2" t="str">
        <f>IFERROR(VLOOKUP($B17,'REP.ASISTENCIA'!$A$1:$Z$60,10,FALSE),0)</f>
        <v>11:27:53</v>
      </c>
      <c r="G17" s="2" t="str">
        <f>IFERROR(VLOOKUP($B17,'REP.ASISTENCIA'!$A$1:$Z$60,13,FALSE),0)</f>
        <v>13:23:42</v>
      </c>
      <c r="H17" s="2" t="str">
        <f>IFERROR(VLOOKUP($B17,'REP.ASISTENCIA'!$A$1:$Z$60,15,FALSE),0)</f>
        <v>14:11:37</v>
      </c>
      <c r="I17" s="2" t="str">
        <f>IFERROR(VLOOKUP($B17,'REP.ASISTENCIA'!$A$1:$Z$60,16,FALSE),0)</f>
        <v>19:06:35</v>
      </c>
      <c r="J17" s="2">
        <f>IFERROR(VLOOKUP($B17,'REP.ASISTENCIA'!$A$1:$Z$60,18,FALSE),0)</f>
        <v>0</v>
      </c>
      <c r="K17" s="4">
        <f>IF(Tabla134[[#This Row],[HorarioE]]-Tabla134[[#This Row],[Columna1]]&gt;0,Tabla134[[#This Row],[HorarioE]]-Tabla134[[#This Row],[Columna1]],0)</f>
        <v>0</v>
      </c>
      <c r="L17" s="4" t="s">
        <v>15</v>
      </c>
      <c r="M17" s="4">
        <f>IF(Tabla134[[#This Row],[Ap. Extra]]="SI",Tabla134[[#This Row],[Ing. Anticipado]],0)</f>
        <v>0</v>
      </c>
      <c r="N17" s="4">
        <f>IF(Tabla134[[#This Row],[Columna1]]-Tabla134[[#This Row],[HorarioE]]&gt;0,TIME(HOUR(Tabla134[[#This Row],[Columna1]]),MINUTE(Tabla134[[#This Row],[Columna1]]),0)-Tabla134[[#This Row],[HorarioE]],0)</f>
        <v>1.8750000000000044E-2</v>
      </c>
      <c r="O17" s="4" t="s">
        <v>15</v>
      </c>
      <c r="P17" s="4">
        <f>IF(Tabla134[[#This Row],[T. Justificado]]="NO",Tabla134[[#This Row],[Tardanza]],0)</f>
        <v>1.8750000000000044E-2</v>
      </c>
      <c r="Q17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19:06:35</v>
      </c>
      <c r="R17" s="4">
        <f>IF((Tabla134[[#This Row],[HorarioS]]-Tabla134[[#This Row],[Salida]])&gt;0,Tabla134[[#This Row],[HorarioS]]-Tabla134[[#This Row],[Salida]],0)</f>
        <v>0</v>
      </c>
      <c r="S17" s="4" t="s">
        <v>14</v>
      </c>
      <c r="T17" s="4">
        <f>IF(Tabla134[[#This Row],[F. H. Justificado]]="NO",Tabla134[[#This Row],[Fuera de Hora]],0)</f>
        <v>0</v>
      </c>
      <c r="U17" s="4">
        <f>IF(Tabla134[[#This Row],[Salida]]-Tabla134[[#This Row],[HorarioS]]&gt;0,TIME(HOUR(Tabla134[[#This Row],[Salida]]),MINUTE(Tabla134[[#This Row],[Salida]])+(SECOND(Tabla134[[#This Row],[Salida]])&gt;15),0)-Tabla134[[#This Row],[HorarioS]],0)</f>
        <v>2.5694444444444353E-2</v>
      </c>
      <c r="V17" s="4" t="s">
        <v>14</v>
      </c>
      <c r="W17" s="4">
        <f>IF(Tabla134[[#This Row],[Aprobado]]="SI",Tabla134[[#This Row],[Ext. Salida]],0)</f>
        <v>2.5694444444444353E-2</v>
      </c>
    </row>
    <row r="18" spans="1:23" x14ac:dyDescent="0.25">
      <c r="A18" s="2" t="str">
        <f>TEXT(Tabla134[[#This Row],[Fecha]],"dddd")</f>
        <v>miércoles</v>
      </c>
      <c r="B18" s="3">
        <v>45490</v>
      </c>
      <c r="C18" s="4">
        <v>0.45833333333333331</v>
      </c>
      <c r="D18" s="4">
        <v>0.77083333333333337</v>
      </c>
      <c r="E18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18" s="2" t="str">
        <f>IFERROR(VLOOKUP($B18,'REP.ASISTENCIA'!$A$1:$Z$60,10,FALSE),0)</f>
        <v>10:38:14</v>
      </c>
      <c r="G18" s="2" t="str">
        <f>IFERROR(VLOOKUP($B18,'REP.ASISTENCIA'!$A$1:$Z$60,13,FALSE),0)</f>
        <v>13:02:46</v>
      </c>
      <c r="H18" s="2" t="str">
        <f>IFERROR(VLOOKUP($B18,'REP.ASISTENCIA'!$A$1:$Z$60,15,FALSE),0)</f>
        <v>13:41:46</v>
      </c>
      <c r="I18" s="2" t="str">
        <f>IFERROR(VLOOKUP($B18,'REP.ASISTENCIA'!$A$1:$Z$60,16,FALSE),0)</f>
        <v>18:19:49</v>
      </c>
      <c r="J18" s="2">
        <f>IFERROR(VLOOKUP($B18,'REP.ASISTENCIA'!$A$1:$Z$60,18,FALSE),0)</f>
        <v>0</v>
      </c>
      <c r="K18" s="4">
        <f>IF(Tabla134[[#This Row],[HorarioE]]-Tabla134[[#This Row],[Columna1]]&gt;0,Tabla134[[#This Row],[HorarioE]]-Tabla134[[#This Row],[Columna1]],0)</f>
        <v>1.5115740740740735E-2</v>
      </c>
      <c r="L18" s="4" t="s">
        <v>15</v>
      </c>
      <c r="M18" s="4">
        <f>IF(Tabla134[[#This Row],[Ap. Extra]]="SI",Tabla134[[#This Row],[Ing. Anticipado]],0)</f>
        <v>0</v>
      </c>
      <c r="N18" s="4">
        <f>IF(Tabla134[[#This Row],[Columna1]]-Tabla134[[#This Row],[HorarioE]]&gt;0,TIME(HOUR(Tabla134[[#This Row],[Columna1]]),MINUTE(Tabla134[[#This Row],[Columna1]]),0)-Tabla134[[#This Row],[HorarioE]],0)</f>
        <v>0</v>
      </c>
      <c r="O18" s="4" t="s">
        <v>15</v>
      </c>
      <c r="P18" s="4">
        <f>IF(Tabla134[[#This Row],[T. Justificado]]="NO",Tabla134[[#This Row],[Tardanza]],0)</f>
        <v>0</v>
      </c>
      <c r="Q18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18:19:49</v>
      </c>
      <c r="R18" s="4">
        <f>IF((Tabla134[[#This Row],[HorarioS]]-Tabla134[[#This Row],[Salida]])&gt;0,Tabla134[[#This Row],[HorarioS]]-Tabla134[[#This Row],[Salida]],0)</f>
        <v>7.0717592592592915E-3</v>
      </c>
      <c r="S18" s="4" t="s">
        <v>14</v>
      </c>
      <c r="T18" s="4">
        <f>IF(Tabla134[[#This Row],[F. H. Justificado]]="NO",Tabla134[[#This Row],[Fuera de Hora]],0)</f>
        <v>0</v>
      </c>
      <c r="U18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18" s="4" t="s">
        <v>14</v>
      </c>
      <c r="W18" s="4">
        <f>IF(Tabla134[[#This Row],[Aprobado]]="SI",Tabla134[[#This Row],[Ext. Salida]],0)</f>
        <v>0</v>
      </c>
    </row>
    <row r="19" spans="1:23" x14ac:dyDescent="0.25">
      <c r="A19" s="2" t="str">
        <f>TEXT(Tabla134[[#This Row],[Fecha]],"dddd")</f>
        <v>jueves</v>
      </c>
      <c r="B19" s="3">
        <v>45491</v>
      </c>
      <c r="C19" s="4">
        <v>0.45833333333333331</v>
      </c>
      <c r="D19" s="4">
        <v>0.77083333333333337</v>
      </c>
      <c r="E19" s="4">
        <f>IF((Tabla134[[#This Row],[HorarioS]]-Tabla134[[#This Row],[HorarioE]])&gt;0.25,(Tabla134[[#This Row],[HorarioS]]-Tabla134[[#This Row],[HorarioE]]-0.03125),(Tabla134[[#This Row],[HorarioS]]-Tabla134[[#This Row],[HorarioE]]))</f>
        <v>0.28125000000000006</v>
      </c>
      <c r="F19" s="2" t="str">
        <f>IFERROR(VLOOKUP($B19,'REP.ASISTENCIA'!$A$1:$Z$60,10,FALSE),0)</f>
        <v>11:13:36</v>
      </c>
      <c r="G19" s="2" t="str">
        <f>IFERROR(VLOOKUP($B19,'REP.ASISTENCIA'!$A$1:$Z$60,13,FALSE),0)</f>
        <v>13:23:05</v>
      </c>
      <c r="H19" s="2" t="str">
        <f>IFERROR(VLOOKUP($B19,'REP.ASISTENCIA'!$A$1:$Z$60,15,FALSE),0)</f>
        <v>14:12:16</v>
      </c>
      <c r="I19" s="2" t="str">
        <f>IFERROR(VLOOKUP($B19,'REP.ASISTENCIA'!$A$1:$Z$60,16,FALSE),0)</f>
        <v>18:41:27</v>
      </c>
      <c r="J19" s="2">
        <f>IFERROR(VLOOKUP($B19,'REP.ASISTENCIA'!$A$1:$Z$60,18,FALSE),0)</f>
        <v>0</v>
      </c>
      <c r="K19" s="4">
        <f>IF(Tabla134[[#This Row],[HorarioE]]-Tabla134[[#This Row],[Columna1]]&gt;0,Tabla134[[#This Row],[HorarioE]]-Tabla134[[#This Row],[Columna1]],0)</f>
        <v>0</v>
      </c>
      <c r="L19" s="4" t="s">
        <v>15</v>
      </c>
      <c r="M19" s="4">
        <f>IF(Tabla134[[#This Row],[Ap. Extra]]="SI",Tabla134[[#This Row],[Ing. Anticipado]],0)</f>
        <v>0</v>
      </c>
      <c r="N19" s="4">
        <f>IF(Tabla134[[#This Row],[Columna1]]-Tabla134[[#This Row],[HorarioE]]&gt;0,TIME(HOUR(Tabla134[[#This Row],[Columna1]]),MINUTE(Tabla134[[#This Row],[Columna1]]),0)-Tabla134[[#This Row],[HorarioE]],0)</f>
        <v>9.0277777777778012E-3</v>
      </c>
      <c r="O19" s="4" t="s">
        <v>15</v>
      </c>
      <c r="P19" s="4">
        <f>IF(Tabla134[[#This Row],[T. Justificado]]="NO",Tabla134[[#This Row],[Tardanza]],0)</f>
        <v>9.0277777777778012E-3</v>
      </c>
      <c r="Q19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18:41:27</v>
      </c>
      <c r="R19" s="4">
        <f>IF((Tabla134[[#This Row],[HorarioS]]-Tabla134[[#This Row],[Salida]])&gt;0,Tabla134[[#This Row],[HorarioS]]-Tabla134[[#This Row],[Salida]],0)</f>
        <v>0</v>
      </c>
      <c r="S19" s="4" t="s">
        <v>14</v>
      </c>
      <c r="T19" s="4">
        <f>IF(Tabla134[[#This Row],[F. H. Justificado]]="NO",Tabla134[[#This Row],[Fuera de Hora]],0)</f>
        <v>0</v>
      </c>
      <c r="U19" s="4">
        <f>IF(Tabla134[[#This Row],[Salida]]-Tabla134[[#This Row],[HorarioS]]&gt;0,TIME(HOUR(Tabla134[[#This Row],[Salida]]),MINUTE(Tabla134[[#This Row],[Salida]])+(SECOND(Tabla134[[#This Row],[Salida]])&gt;15),0)-Tabla134[[#This Row],[HorarioS]],0)</f>
        <v>8.3333333333333037E-3</v>
      </c>
      <c r="V19" s="4" t="s">
        <v>15</v>
      </c>
      <c r="W19" s="4">
        <f>IF(Tabla134[[#This Row],[Aprobado]]="SI",Tabla134[[#This Row],[Ext. Salida]],0)</f>
        <v>0</v>
      </c>
    </row>
    <row r="20" spans="1:23" x14ac:dyDescent="0.25">
      <c r="A20" s="2" t="str">
        <f>TEXT(Tabla134[[#This Row],[Fecha]],"dddd")</f>
        <v>viernes</v>
      </c>
      <c r="B20" s="3">
        <v>45492</v>
      </c>
      <c r="C20" s="4">
        <v>0.5</v>
      </c>
      <c r="D20" s="4">
        <v>0.8125</v>
      </c>
      <c r="E20" s="4">
        <f>IF((Tabla134[[#This Row],[HorarioS]]-Tabla134[[#This Row],[HorarioE]])&gt;0.25,(Tabla134[[#This Row],[HorarioS]]-Tabla134[[#This Row],[HorarioE]]-0.03125),(Tabla134[[#This Row],[HorarioS]]-Tabla134[[#This Row],[HorarioE]]))</f>
        <v>0.28125</v>
      </c>
      <c r="F20" s="2" t="str">
        <f>IFERROR(VLOOKUP($B20,'REP.ASISTENCIA'!$A$1:$Z$60,10,FALSE),0)</f>
        <v>11:36:39</v>
      </c>
      <c r="G20" s="2" t="str">
        <f>IFERROR(VLOOKUP($B20,'REP.ASISTENCIA'!$A$1:$Z$60,13,FALSE),0)</f>
        <v>12:44:41</v>
      </c>
      <c r="H20" s="2" t="str">
        <f>IFERROR(VLOOKUP($B20,'REP.ASISTENCIA'!$A$1:$Z$60,15,FALSE),0)</f>
        <v>13:34:32</v>
      </c>
      <c r="I20" s="2" t="str">
        <f>IFERROR(VLOOKUP($B20,'REP.ASISTENCIA'!$A$1:$Z$60,16,FALSE),0)</f>
        <v>19:42:54</v>
      </c>
      <c r="J20" s="2">
        <f>IFERROR(VLOOKUP($B20,'REP.ASISTENCIA'!$A$1:$Z$60,18,FALSE),0)</f>
        <v>0</v>
      </c>
      <c r="K20" s="4">
        <f>IF(Tabla134[[#This Row],[HorarioE]]-Tabla134[[#This Row],[Columna1]]&gt;0,Tabla134[[#This Row],[HorarioE]]-Tabla134[[#This Row],[Columna1]],0)</f>
        <v>1.6215277777777759E-2</v>
      </c>
      <c r="L20" s="4" t="s">
        <v>15</v>
      </c>
      <c r="M20" s="4">
        <f>IF(Tabla134[[#This Row],[Ap. Extra]]="SI",Tabla134[[#This Row],[Ing. Anticipado]],0)</f>
        <v>0</v>
      </c>
      <c r="N20" s="4">
        <f>IF(Tabla134[[#This Row],[Columna1]]-Tabla134[[#This Row],[HorarioE]]&gt;0,TIME(HOUR(Tabla134[[#This Row],[Columna1]]),MINUTE(Tabla134[[#This Row],[Columna1]]),0)-Tabla134[[#This Row],[HorarioE]],0)</f>
        <v>0</v>
      </c>
      <c r="O20" s="4" t="s">
        <v>15</v>
      </c>
      <c r="P20" s="4">
        <f>IF(Tabla134[[#This Row],[T. Justificado]]="NO",Tabla134[[#This Row],[Tardanza]],0)</f>
        <v>0</v>
      </c>
      <c r="Q20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19:42:54</v>
      </c>
      <c r="R20" s="4">
        <f>IF((Tabla134[[#This Row],[HorarioS]]-Tabla134[[#This Row],[Salida]])&gt;0,Tabla134[[#This Row],[HorarioS]]-Tabla134[[#This Row],[Salida]],0)</f>
        <v>0</v>
      </c>
      <c r="S20" s="4" t="s">
        <v>14</v>
      </c>
      <c r="T20" s="4">
        <f>IF(Tabla134[[#This Row],[F. H. Justificado]]="NO",Tabla134[[#This Row],[Fuera de Hora]],0)</f>
        <v>0</v>
      </c>
      <c r="U20" s="4">
        <f>IF(Tabla134[[#This Row],[Salida]]-Tabla134[[#This Row],[HorarioS]]&gt;0,TIME(HOUR(Tabla134[[#This Row],[Salida]]),MINUTE(Tabla134[[#This Row],[Salida]])+(SECOND(Tabla134[[#This Row],[Salida]])&gt;15),0)-Tabla134[[#This Row],[HorarioS]],0)</f>
        <v>9.0277777777777457E-3</v>
      </c>
      <c r="V20" s="4" t="s">
        <v>14</v>
      </c>
      <c r="W20" s="4">
        <f>IF(Tabla134[[#This Row],[Aprobado]]="SI",Tabla134[[#This Row],[Ext. Salida]],0)</f>
        <v>9.0277777777777457E-3</v>
      </c>
    </row>
    <row r="21" spans="1:23" x14ac:dyDescent="0.25">
      <c r="A21" s="2" t="str">
        <f>TEXT(Tabla134[[#This Row],[Fecha]],"dddd")</f>
        <v>sábado</v>
      </c>
      <c r="B21" s="3">
        <v>45493</v>
      </c>
      <c r="C21" s="4">
        <v>0.40625</v>
      </c>
      <c r="D21" s="4">
        <v>0.72916666666666663</v>
      </c>
      <c r="E21" s="4">
        <f>IF((Tabla134[[#This Row],[HorarioS]]-Tabla134[[#This Row],[HorarioE]])&gt;0.25,(Tabla134[[#This Row],[HorarioS]]-Tabla134[[#This Row],[HorarioE]]-0.03125),(Tabla134[[#This Row],[HorarioS]]-Tabla134[[#This Row],[HorarioE]]))</f>
        <v>0.29166666666666663</v>
      </c>
      <c r="F21" s="2" t="str">
        <f>IFERROR(VLOOKUP($B21,'REP.ASISTENCIA'!$A$1:$Z$60,10,FALSE),0)</f>
        <v>10:03:58</v>
      </c>
      <c r="G21" s="2" t="str">
        <f>IFERROR(VLOOKUP($B21,'REP.ASISTENCIA'!$A$1:$Z$60,13,FALSE),0)</f>
        <v>12:37:39</v>
      </c>
      <c r="H21" s="2" t="str">
        <f>IFERROR(VLOOKUP($B21,'REP.ASISTENCIA'!$A$1:$Z$60,15,FALSE),0)</f>
        <v>13:15:35</v>
      </c>
      <c r="I21" s="2" t="str">
        <f>IFERROR(VLOOKUP($B21,'REP.ASISTENCIA'!$A$1:$Z$60,16,FALSE),0)</f>
        <v>17:50:22</v>
      </c>
      <c r="J21" s="2">
        <f>IFERROR(VLOOKUP($B21,'REP.ASISTENCIA'!$A$1:$Z$60,18,FALSE),0)</f>
        <v>0</v>
      </c>
      <c r="K21" s="4">
        <f>IF(Tabla134[[#This Row],[HorarioE]]-Tabla134[[#This Row],[Columna1]]&gt;0,Tabla134[[#This Row],[HorarioE]]-Tabla134[[#This Row],[Columna1]],0)</f>
        <v>0</v>
      </c>
      <c r="L21" s="4" t="s">
        <v>15</v>
      </c>
      <c r="M21" s="4">
        <f>IF(Tabla134[[#This Row],[Ap. Extra]]="SI",Tabla134[[#This Row],[Ing. Anticipado]],0)</f>
        <v>0</v>
      </c>
      <c r="N21" s="4">
        <f>IF(Tabla134[[#This Row],[Columna1]]-Tabla134[[#This Row],[HorarioE]]&gt;0,TIME(HOUR(Tabla134[[#This Row],[Columna1]]),MINUTE(Tabla134[[#This Row],[Columna1]]),0)-Tabla134[[#This Row],[HorarioE]],0)</f>
        <v>1.2500000000000011E-2</v>
      </c>
      <c r="O21" s="4" t="s">
        <v>15</v>
      </c>
      <c r="P21" s="4">
        <f>IF(Tabla134[[#This Row],[T. Justificado]]="NO",Tabla134[[#This Row],[Tardanza]],0)</f>
        <v>1.2500000000000011E-2</v>
      </c>
      <c r="Q21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17:50:22</v>
      </c>
      <c r="R21" s="4">
        <f>IF((Tabla134[[#This Row],[HorarioS]]-Tabla134[[#This Row],[Salida]])&gt;0,Tabla134[[#This Row],[HorarioS]]-Tabla134[[#This Row],[Salida]],0)</f>
        <v>0</v>
      </c>
      <c r="S21" s="4" t="s">
        <v>14</v>
      </c>
      <c r="T21" s="4">
        <f>IF(Tabla134[[#This Row],[F. H. Justificado]]="NO",Tabla134[[#This Row],[Fuera de Hora]],0)</f>
        <v>0</v>
      </c>
      <c r="U21" s="4">
        <f>IF(Tabla134[[#This Row],[Salida]]-Tabla134[[#This Row],[HorarioS]]&gt;0,TIME(HOUR(Tabla134[[#This Row],[Salida]]),MINUTE(Tabla134[[#This Row],[Salida]])+(SECOND(Tabla134[[#This Row],[Salida]])&gt;15),0)-Tabla134[[#This Row],[HorarioS]],0)</f>
        <v>1.4583333333333393E-2</v>
      </c>
      <c r="V21" s="4" t="s">
        <v>14</v>
      </c>
      <c r="W21" s="4">
        <f>IF(Tabla134[[#This Row],[Aprobado]]="SI",Tabla134[[#This Row],[Ext. Salida]],0)</f>
        <v>1.4583333333333393E-2</v>
      </c>
    </row>
    <row r="22" spans="1:23" x14ac:dyDescent="0.25">
      <c r="A22" s="2" t="str">
        <f>TEXT(Tabla134[[#This Row],[Fecha]],"dddd")</f>
        <v>domingo</v>
      </c>
      <c r="B22" s="3">
        <v>45494</v>
      </c>
      <c r="C22" s="4">
        <v>0</v>
      </c>
      <c r="D22" s="4">
        <v>0</v>
      </c>
      <c r="E22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22" s="2">
        <f>IFERROR(VLOOKUP($B22,'REP.ASISTENCIA'!$A$1:$Z$60,10,FALSE),0)</f>
        <v>0</v>
      </c>
      <c r="G22" s="2">
        <f>IFERROR(VLOOKUP($B22,'REP.ASISTENCIA'!$A$1:$Z$60,13,FALSE),0)</f>
        <v>0</v>
      </c>
      <c r="H22" s="2">
        <f>IFERROR(VLOOKUP($B22,'REP.ASISTENCIA'!$A$1:$Z$60,15,FALSE),0)</f>
        <v>0</v>
      </c>
      <c r="I22" s="2">
        <f>IFERROR(VLOOKUP($B22,'REP.ASISTENCIA'!$A$1:$Z$60,16,FALSE),0)</f>
        <v>0</v>
      </c>
      <c r="J22" s="2">
        <f>IFERROR(VLOOKUP($B22,'REP.ASISTENCIA'!$A$1:$Z$60,18,FALSE),0)</f>
        <v>0</v>
      </c>
      <c r="K22" s="4">
        <f>IF(Tabla134[[#This Row],[HorarioE]]-Tabla134[[#This Row],[Columna1]]&gt;0,Tabla134[[#This Row],[HorarioE]]-Tabla134[[#This Row],[Columna1]],0)</f>
        <v>0</v>
      </c>
      <c r="L22" s="4" t="s">
        <v>15</v>
      </c>
      <c r="M22" s="4">
        <f>IF(Tabla134[[#This Row],[Ap. Extra]]="SI",Tabla134[[#This Row],[Ing. Anticipado]],0)</f>
        <v>0</v>
      </c>
      <c r="N22" s="4">
        <f>IF(Tabla134[[#This Row],[Columna1]]-Tabla134[[#This Row],[HorarioE]]&gt;0,TIME(HOUR(Tabla134[[#This Row],[Columna1]]),MINUTE(Tabla134[[#This Row],[Columna1]]),0)-Tabla134[[#This Row],[HorarioE]],0)</f>
        <v>0</v>
      </c>
      <c r="O22" s="4" t="s">
        <v>15</v>
      </c>
      <c r="P22" s="4">
        <f>IF(Tabla134[[#This Row],[T. Justificado]]="NO",Tabla134[[#This Row],[Tardanza]],0)</f>
        <v>0</v>
      </c>
      <c r="Q22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22" s="4">
        <f>IF((Tabla134[[#This Row],[HorarioS]]-Tabla134[[#This Row],[Salida]])&gt;0,Tabla134[[#This Row],[HorarioS]]-Tabla134[[#This Row],[Salida]],0)</f>
        <v>0</v>
      </c>
      <c r="S22" s="4" t="s">
        <v>14</v>
      </c>
      <c r="T22" s="4">
        <f>IF(Tabla134[[#This Row],[F. H. Justificado]]="NO",Tabla134[[#This Row],[Fuera de Hora]],0)</f>
        <v>0</v>
      </c>
      <c r="U22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22" s="4" t="s">
        <v>14</v>
      </c>
      <c r="W22" s="4">
        <f>IF(Tabla134[[#This Row],[Aprobado]]="SI",Tabla134[[#This Row],[Ext. Salida]],0)</f>
        <v>0</v>
      </c>
    </row>
    <row r="23" spans="1:23" x14ac:dyDescent="0.25">
      <c r="A23" s="2" t="str">
        <f>TEXT(Tabla134[[#This Row],[Fecha]],"dddd")</f>
        <v>lunes</v>
      </c>
      <c r="B23" s="3">
        <v>45495</v>
      </c>
      <c r="C23" s="4">
        <v>0.5</v>
      </c>
      <c r="D23" s="4">
        <v>0.8125</v>
      </c>
      <c r="E23" s="4">
        <f>IF((Tabla134[[#This Row],[HorarioS]]-Tabla134[[#This Row],[HorarioE]])&gt;0.25,(Tabla134[[#This Row],[HorarioS]]-Tabla134[[#This Row],[HorarioE]]-0.03125),(Tabla134[[#This Row],[HorarioS]]-Tabla134[[#This Row],[HorarioE]]))</f>
        <v>0.28125</v>
      </c>
      <c r="F23" s="2" t="str">
        <f>IFERROR(VLOOKUP($B23,'REP.ASISTENCIA'!$A$1:$Z$60,10,FALSE),0)</f>
        <v>12:15:35</v>
      </c>
      <c r="G23" s="2" t="str">
        <f>IFERROR(VLOOKUP($B23,'REP.ASISTENCIA'!$A$1:$Z$60,13,FALSE),0)</f>
        <v>14:29:24</v>
      </c>
      <c r="H23" s="2" t="str">
        <f>IFERROR(VLOOKUP($B23,'REP.ASISTENCIA'!$A$1:$Z$60,15,FALSE),0)</f>
        <v>15:20:44</v>
      </c>
      <c r="I23" s="2" t="str">
        <f>IFERROR(VLOOKUP($B23,'REP.ASISTENCIA'!$A$1:$Z$60,16,FALSE),0)</f>
        <v>18:23:00</v>
      </c>
      <c r="J23" s="2" t="str">
        <f>IFERROR(VLOOKUP($B23,'REP.ASISTENCIA'!$A$1:$Z$60,18,FALSE),0)</f>
        <v>19:54:04</v>
      </c>
      <c r="K23" s="4">
        <f>IF(Tabla134[[#This Row],[HorarioE]]-Tabla134[[#This Row],[Columna1]]&gt;0,Tabla134[[#This Row],[HorarioE]]-Tabla134[[#This Row],[Columna1]],0)</f>
        <v>0</v>
      </c>
      <c r="L23" s="4" t="s">
        <v>15</v>
      </c>
      <c r="M23" s="4">
        <f>IF(Tabla134[[#This Row],[Ap. Extra]]="SI",Tabla134[[#This Row],[Ing. Anticipado]],0)</f>
        <v>0</v>
      </c>
      <c r="N23" s="4">
        <f>IF(Tabla134[[#This Row],[Columna1]]-Tabla134[[#This Row],[HorarioE]]&gt;0,TIME(HOUR(Tabla134[[#This Row],[Columna1]]),MINUTE(Tabla134[[#This Row],[Columna1]]),0)-Tabla134[[#This Row],[HorarioE]],0)</f>
        <v>1.041666666666663E-2</v>
      </c>
      <c r="O23" s="4" t="s">
        <v>15</v>
      </c>
      <c r="P23" s="4">
        <f>IF(Tabla134[[#This Row],[T. Justificado]]="NO",Tabla134[[#This Row],[Tardanza]],0)</f>
        <v>1.041666666666663E-2</v>
      </c>
      <c r="Q23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19:54:04</v>
      </c>
      <c r="R23" s="4">
        <f>IF((Tabla134[[#This Row],[HorarioS]]-Tabla134[[#This Row],[Salida]])&gt;0,Tabla134[[#This Row],[HorarioS]]-Tabla134[[#This Row],[Salida]],0)</f>
        <v>0</v>
      </c>
      <c r="S23" s="4" t="s">
        <v>14</v>
      </c>
      <c r="T23" s="4">
        <f>IF(Tabla134[[#This Row],[F. H. Justificado]]="NO",Tabla134[[#This Row],[Fuera de Hora]],0)</f>
        <v>0</v>
      </c>
      <c r="U23" s="4">
        <f>IF(Tabla134[[#This Row],[Salida]]-Tabla134[[#This Row],[HorarioS]]&gt;0,TIME(HOUR(Tabla134[[#This Row],[Salida]]),MINUTE(Tabla134[[#This Row],[Salida]])+(SECOND(Tabla134[[#This Row],[Salida]])&gt;15),0)-Tabla134[[#This Row],[HorarioS]],0)</f>
        <v>1.6666666666666718E-2</v>
      </c>
      <c r="V23" s="4" t="s">
        <v>15</v>
      </c>
      <c r="W23" s="4">
        <f>IF(Tabla134[[#This Row],[Aprobado]]="SI",Tabla134[[#This Row],[Ext. Salida]],0)</f>
        <v>0</v>
      </c>
    </row>
    <row r="24" spans="1:23" x14ac:dyDescent="0.25">
      <c r="A24" s="2" t="str">
        <f>TEXT(Tabla134[[#This Row],[Fecha]],"dddd")</f>
        <v>martes</v>
      </c>
      <c r="B24" s="14">
        <v>45496</v>
      </c>
      <c r="C24" s="4">
        <v>0.3125</v>
      </c>
      <c r="D24" s="4">
        <v>0.63541666666666663</v>
      </c>
      <c r="E24" s="4">
        <f>IF((Tabla134[[#This Row],[HorarioS]]-Tabla134[[#This Row],[HorarioE]])&gt;0.25,(Tabla134[[#This Row],[HorarioS]]-Tabla134[[#This Row],[HorarioE]]-0.03125),(Tabla134[[#This Row],[HorarioS]]-Tabla134[[#This Row],[HorarioE]]))</f>
        <v>0.29166666666666663</v>
      </c>
      <c r="F24" s="2">
        <f>IFERROR(VLOOKUP($B24,'REP.ASISTENCIA'!$A$1:$Z$60,10,FALSE),0)</f>
        <v>0</v>
      </c>
      <c r="G24" s="2">
        <f>IFERROR(VLOOKUP($B24,'REP.ASISTENCIA'!$A$1:$Z$60,13,FALSE),0)</f>
        <v>0</v>
      </c>
      <c r="H24" s="2">
        <f>IFERROR(VLOOKUP($B24,'REP.ASISTENCIA'!$A$1:$Z$60,15,FALSE),0)</f>
        <v>0</v>
      </c>
      <c r="I24" s="2">
        <f>IFERROR(VLOOKUP($B24,'REP.ASISTENCIA'!$A$1:$Z$60,16,FALSE),0)</f>
        <v>0</v>
      </c>
      <c r="J24" s="2">
        <f>IFERROR(VLOOKUP($B24,'REP.ASISTENCIA'!$A$1:$Z$60,18,FALSE),0)</f>
        <v>0</v>
      </c>
      <c r="K24" s="4">
        <f>IF(Tabla134[[#This Row],[HorarioE]]-Tabla134[[#This Row],[Columna1]]&gt;0,Tabla134[[#This Row],[HorarioE]]-Tabla134[[#This Row],[Columna1]],0)</f>
        <v>0.3125</v>
      </c>
      <c r="L24" s="4" t="s">
        <v>15</v>
      </c>
      <c r="M24" s="4">
        <f>IF(Tabla134[[#This Row],[Ap. Extra]]="SI",Tabla134[[#This Row],[Ing. Anticipado]],0)</f>
        <v>0</v>
      </c>
      <c r="N24" s="4">
        <f>IF(Tabla134[[#This Row],[Columna1]]-Tabla134[[#This Row],[HorarioE]]&gt;0,TIME(HOUR(Tabla134[[#This Row],[Columna1]]),MINUTE(Tabla134[[#This Row],[Columna1]]),0)-Tabla134[[#This Row],[HorarioE]],0)</f>
        <v>0</v>
      </c>
      <c r="O24" s="4" t="s">
        <v>15</v>
      </c>
      <c r="P24" s="4">
        <f>IF(Tabla134[[#This Row],[T. Justificado]]="NO",Tabla134[[#This Row],[Tardanza]],0)</f>
        <v>0</v>
      </c>
      <c r="Q24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24" s="4">
        <f>IF((Tabla134[[#This Row],[HorarioS]]-Tabla134[[#This Row],[Salida]])&gt;0,Tabla134[[#This Row],[HorarioS]]-Tabla134[[#This Row],[Salida]],0)</f>
        <v>0.63541666666666663</v>
      </c>
      <c r="S24" s="4" t="s">
        <v>14</v>
      </c>
      <c r="T24" s="4">
        <f>IF(Tabla134[[#This Row],[F. H. Justificado]]="NO",Tabla134[[#This Row],[Fuera de Hora]],0)</f>
        <v>0</v>
      </c>
      <c r="U24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24" s="4" t="s">
        <v>15</v>
      </c>
      <c r="W24" s="4">
        <f>IF(Tabla134[[#This Row],[Aprobado]]="SI",Tabla134[[#This Row],[Ext. Salida]],0)</f>
        <v>0</v>
      </c>
    </row>
    <row r="25" spans="1:23" x14ac:dyDescent="0.25">
      <c r="A25" s="2" t="str">
        <f>TEXT(Tabla134[[#This Row],[Fecha]],"dddd")</f>
        <v>miércoles</v>
      </c>
      <c r="B25" s="3">
        <v>45497</v>
      </c>
      <c r="C25" s="4">
        <v>0.5</v>
      </c>
      <c r="D25" s="4">
        <v>0.8125</v>
      </c>
      <c r="E25" s="4">
        <f>IF((Tabla134[[#This Row],[HorarioS]]-Tabla134[[#This Row],[HorarioE]])&gt;0.25,(Tabla134[[#This Row],[HorarioS]]-Tabla134[[#This Row],[HorarioE]]-0.03125),(Tabla134[[#This Row],[HorarioS]]-Tabla134[[#This Row],[HorarioE]]))</f>
        <v>0.28125</v>
      </c>
      <c r="F25" s="2" t="str">
        <f>IFERROR(VLOOKUP($B25,'REP.ASISTENCIA'!$A$1:$Z$60,10,FALSE),0)</f>
        <v>12:02:48</v>
      </c>
      <c r="G25" s="2" t="str">
        <f>IFERROR(VLOOKUP($B25,'REP.ASISTENCIA'!$A$1:$Z$60,13,FALSE),0)</f>
        <v>13:38:54</v>
      </c>
      <c r="H25" s="2" t="str">
        <f>IFERROR(VLOOKUP($B25,'REP.ASISTENCIA'!$A$1:$Z$60,15,FALSE),0)</f>
        <v>14:07:37</v>
      </c>
      <c r="I25" s="2" t="str">
        <f>IFERROR(VLOOKUP($B25,'REP.ASISTENCIA'!$A$1:$Z$60,16,FALSE),0)</f>
        <v>19:30:18</v>
      </c>
      <c r="J25" s="2">
        <f>IFERROR(VLOOKUP($B25,'REP.ASISTENCIA'!$A$1:$Z$60,18,FALSE),0)</f>
        <v>0</v>
      </c>
      <c r="K25" s="4">
        <f>IF(Tabla134[[#This Row],[HorarioE]]-Tabla134[[#This Row],[Columna1]]&gt;0,Tabla134[[#This Row],[HorarioE]]-Tabla134[[#This Row],[Columna1]],0)</f>
        <v>0</v>
      </c>
      <c r="L25" s="4" t="s">
        <v>15</v>
      </c>
      <c r="M25" s="4">
        <f>IF(Tabla134[[#This Row],[Ap. Extra]]="SI",Tabla134[[#This Row],[Ing. Anticipado]],0)</f>
        <v>0</v>
      </c>
      <c r="N25" s="4">
        <f>IF(Tabla134[[#This Row],[Columna1]]-Tabla134[[#This Row],[HorarioE]]&gt;0,TIME(HOUR(Tabla134[[#This Row],[Columna1]]),MINUTE(Tabla134[[#This Row],[Columna1]]),0)-Tabla134[[#This Row],[HorarioE]],0)</f>
        <v>1.388888888888884E-3</v>
      </c>
      <c r="O25" s="4" t="s">
        <v>15</v>
      </c>
      <c r="P25" s="4">
        <f>IF(Tabla134[[#This Row],[T. Justificado]]="NO",Tabla134[[#This Row],[Tardanza]],0)</f>
        <v>1.388888888888884E-3</v>
      </c>
      <c r="Q25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19:30:18</v>
      </c>
      <c r="R25" s="4">
        <f>IF((Tabla134[[#This Row],[HorarioS]]-Tabla134[[#This Row],[Salida]])&gt;0,Tabla134[[#This Row],[HorarioS]]-Tabla134[[#This Row],[Salida]],0)</f>
        <v>0</v>
      </c>
      <c r="S25" s="4" t="s">
        <v>14</v>
      </c>
      <c r="T25" s="4">
        <f>IF(Tabla134[[#This Row],[F. H. Justificado]]="NO",Tabla134[[#This Row],[Fuera de Hora]],0)</f>
        <v>0</v>
      </c>
      <c r="U25" s="4">
        <f>IF(Tabla134[[#This Row],[Salida]]-Tabla134[[#This Row],[HorarioS]]&gt;0,TIME(HOUR(Tabla134[[#This Row],[Salida]]),MINUTE(Tabla134[[#This Row],[Salida]])+(SECOND(Tabla134[[#This Row],[Salida]])&gt;15),0)-Tabla134[[#This Row],[HorarioS]],0)</f>
        <v>6.9444444444444198E-4</v>
      </c>
      <c r="V25" s="4" t="s">
        <v>14</v>
      </c>
      <c r="W25" s="4">
        <f>IF(Tabla134[[#This Row],[Aprobado]]="SI",Tabla134[[#This Row],[Ext. Salida]],0)</f>
        <v>6.9444444444444198E-4</v>
      </c>
    </row>
    <row r="26" spans="1:23" x14ac:dyDescent="0.25">
      <c r="A26" s="2" t="str">
        <f>TEXT(Tabla134[[#This Row],[Fecha]],"dddd")</f>
        <v>jueves</v>
      </c>
      <c r="B26" s="3">
        <v>45498</v>
      </c>
      <c r="C26" s="4">
        <v>0.5</v>
      </c>
      <c r="D26" s="4">
        <v>0.8125</v>
      </c>
      <c r="E26" s="4">
        <f>IF((Tabla134[[#This Row],[HorarioS]]-Tabla134[[#This Row],[HorarioE]])&gt;0.25,(Tabla134[[#This Row],[HorarioS]]-Tabla134[[#This Row],[HorarioE]]-0.03125),(Tabla134[[#This Row],[HorarioS]]-Tabla134[[#This Row],[HorarioE]]))</f>
        <v>0.28125</v>
      </c>
      <c r="F26" s="2" t="str">
        <f>IFERROR(VLOOKUP($B26,'REP.ASISTENCIA'!$A$1:$Z$60,10,FALSE),0)</f>
        <v>12:08:22</v>
      </c>
      <c r="G26" s="2" t="str">
        <f>IFERROR(VLOOKUP($B26,'REP.ASISTENCIA'!$A$1:$Z$60,13,FALSE),0)</f>
        <v>12:44:35</v>
      </c>
      <c r="H26" s="2" t="str">
        <f>IFERROR(VLOOKUP($B26,'REP.ASISTENCIA'!$A$1:$Z$60,15,FALSE),0)</f>
        <v>13:26:17</v>
      </c>
      <c r="I26" s="2" t="str">
        <f>IFERROR(VLOOKUP($B26,'REP.ASISTENCIA'!$A$1:$Z$60,16,FALSE),0)</f>
        <v>19:48:52</v>
      </c>
      <c r="J26" s="2">
        <f>IFERROR(VLOOKUP($B26,'REP.ASISTENCIA'!$A$1:$Z$60,18,FALSE),0)</f>
        <v>0</v>
      </c>
      <c r="K26" s="4">
        <f>IF(Tabla134[[#This Row],[HorarioE]]-Tabla134[[#This Row],[Columna1]]&gt;0,Tabla134[[#This Row],[HorarioE]]-Tabla134[[#This Row],[Columna1]],0)</f>
        <v>0</v>
      </c>
      <c r="L26" s="4" t="s">
        <v>15</v>
      </c>
      <c r="M26" s="4">
        <f>IF(Tabla134[[#This Row],[Ap. Extra]]="SI",Tabla134[[#This Row],[Ing. Anticipado]],0)</f>
        <v>0</v>
      </c>
      <c r="N26" s="4">
        <f>IF(Tabla134[[#This Row],[Columna1]]-Tabla134[[#This Row],[HorarioE]]&gt;0,TIME(HOUR(Tabla134[[#This Row],[Columna1]]),MINUTE(Tabla134[[#This Row],[Columna1]]),0)-Tabla134[[#This Row],[HorarioE]],0)</f>
        <v>5.5555555555555358E-3</v>
      </c>
      <c r="O26" s="4" t="s">
        <v>15</v>
      </c>
      <c r="P26" s="4">
        <f>IF(Tabla134[[#This Row],[T. Justificado]]="NO",Tabla134[[#This Row],[Tardanza]],0)</f>
        <v>5.5555555555555358E-3</v>
      </c>
      <c r="Q26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19:48:52</v>
      </c>
      <c r="R26" s="4">
        <f>IF((Tabla134[[#This Row],[HorarioS]]-Tabla134[[#This Row],[Salida]])&gt;0,Tabla134[[#This Row],[HorarioS]]-Tabla134[[#This Row],[Salida]],0)</f>
        <v>0</v>
      </c>
      <c r="S26" s="4" t="s">
        <v>14</v>
      </c>
      <c r="T26" s="4">
        <f>IF(Tabla134[[#This Row],[F. H. Justificado]]="NO",Tabla134[[#This Row],[Fuera de Hora]],0)</f>
        <v>0</v>
      </c>
      <c r="U26" s="4">
        <f>IF(Tabla134[[#This Row],[Salida]]-Tabla134[[#This Row],[HorarioS]]&gt;0,TIME(HOUR(Tabla134[[#This Row],[Salida]]),MINUTE(Tabla134[[#This Row],[Salida]])+(SECOND(Tabla134[[#This Row],[Salida]])&gt;15),0)-Tabla134[[#This Row],[HorarioS]],0)</f>
        <v>1.3194444444444398E-2</v>
      </c>
      <c r="V26" s="4" t="s">
        <v>15</v>
      </c>
      <c r="W26" s="4">
        <f>IF(Tabla134[[#This Row],[Aprobado]]="SI",Tabla134[[#This Row],[Ext. Salida]],0)</f>
        <v>0</v>
      </c>
    </row>
    <row r="27" spans="1:23" x14ac:dyDescent="0.25">
      <c r="A27" s="2" t="str">
        <f>TEXT(Tabla134[[#This Row],[Fecha]],"dddd")</f>
        <v>viernes</v>
      </c>
      <c r="B27" s="3">
        <v>45499</v>
      </c>
      <c r="C27" s="4">
        <v>0.5</v>
      </c>
      <c r="D27" s="4">
        <v>0.8125</v>
      </c>
      <c r="E27" s="4">
        <f>IF((Tabla134[[#This Row],[HorarioS]]-Tabla134[[#This Row],[HorarioE]])&gt;0.25,(Tabla134[[#This Row],[HorarioS]]-Tabla134[[#This Row],[HorarioE]]-0.03125),(Tabla134[[#This Row],[HorarioS]]-Tabla134[[#This Row],[HorarioE]]))</f>
        <v>0.28125</v>
      </c>
      <c r="F27" s="2" t="str">
        <f>IFERROR(VLOOKUP($B27,'REP.ASISTENCIA'!$A$1:$Z$60,10,FALSE),0)</f>
        <v>10:25:04</v>
      </c>
      <c r="G27" s="2" t="str">
        <f>IFERROR(VLOOKUP($B27,'REP.ASISTENCIA'!$A$1:$Z$60,13,FALSE),0)</f>
        <v>13:01:53</v>
      </c>
      <c r="H27" s="2" t="str">
        <f>IFERROR(VLOOKUP($B27,'REP.ASISTENCIA'!$A$1:$Z$60,15,FALSE),0)</f>
        <v>13:41:50</v>
      </c>
      <c r="I27" s="2" t="str">
        <f>IFERROR(VLOOKUP($B27,'REP.ASISTENCIA'!$A$1:$Z$60,16,FALSE),0)</f>
        <v>17:38:26</v>
      </c>
      <c r="J27" s="2">
        <f>IFERROR(VLOOKUP($B27,'REP.ASISTENCIA'!$A$1:$Z$60,18,FALSE),0)</f>
        <v>0</v>
      </c>
      <c r="K27" s="4">
        <f>IF(Tabla134[[#This Row],[HorarioE]]-Tabla134[[#This Row],[Columna1]]&gt;0,Tabla134[[#This Row],[HorarioE]]-Tabla134[[#This Row],[Columna1]],0)</f>
        <v>6.5925925925925943E-2</v>
      </c>
      <c r="L27" s="4" t="s">
        <v>15</v>
      </c>
      <c r="M27" s="4">
        <f>IF(Tabla134[[#This Row],[Ap. Extra]]="SI",Tabla134[[#This Row],[Ing. Anticipado]],0)</f>
        <v>0</v>
      </c>
      <c r="N27" s="4">
        <f>IF(Tabla134[[#This Row],[Columna1]]-Tabla134[[#This Row],[HorarioE]]&gt;0,TIME(HOUR(Tabla134[[#This Row],[Columna1]]),MINUTE(Tabla134[[#This Row],[Columna1]]),0)-Tabla134[[#This Row],[HorarioE]],0)</f>
        <v>0</v>
      </c>
      <c r="O27" s="4" t="s">
        <v>15</v>
      </c>
      <c r="P27" s="4">
        <f>IF(Tabla134[[#This Row],[T. Justificado]]="NO",Tabla134[[#This Row],[Tardanza]],0)</f>
        <v>0</v>
      </c>
      <c r="Q27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17:38:26</v>
      </c>
      <c r="R27" s="4">
        <f>IF((Tabla134[[#This Row],[HorarioS]]-Tabla134[[#This Row],[Salida]])&gt;0,Tabla134[[#This Row],[HorarioS]]-Tabla134[[#This Row],[Salida]],0)</f>
        <v>7.7476851851851825E-2</v>
      </c>
      <c r="S27" s="4" t="s">
        <v>14</v>
      </c>
      <c r="T27" s="4">
        <f>IF(Tabla134[[#This Row],[F. H. Justificado]]="NO",Tabla134[[#This Row],[Fuera de Hora]],0)</f>
        <v>0</v>
      </c>
      <c r="U27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27" s="4" t="s">
        <v>14</v>
      </c>
      <c r="W27" s="4">
        <f>IF(Tabla134[[#This Row],[Aprobado]]="SI",Tabla134[[#This Row],[Ext. Salida]],0)</f>
        <v>0</v>
      </c>
    </row>
    <row r="28" spans="1:23" x14ac:dyDescent="0.25">
      <c r="A28" s="2" t="str">
        <f>TEXT(Tabla134[[#This Row],[Fecha]],"dddd")</f>
        <v>sábado</v>
      </c>
      <c r="B28" s="3">
        <v>45500</v>
      </c>
      <c r="C28" s="4">
        <v>0.3125</v>
      </c>
      <c r="D28" s="4">
        <v>0.70833333333333337</v>
      </c>
      <c r="E28" s="4">
        <f>IF((Tabla134[[#This Row],[HorarioS]]-Tabla134[[#This Row],[HorarioE]])&gt;0.25,(Tabla134[[#This Row],[HorarioS]]-Tabla134[[#This Row],[HorarioE]]-0.03125),(Tabla134[[#This Row],[HorarioS]]-Tabla134[[#This Row],[HorarioE]]))</f>
        <v>0.36458333333333337</v>
      </c>
      <c r="F28" s="2" t="str">
        <f>IFERROR(VLOOKUP($B28,'REP.ASISTENCIA'!$A$1:$Z$60,10,FALSE),0)</f>
        <v>07:19:11</v>
      </c>
      <c r="G28" s="2" t="str">
        <f>IFERROR(VLOOKUP($B28,'REP.ASISTENCIA'!$A$1:$Z$60,13,FALSE),0)</f>
        <v>12:28:52</v>
      </c>
      <c r="H28" s="2" t="str">
        <f>IFERROR(VLOOKUP($B28,'REP.ASISTENCIA'!$A$1:$Z$60,15,FALSE),0)</f>
        <v>13:25:50</v>
      </c>
      <c r="I28" s="2" t="str">
        <f>IFERROR(VLOOKUP($B28,'REP.ASISTENCIA'!$A$1:$Z$60,16,FALSE),0)</f>
        <v>18:00:09</v>
      </c>
      <c r="J28" s="2">
        <f>IFERROR(VLOOKUP($B28,'REP.ASISTENCIA'!$A$1:$Z$60,18,FALSE),0)</f>
        <v>0</v>
      </c>
      <c r="K28" s="4">
        <f>IF(Tabla134[[#This Row],[HorarioE]]-Tabla134[[#This Row],[Columna1]]&gt;0,Tabla134[[#This Row],[HorarioE]]-Tabla134[[#This Row],[Columna1]],0)</f>
        <v>7.511574074074101E-3</v>
      </c>
      <c r="L28" s="4" t="s">
        <v>15</v>
      </c>
      <c r="M28" s="4">
        <f>IF(Tabla134[[#This Row],[Ap. Extra]]="SI",Tabla134[[#This Row],[Ing. Anticipado]],0)</f>
        <v>0</v>
      </c>
      <c r="N28" s="4">
        <f>IF(Tabla134[[#This Row],[Columna1]]-Tabla134[[#This Row],[HorarioE]]&gt;0,TIME(HOUR(Tabla134[[#This Row],[Columna1]]),MINUTE(Tabla134[[#This Row],[Columna1]]),0)-Tabla134[[#This Row],[HorarioE]],0)</f>
        <v>0</v>
      </c>
      <c r="O28" s="4" t="s">
        <v>15</v>
      </c>
      <c r="P28" s="4">
        <f>IF(Tabla134[[#This Row],[T. Justificado]]="NO",Tabla134[[#This Row],[Tardanza]],0)</f>
        <v>0</v>
      </c>
      <c r="Q28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18:00:09</v>
      </c>
      <c r="R28" s="4">
        <f>IF((Tabla134[[#This Row],[HorarioS]]-Tabla134[[#This Row],[Salida]])&gt;0,Tabla134[[#This Row],[HorarioS]]-Tabla134[[#This Row],[Salida]],0)</f>
        <v>0</v>
      </c>
      <c r="S28" s="4" t="s">
        <v>14</v>
      </c>
      <c r="T28" s="4">
        <f>IF(Tabla134[[#This Row],[F. H. Justificado]]="NO",Tabla134[[#This Row],[Fuera de Hora]],0)</f>
        <v>0</v>
      </c>
      <c r="U28" s="4">
        <f>IF(Tabla134[[#This Row],[Salida]]-Tabla134[[#This Row],[HorarioS]]&gt;0,TIME(HOUR(Tabla134[[#This Row],[Salida]]),MINUTE(Tabla134[[#This Row],[Salida]])+(SECOND(Tabla134[[#This Row],[Salida]])&gt;15),0)-Tabla134[[#This Row],[HorarioS]],0)</f>
        <v>4.166666666666663E-2</v>
      </c>
      <c r="V28" s="4" t="s">
        <v>14</v>
      </c>
      <c r="W28" s="4">
        <f>IF(Tabla134[[#This Row],[Aprobado]]="SI",Tabla134[[#This Row],[Ext. Salida]],0)</f>
        <v>4.166666666666663E-2</v>
      </c>
    </row>
    <row r="29" spans="1:23" x14ac:dyDescent="0.25">
      <c r="A29" s="2" t="str">
        <f>TEXT(Tabla134[[#This Row],[Fecha]],"dddd")</f>
        <v>domingo</v>
      </c>
      <c r="B29" s="3">
        <v>45501</v>
      </c>
      <c r="C29" s="4">
        <v>0</v>
      </c>
      <c r="D29" s="4">
        <v>0</v>
      </c>
      <c r="E29" s="4">
        <f>IF((Tabla134[[#This Row],[HorarioS]]-Tabla134[[#This Row],[HorarioE]])&gt;0.25,(Tabla134[[#This Row],[HorarioS]]-Tabla134[[#This Row],[HorarioE]]-0.03125),(Tabla134[[#This Row],[HorarioS]]-Tabla134[[#This Row],[HorarioE]]))</f>
        <v>0</v>
      </c>
      <c r="F29" s="2">
        <f>IFERROR(VLOOKUP($B29,'REP.ASISTENCIA'!$A$1:$Z$60,10,FALSE),0)</f>
        <v>0</v>
      </c>
      <c r="G29" s="2">
        <f>IFERROR(VLOOKUP($B29,'REP.ASISTENCIA'!$A$1:$Z$60,13,FALSE),0)</f>
        <v>0</v>
      </c>
      <c r="H29" s="2">
        <f>IFERROR(VLOOKUP($B29,'REP.ASISTENCIA'!$A$1:$Z$60,15,FALSE),0)</f>
        <v>0</v>
      </c>
      <c r="I29" s="2">
        <f>IFERROR(VLOOKUP($B29,'REP.ASISTENCIA'!$A$1:$Z$60,16,FALSE),0)</f>
        <v>0</v>
      </c>
      <c r="J29" s="2">
        <f>IFERROR(VLOOKUP($B29,'REP.ASISTENCIA'!$A$1:$Z$60,18,FALSE),0)</f>
        <v>0</v>
      </c>
      <c r="K29" s="4">
        <f>IF(Tabla134[[#This Row],[HorarioE]]-Tabla134[[#This Row],[Columna1]]&gt;0,Tabla134[[#This Row],[HorarioE]]-Tabla134[[#This Row],[Columna1]],0)</f>
        <v>0</v>
      </c>
      <c r="L29" s="4" t="s">
        <v>15</v>
      </c>
      <c r="M29" s="4">
        <f>IF(Tabla134[[#This Row],[Ap. Extra]]="SI",Tabla134[[#This Row],[Ing. Anticipado]],0)</f>
        <v>0</v>
      </c>
      <c r="N29" s="4">
        <f>IF(Tabla134[[#This Row],[Columna1]]-Tabla134[[#This Row],[HorarioE]]&gt;0,TIME(HOUR(Tabla134[[#This Row],[Columna1]]),MINUTE(Tabla134[[#This Row],[Columna1]]),0)-Tabla134[[#This Row],[HorarioE]],0)</f>
        <v>0</v>
      </c>
      <c r="O29" s="4" t="s">
        <v>15</v>
      </c>
      <c r="P29" s="4">
        <f>IF(Tabla134[[#This Row],[T. Justificado]]="NO",Tabla134[[#This Row],[Tardanza]],0)</f>
        <v>0</v>
      </c>
      <c r="Q29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29" s="4">
        <f>IF((Tabla134[[#This Row],[HorarioS]]-Tabla134[[#This Row],[Salida]])&gt;0,Tabla134[[#This Row],[HorarioS]]-Tabla134[[#This Row],[Salida]],0)</f>
        <v>0</v>
      </c>
      <c r="S29" s="4" t="s">
        <v>14</v>
      </c>
      <c r="T29" s="4">
        <f>IF(Tabla134[[#This Row],[F. H. Justificado]]="NO",Tabla134[[#This Row],[Fuera de Hora]],0)</f>
        <v>0</v>
      </c>
      <c r="U29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29" s="4" t="s">
        <v>14</v>
      </c>
      <c r="W29" s="4">
        <f>IF(Tabla134[[#This Row],[Aprobado]]="SI",Tabla134[[#This Row],[Ext. Salida]],0)</f>
        <v>0</v>
      </c>
    </row>
    <row r="30" spans="1:23" x14ac:dyDescent="0.25">
      <c r="A30" s="2" t="str">
        <f>TEXT(Tabla134[[#This Row],[Fecha]],"dddd")</f>
        <v>lunes</v>
      </c>
      <c r="B30" s="14">
        <v>45502</v>
      </c>
      <c r="C30" s="4">
        <v>0.29166666666666669</v>
      </c>
      <c r="D30" s="4">
        <v>0.63541666666666663</v>
      </c>
      <c r="E30" s="4">
        <f>IF((Tabla134[[#This Row],[HorarioS]]-Tabla134[[#This Row],[HorarioE]])&gt;0.25,(Tabla134[[#This Row],[HorarioS]]-Tabla134[[#This Row],[HorarioE]]-0.03125),(Tabla134[[#This Row],[HorarioS]]-Tabla134[[#This Row],[HorarioE]]))</f>
        <v>0.31249999999999994</v>
      </c>
      <c r="F30" s="2">
        <f>IFERROR(VLOOKUP($B30,'REP.ASISTENCIA'!$A$1:$Z$60,10,FALSE),0)</f>
        <v>0</v>
      </c>
      <c r="G30" s="2">
        <f>IFERROR(VLOOKUP($B30,'REP.ASISTENCIA'!$A$1:$Z$60,13,FALSE),0)</f>
        <v>0</v>
      </c>
      <c r="H30" s="2">
        <f>IFERROR(VLOOKUP($B30,'REP.ASISTENCIA'!$A$1:$Z$60,15,FALSE),0)</f>
        <v>0</v>
      </c>
      <c r="I30" s="2">
        <f>IFERROR(VLOOKUP($B30,'REP.ASISTENCIA'!$A$1:$Z$60,16,FALSE),0)</f>
        <v>0</v>
      </c>
      <c r="J30" s="2">
        <f>IFERROR(VLOOKUP($B30,'REP.ASISTENCIA'!$A$1:$Z$60,18,FALSE),0)</f>
        <v>0</v>
      </c>
      <c r="K30" s="4">
        <f>IF(Tabla134[[#This Row],[HorarioE]]-Tabla134[[#This Row],[Columna1]]&gt;0,Tabla134[[#This Row],[HorarioE]]-Tabla134[[#This Row],[Columna1]],0)</f>
        <v>0.29166666666666669</v>
      </c>
      <c r="L30" s="4" t="s">
        <v>15</v>
      </c>
      <c r="M30" s="4">
        <f>IF(Tabla134[[#This Row],[Ap. Extra]]="SI",Tabla134[[#This Row],[Ing. Anticipado]],0)</f>
        <v>0</v>
      </c>
      <c r="N30" s="4">
        <f>IF(Tabla134[[#This Row],[Columna1]]-Tabla134[[#This Row],[HorarioE]]&gt;0,TIME(HOUR(Tabla134[[#This Row],[Columna1]]),MINUTE(Tabla134[[#This Row],[Columna1]]),0)-Tabla134[[#This Row],[HorarioE]],0)</f>
        <v>0</v>
      </c>
      <c r="O30" s="4" t="s">
        <v>15</v>
      </c>
      <c r="P30" s="4">
        <f>IF(Tabla134[[#This Row],[T. Justificado]]="NO",Tabla134[[#This Row],[Tardanza]],0)</f>
        <v>0</v>
      </c>
      <c r="Q30" s="4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0</v>
      </c>
      <c r="R30" s="4">
        <f>IF((Tabla134[[#This Row],[HorarioS]]-Tabla134[[#This Row],[Salida]])&gt;0,Tabla134[[#This Row],[HorarioS]]-Tabla134[[#This Row],[Salida]],0)</f>
        <v>0.63541666666666663</v>
      </c>
      <c r="S30" s="4" t="s">
        <v>14</v>
      </c>
      <c r="T30" s="4">
        <f>IF(Tabla134[[#This Row],[F. H. Justificado]]="NO",Tabla134[[#This Row],[Fuera de Hora]],0)</f>
        <v>0</v>
      </c>
      <c r="U30" s="4">
        <f>IF(Tabla134[[#This Row],[Salida]]-Tabla134[[#This Row],[HorarioS]]&gt;0,TIME(HOUR(Tabla134[[#This Row],[Salida]]),MINUTE(Tabla134[[#This Row],[Salida]])+(SECOND(Tabla134[[#This Row],[Salida]])&gt;15),0)-Tabla134[[#This Row],[HorarioS]],0)</f>
        <v>0</v>
      </c>
      <c r="V30" s="4" t="s">
        <v>15</v>
      </c>
      <c r="W30" s="4">
        <f>IF(Tabla134[[#This Row],[Aprobado]]="SI",Tabla134[[#This Row],[Ext. Salida]],0)</f>
        <v>0</v>
      </c>
    </row>
    <row r="31" spans="1:23" x14ac:dyDescent="0.25">
      <c r="A31" s="2" t="str">
        <f>TEXT(Tabla134[[#This Row],[Fecha]],"dddd")</f>
        <v>martes</v>
      </c>
      <c r="B31" s="3">
        <v>45503</v>
      </c>
      <c r="C31" s="4">
        <v>0.5</v>
      </c>
      <c r="D31" s="4">
        <v>0.8125</v>
      </c>
      <c r="E31" s="4">
        <f>IF((Tabla134[[#This Row],[HorarioS]]-Tabla134[[#This Row],[HorarioE]])&gt;0.25,(Tabla134[[#This Row],[HorarioS]]-Tabla134[[#This Row],[HorarioE]]-0.03125),(Tabla134[[#This Row],[HorarioS]]-Tabla134[[#This Row],[HorarioE]]))</f>
        <v>0.28125</v>
      </c>
      <c r="F31" s="2" t="str">
        <f>IFERROR(VLOOKUP($B31,'REP.ASISTENCIA'!$A$1:$Z$60,10,FALSE),0)</f>
        <v>11:57:01</v>
      </c>
      <c r="G31" s="2" t="str">
        <f>IFERROR(VLOOKUP($B31,'REP.ASISTENCIA'!$A$1:$Z$60,13,FALSE),0)</f>
        <v>13:18:24</v>
      </c>
      <c r="H31" s="2" t="str">
        <f>IFERROR(VLOOKUP($B31,'REP.ASISTENCIA'!$A$1:$Z$60,15,FALSE),0)</f>
        <v>13:54:13</v>
      </c>
      <c r="I31" s="2" t="str">
        <f>IFERROR(VLOOKUP($B31,'REP.ASISTENCIA'!$A$1:$Z$60,16,FALSE),0)</f>
        <v>19:55:05</v>
      </c>
      <c r="J31" s="2">
        <f>IFERROR(VLOOKUP($B31,'REP.ASISTENCIA'!$A$1:$Z$60,18,FALSE),0)</f>
        <v>0</v>
      </c>
      <c r="K31" s="4">
        <f>IF(Tabla134[[#This Row],[HorarioE]]-Tabla134[[#This Row],[Columna1]]&gt;0,Tabla134[[#This Row],[HorarioE]]-Tabla134[[#This Row],[Columna1]],0)</f>
        <v>2.0717592592592315E-3</v>
      </c>
      <c r="L31" s="4" t="s">
        <v>15</v>
      </c>
      <c r="M31" s="4">
        <f>IF(Tabla134[[#This Row],[Ap. Extra]]="SI",Tabla134[[#This Row],[Ing. Anticipado]],0)</f>
        <v>0</v>
      </c>
      <c r="N31" s="4">
        <f>IF(Tabla134[[#This Row],[Columna1]]-Tabla134[[#This Row],[HorarioE]]&gt;0,TIME(HOUR(Tabla134[[#This Row],[Columna1]]),MINUTE(Tabla134[[#This Row],[Columna1]]),0)-Tabla134[[#This Row],[HorarioE]],0)</f>
        <v>0</v>
      </c>
      <c r="O31" s="4" t="s">
        <v>15</v>
      </c>
      <c r="P31" s="4">
        <f>IF(Tabla134[[#This Row],[T. Justificado]]="NO",Tabla134[[#This Row],[Tardanza]],0)</f>
        <v>0</v>
      </c>
      <c r="Q31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19:55:05</v>
      </c>
      <c r="R31" s="4">
        <f>IF((Tabla134[[#This Row],[HorarioS]]-Tabla134[[#This Row],[Salida]])&gt;0,Tabla134[[#This Row],[HorarioS]]-Tabla134[[#This Row],[Salida]],0)</f>
        <v>0</v>
      </c>
      <c r="S31" s="4" t="s">
        <v>14</v>
      </c>
      <c r="T31" s="4">
        <f>IF(Tabla134[[#This Row],[F. H. Justificado]]="NO",Tabla134[[#This Row],[Fuera de Hora]],0)</f>
        <v>0</v>
      </c>
      <c r="U31" s="4">
        <f>IF(Tabla134[[#This Row],[Salida]]-Tabla134[[#This Row],[HorarioS]]&gt;0,TIME(HOUR(Tabla134[[#This Row],[Salida]]),MINUTE(Tabla134[[#This Row],[Salida]])+(SECOND(Tabla134[[#This Row],[Salida]])&gt;15),0)-Tabla134[[#This Row],[HorarioS]],0)</f>
        <v>1.736111111111116E-2</v>
      </c>
      <c r="V31" s="4" t="s">
        <v>14</v>
      </c>
      <c r="W31" s="4">
        <f>IF(Tabla134[[#This Row],[Aprobado]]="SI",Tabla134[[#This Row],[Ext. Salida]],0)</f>
        <v>1.736111111111116E-2</v>
      </c>
    </row>
    <row r="32" spans="1:23" x14ac:dyDescent="0.25">
      <c r="A32" s="2" t="str">
        <f>TEXT(Tabla134[[#This Row],[Fecha]],"dddd")</f>
        <v>miércoles</v>
      </c>
      <c r="B32" s="3">
        <v>45504</v>
      </c>
      <c r="C32" s="4">
        <v>0.5</v>
      </c>
      <c r="D32" s="4">
        <v>0.8125</v>
      </c>
      <c r="E32" s="4">
        <f>IF((Tabla134[[#This Row],[HorarioS]]-Tabla134[[#This Row],[HorarioE]])&gt;0.25,(Tabla134[[#This Row],[HorarioS]]-Tabla134[[#This Row],[HorarioE]]-0.03125),(Tabla134[[#This Row],[HorarioS]]-Tabla134[[#This Row],[HorarioE]]))</f>
        <v>0.28125</v>
      </c>
      <c r="F32" s="2" t="str">
        <f>IFERROR(VLOOKUP($B32,'REP.ASISTENCIA'!$A$1:$Z$60,10,FALSE),0)</f>
        <v>11:49:40</v>
      </c>
      <c r="G32" s="2" t="str">
        <f>IFERROR(VLOOKUP($B32,'REP.ASISTENCIA'!$A$1:$Z$60,13,FALSE),0)</f>
        <v>13:04:43</v>
      </c>
      <c r="H32" s="2" t="str">
        <f>IFERROR(VLOOKUP($B32,'REP.ASISTENCIA'!$A$1:$Z$60,15,FALSE),0)</f>
        <v>13:40:08</v>
      </c>
      <c r="I32" s="2" t="str">
        <f>IFERROR(VLOOKUP($B32,'REP.ASISTENCIA'!$A$1:$Z$60,16,FALSE),0)</f>
        <v>19:01:05</v>
      </c>
      <c r="J32" s="2" t="str">
        <f>IFERROR(VLOOKUP($B32,'REP.ASISTENCIA'!$A$1:$Z$60,18,FALSE),0)</f>
        <v>19:55:01</v>
      </c>
      <c r="K32" s="4">
        <f>IF(Tabla134[[#This Row],[HorarioE]]-Tabla134[[#This Row],[Columna1]]&gt;0,Tabla134[[#This Row],[HorarioE]]-Tabla134[[#This Row],[Columna1]],0)</f>
        <v>7.1759259259259189E-3</v>
      </c>
      <c r="L32" s="4"/>
      <c r="M32" s="4">
        <f>IF(Tabla134[[#This Row],[Ap. Extra]]="SI",Tabla134[[#This Row],[Ing. Anticipado]],0)</f>
        <v>0</v>
      </c>
      <c r="N32" s="4">
        <f>IF(Tabla134[[#This Row],[Columna1]]-Tabla134[[#This Row],[HorarioE]]&gt;0,TIME(HOUR(Tabla134[[#This Row],[Columna1]]),MINUTE(Tabla134[[#This Row],[Columna1]]),0)-Tabla134[[#This Row],[HorarioE]],0)</f>
        <v>0</v>
      </c>
      <c r="P32" s="4">
        <f>IF(Tabla134[[#This Row],[T. Justificado]]="NO",Tabla134[[#This Row],[Tardanza]],0)</f>
        <v>0</v>
      </c>
      <c r="Q32" s="4" t="str">
        <f>IF(Tabla134[[#This Row],[Columna5]]&gt;Tabla134[[#This Row],[Columna4]],Tabla134[[#This Row],[Columna5]],IF(Tabla134[[#This Row],[Columna4]]&gt;Tabla134[[#This Row],[Columna3]],Tabla134[Columna4],IF(Tabla134[[#This Row],[Columna3]]&gt;Tabla134[[#This Row],[Columna2]],Tabla134[[#This Row],[Columna3]],IF(Tabla134[[#This Row],[Columna2]]&gt;Tabla134[Columna1],Tabla134[[#This Row],[Columna2]],Tabla134[[#This Row],[Columna1]]))))</f>
        <v>19:55:01</v>
      </c>
      <c r="R32" s="4">
        <f>IF((Tabla134[[#This Row],[HorarioS]]-Tabla134[[#This Row],[Salida]])&gt;0,Tabla134[[#This Row],[HorarioS]]-Tabla134[[#This Row],[Salida]],0)</f>
        <v>0</v>
      </c>
      <c r="S32" s="4"/>
      <c r="T32" s="4">
        <f>IF(Tabla134[[#This Row],[F. H. Justificado]]="NO",Tabla134[[#This Row],[Fuera de Hora]],0)</f>
        <v>0</v>
      </c>
      <c r="U32" s="4">
        <f>IF(Tabla134[[#This Row],[Salida]]-Tabla134[[#This Row],[HorarioS]]&gt;0,TIME(HOUR(Tabla134[[#This Row],[Salida]]),MINUTE(Tabla134[[#This Row],[Salida]])+(SECOND(Tabla134[[#This Row],[Salida]])&gt;15),0)-Tabla134[[#This Row],[HorarioS]],0)</f>
        <v>1.736111111111116E-2</v>
      </c>
      <c r="V32" s="4"/>
      <c r="W32" s="4">
        <f>IF(Tabla134[[#This Row],[Aprobado]]="SI",Tabla134[[#This Row],[Ext. Salida]],0)</f>
        <v>0</v>
      </c>
    </row>
    <row r="33" spans="1:24" ht="15.75" thickBot="1" x14ac:dyDescent="0.3"/>
    <row r="34" spans="1:24" ht="15.75" thickTop="1" x14ac:dyDescent="0.25">
      <c r="A34" s="6"/>
      <c r="B34" s="7"/>
      <c r="C34" s="8"/>
      <c r="D34" s="8"/>
      <c r="E34" s="9">
        <f>SUBTOTAL(109,Tabla134[Total de horas])*24</f>
        <v>182</v>
      </c>
      <c r="F34" s="9"/>
      <c r="G34" s="9"/>
      <c r="H34" s="9"/>
      <c r="I34" s="9"/>
      <c r="J34" s="9"/>
      <c r="K34" s="9"/>
      <c r="L34" s="9"/>
      <c r="M34" s="11">
        <f>SUM(Tabla134[Ext. Ingreso])*24</f>
        <v>0</v>
      </c>
      <c r="N34" s="9">
        <f>SUBTOTAL(109,Tabla134[Tardanza])*24</f>
        <v>6.8500000000000014</v>
      </c>
      <c r="O34" s="9"/>
      <c r="P34" s="11">
        <f>SUBTOTAL(109,Tabla134[T. Tardanza])*24</f>
        <v>6.8500000000000014</v>
      </c>
      <c r="Q34" s="10"/>
      <c r="R34" s="9">
        <f>SUBTOTAL(109,Tabla134[Fuera de Hora])*24</f>
        <v>34.381944444444443</v>
      </c>
      <c r="S34" s="9"/>
      <c r="T34" s="11">
        <f>SUBTOTAL(109,Tabla134[Horas Faltantes])*24</f>
        <v>0</v>
      </c>
      <c r="U34" s="9">
        <f>SUBTOTAL(109,Tabla134[Ext. Salida])*24</f>
        <v>10.96666666666666</v>
      </c>
      <c r="V34" s="9"/>
      <c r="W34" s="12">
        <f>SUBTOTAL(109,Tabla134[H. Ext. Aprobadas])*24</f>
        <v>7.2666666666666622</v>
      </c>
      <c r="X34" s="2">
        <f>E34+M34-P34-T34+W34</f>
        <v>182.41666666666666</v>
      </c>
    </row>
    <row r="36" spans="1:24" x14ac:dyDescent="0.25">
      <c r="B36" s="15"/>
      <c r="C36" s="16" t="s">
        <v>28</v>
      </c>
    </row>
  </sheetData>
  <phoneticPr fontId="1" type="noConversion"/>
  <conditionalFormatting sqref="N2:N32">
    <cfRule type="cellIs" dxfId="34" priority="6" operator="greaterThan">
      <formula>0</formula>
    </cfRule>
    <cfRule type="iconSet" priority="9">
      <iconSet iconSet="3Symbols" reverse="1">
        <cfvo type="percent" val="0"/>
        <cfvo type="num" val="0" gte="0"/>
        <cfvo type="num" val="1.0416666999999999E-2"/>
      </iconSet>
    </cfRule>
  </conditionalFormatting>
  <conditionalFormatting sqref="O2:O32">
    <cfRule type="cellIs" dxfId="33" priority="1" operator="equal">
      <formula>"SI"</formula>
    </cfRule>
  </conditionalFormatting>
  <conditionalFormatting sqref="P2:P32">
    <cfRule type="cellIs" dxfId="32" priority="2" operator="greaterThan">
      <formula>0</formula>
    </cfRule>
  </conditionalFormatting>
  <conditionalFormatting sqref="R2:R32 T2:T32">
    <cfRule type="cellIs" dxfId="31" priority="4" operator="greaterThan">
      <formula>0</formula>
    </cfRule>
  </conditionalFormatting>
  <conditionalFormatting sqref="S2:S32">
    <cfRule type="cellIs" dxfId="30" priority="3" operator="equal">
      <formula>"SI"</formula>
    </cfRule>
  </conditionalFormatting>
  <conditionalFormatting sqref="U2:U32">
    <cfRule type="cellIs" dxfId="29" priority="7" operator="greaterThan">
      <formula>0</formula>
    </cfRule>
  </conditionalFormatting>
  <conditionalFormatting sqref="V2:V32">
    <cfRule type="cellIs" dxfId="28" priority="8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REP.ASISTENCIA</vt:lpstr>
      <vt:lpstr>JULIO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Escalante Dolmos</dc:creator>
  <cp:lastModifiedBy>RR.HH.</cp:lastModifiedBy>
  <dcterms:created xsi:type="dcterms:W3CDTF">2023-12-26T13:25:26Z</dcterms:created>
  <dcterms:modified xsi:type="dcterms:W3CDTF">2024-08-05T18:32:03Z</dcterms:modified>
</cp:coreProperties>
</file>