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SLB\Contenido\1_Conceptos\Xlsx\"/>
    </mc:Choice>
  </mc:AlternateContent>
  <xr:revisionPtr revIDLastSave="0" documentId="13_ncr:1_{F5FE96FE-C94E-4F5A-A3E1-68CEB0E109D2}" xr6:coauthVersionLast="47" xr6:coauthVersionMax="47" xr10:uidLastSave="{00000000-0000-0000-0000-000000000000}"/>
  <bookViews>
    <workbookView xWindow="-28920" yWindow="-900" windowWidth="29040" windowHeight="15720" xr2:uid="{91C9CEC5-2DD9-4BDA-8D9B-49DEFCA55A28}"/>
  </bookViews>
  <sheets>
    <sheet name="Perf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3" i="1" s="1"/>
  <c r="C19" i="1"/>
  <c r="C24" i="1" s="1"/>
  <c r="B20" i="1"/>
  <c r="B21" i="1" s="1"/>
  <c r="B22" i="1" s="1"/>
  <c r="B23" i="1" s="1"/>
  <c r="B24" i="1" s="1"/>
  <c r="C9" i="1"/>
  <c r="C8" i="1"/>
  <c r="H8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C10" i="1" l="1"/>
  <c r="C13" i="1" l="1"/>
  <c r="H11" i="1" s="1"/>
  <c r="H13" i="1" s="1"/>
  <c r="G14" i="1" s="1"/>
  <c r="C38" i="1" l="1"/>
  <c r="C37" i="1"/>
  <c r="C31" i="1"/>
  <c r="C35" i="1"/>
  <c r="H12" i="1"/>
  <c r="C33" i="1"/>
  <c r="C34" i="1"/>
  <c r="C36" i="1"/>
  <c r="C32" i="1"/>
  <c r="C30" i="1"/>
  <c r="C29" i="1" l="1"/>
</calcChain>
</file>

<file path=xl/sharedStrings.xml><?xml version="1.0" encoding="utf-8"?>
<sst xmlns="http://schemas.openxmlformats.org/spreadsheetml/2006/main" count="29" uniqueCount="29">
  <si>
    <t>b</t>
  </si>
  <si>
    <t>z</t>
  </si>
  <si>
    <t>v (m/s)</t>
  </si>
  <si>
    <t>y (m)</t>
  </si>
  <si>
    <t>Información Canal</t>
  </si>
  <si>
    <t>Información Flujo</t>
  </si>
  <si>
    <t>Q</t>
  </si>
  <si>
    <r>
      <t>y</t>
    </r>
    <r>
      <rPr>
        <vertAlign val="subscript"/>
        <sz val="11"/>
        <color theme="1"/>
        <rFont val="Segoe UI Light"/>
        <family val="2"/>
      </rPr>
      <t>t</t>
    </r>
  </si>
  <si>
    <r>
      <t>k</t>
    </r>
    <r>
      <rPr>
        <vertAlign val="subscript"/>
        <sz val="11"/>
        <color theme="1"/>
        <rFont val="Segoe UI Light"/>
        <family val="2"/>
      </rPr>
      <t>s</t>
    </r>
  </si>
  <si>
    <r>
      <t>V</t>
    </r>
    <r>
      <rPr>
        <vertAlign val="subscript"/>
        <sz val="11"/>
        <color theme="1"/>
        <rFont val="Segoe UI Light"/>
        <family val="2"/>
      </rPr>
      <t>*</t>
    </r>
  </si>
  <si>
    <r>
      <t>V</t>
    </r>
    <r>
      <rPr>
        <vertAlign val="subscript"/>
        <sz val="11"/>
        <color theme="1"/>
        <rFont val="Segoe UI Light"/>
        <family val="2"/>
      </rPr>
      <t>m</t>
    </r>
  </si>
  <si>
    <t>A</t>
  </si>
  <si>
    <t>n</t>
  </si>
  <si>
    <r>
      <t>P</t>
    </r>
    <r>
      <rPr>
        <vertAlign val="subscript"/>
        <sz val="11"/>
        <color theme="1"/>
        <rFont val="Segoe UI Light"/>
        <family val="2"/>
      </rPr>
      <t>m</t>
    </r>
  </si>
  <si>
    <r>
      <t>R</t>
    </r>
    <r>
      <rPr>
        <vertAlign val="subscript"/>
        <sz val="11"/>
        <color theme="1"/>
        <rFont val="Segoe UI Light"/>
        <family val="2"/>
      </rPr>
      <t>h</t>
    </r>
  </si>
  <si>
    <t>f</t>
  </si>
  <si>
    <r>
      <t>τ</t>
    </r>
    <r>
      <rPr>
        <vertAlign val="subscript"/>
        <sz val="11"/>
        <color theme="1"/>
        <rFont val="Segoe UI Light"/>
        <family val="2"/>
      </rPr>
      <t>*</t>
    </r>
  </si>
  <si>
    <t>x (m)</t>
  </si>
  <si>
    <t>Perfil de velocidades</t>
  </si>
  <si>
    <t>ρ</t>
  </si>
  <si>
    <t>Características del flujo</t>
  </si>
  <si>
    <t>ν</t>
  </si>
  <si>
    <t>juanrodace</t>
  </si>
  <si>
    <r>
      <t>R</t>
    </r>
    <r>
      <rPr>
        <vertAlign val="subscript"/>
        <sz val="11"/>
        <color theme="1"/>
        <rFont val="Segoe UI Light"/>
        <family val="2"/>
      </rPr>
      <t>e*</t>
    </r>
  </si>
  <si>
    <t>Ejemplo - Perfil de velocidades para un canal prismatico (rectangular, trapezoidal y triangular)</t>
  </si>
  <si>
    <t>Si b=0 → 'S. Triangular'</t>
  </si>
  <si>
    <t>Si z=0 → 'S. Rectangular'</t>
  </si>
  <si>
    <t>Geometría S. Transversal</t>
  </si>
  <si>
    <t>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</si>
</sst>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5" formatCode="0.0\ &quot;m&quot;"/>
    <numFmt numFmtId="166" formatCode="0.0\ &quot;m2&quot;"/>
    <numFmt numFmtId="167" formatCode="0.00000"/>
    <numFmt numFmtId="168" formatCode="0.0000"/>
    <numFmt numFmtId="169" formatCode="0.000"/>
    <numFmt numFmtId="170" formatCode="0.00\ &quot;Pa&quot;"/>
    <numFmt numFmtId="171" formatCode="0\ &quot;kg/m3&quot;"/>
    <numFmt numFmtId="172" formatCode="0.00\ &quot;mcs&quot;"/>
    <numFmt numFmtId="173" formatCode="0.00E-0\ &quot;m2/s&quot;"/>
    <numFmt numFmtId="174" formatCode="0.000\ &quot;m/s&quot;"/>
    <numFmt numFmtId="175" formatCode="0.00\ &quot;mm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vertAlign val="subscript"/>
      <sz val="11"/>
      <color theme="1"/>
      <name val="Segoe UI Light"/>
      <family val="2"/>
    </font>
    <font>
      <sz val="10"/>
      <color theme="1"/>
      <name val="Segoe UI Light"/>
      <family val="2"/>
    </font>
    <font>
      <sz val="9"/>
      <color theme="1"/>
      <name val="Segoe UI Light"/>
      <family val="2"/>
    </font>
    <font>
      <u/>
      <sz val="11"/>
      <color theme="10"/>
      <name val="Calibri"/>
      <family val="2"/>
      <scheme val="minor"/>
    </font>
    <font>
      <i/>
      <u/>
      <sz val="9"/>
      <color theme="10"/>
      <name val="Calibri"/>
      <family val="2"/>
      <scheme val="minor"/>
    </font>
    <font>
      <sz val="12"/>
      <color theme="1"/>
      <name val="Segoe UI"/>
      <family val="2"/>
    </font>
    <font>
      <sz val="10"/>
      <color theme="1" tint="0.499984740745262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70" fontId="2" fillId="0" borderId="1" xfId="0" applyNumberFormat="1" applyFont="1" applyBorder="1" applyAlignment="1">
      <alignment horizontal="center" vertical="center"/>
    </xf>
    <xf numFmtId="171" fontId="2" fillId="0" borderId="1" xfId="0" applyNumberFormat="1" applyFont="1" applyBorder="1" applyAlignment="1">
      <alignment horizontal="center" vertical="center"/>
    </xf>
    <xf numFmtId="172" fontId="2" fillId="0" borderId="1" xfId="0" applyNumberFormat="1" applyFont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174" fontId="2" fillId="0" borderId="1" xfId="0" applyNumberFormat="1" applyFont="1" applyBorder="1" applyAlignment="1">
      <alignment horizontal="center" vertical="center"/>
    </xf>
    <xf numFmtId="43" fontId="2" fillId="0" borderId="0" xfId="1" applyFont="1"/>
    <xf numFmtId="175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7" fillId="0" borderId="0" xfId="2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AFAFA"/>
      <color rgb="FF71E58F"/>
      <color rgb="FF95D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300"/>
              <a:t>Perfil de velocidades</a:t>
            </a:r>
          </a:p>
        </c:rich>
      </c:tx>
      <c:layout>
        <c:manualLayout>
          <c:xMode val="edge"/>
          <c:yMode val="edge"/>
          <c:x val="0.33736294362374891"/>
          <c:y val="3.5147494940381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9358696704877259E-2"/>
          <c:y val="0.17673417700499852"/>
          <c:w val="0.80750829911002231"/>
          <c:h val="0.62271617089530473"/>
        </c:manualLayout>
      </c:layout>
      <c:barChart>
        <c:barDir val="bar"/>
        <c:grouping val="clustered"/>
        <c:varyColors val="0"/>
        <c:ser>
          <c:idx val="2"/>
          <c:order val="2"/>
          <c:tx>
            <c:v>Vectores</c:v>
          </c:tx>
          <c:spPr>
            <a:blipFill dpi="0" rotWithShape="1">
              <a:blip xmlns:r="http://schemas.openxmlformats.org/officeDocument/2006/relationships" r:embed="rId3"/>
              <a:srcRect/>
              <a:stretch>
                <a:fillRect r="-4000"/>
              </a:stretch>
            </a:blipFill>
            <a:ln>
              <a:noFill/>
            </a:ln>
            <a:effectLst/>
          </c:spPr>
          <c:invertIfNegative val="0"/>
          <c:pictureOptions>
            <c:pictureFormat val="stretch"/>
          </c:pictureOptions>
          <c:cat>
            <c:numRef>
              <c:f>Perfil!$C$29:$C$38</c:f>
              <c:numCache>
                <c:formatCode>0.000</c:formatCode>
                <c:ptCount val="10"/>
                <c:pt idx="0">
                  <c:v>0.59148451538121982</c:v>
                </c:pt>
                <c:pt idx="1">
                  <c:v>0.60936931306871633</c:v>
                </c:pt>
                <c:pt idx="2">
                  <c:v>0.63309416080648495</c:v>
                </c:pt>
                <c:pt idx="3">
                  <c:v>0.64992720816202576</c:v>
                </c:pt>
                <c:pt idx="4">
                  <c:v>0.66298393406205636</c:v>
                </c:pt>
                <c:pt idx="5">
                  <c:v>0.67365205589979438</c:v>
                </c:pt>
                <c:pt idx="6">
                  <c:v>0.68267182439390517</c:v>
                </c:pt>
                <c:pt idx="7">
                  <c:v>0.69048510325533519</c:v>
                </c:pt>
                <c:pt idx="8">
                  <c:v>0.69737690363756288</c:v>
                </c:pt>
                <c:pt idx="9">
                  <c:v>0.70354182915536578</c:v>
                </c:pt>
              </c:numCache>
            </c:numRef>
          </c:cat>
          <c:val>
            <c:numRef>
              <c:f>Perfil!$C$28:$C$40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0.59148451538121982</c:v>
                </c:pt>
                <c:pt idx="2">
                  <c:v>0.60936931306871633</c:v>
                </c:pt>
                <c:pt idx="3">
                  <c:v>0.63309416080648495</c:v>
                </c:pt>
                <c:pt idx="4">
                  <c:v>0.64992720816202576</c:v>
                </c:pt>
                <c:pt idx="5">
                  <c:v>0.66298393406205636</c:v>
                </c:pt>
                <c:pt idx="6">
                  <c:v>0.67365205589979438</c:v>
                </c:pt>
                <c:pt idx="7">
                  <c:v>0.68267182439390517</c:v>
                </c:pt>
                <c:pt idx="8">
                  <c:v>0.69048510325533519</c:v>
                </c:pt>
                <c:pt idx="9">
                  <c:v>0.69737690363756288</c:v>
                </c:pt>
                <c:pt idx="10">
                  <c:v>0.70354182915536578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axId val="1007142895"/>
        <c:axId val="1007143375"/>
      </c:barChart>
      <c:scatterChart>
        <c:scatterStyle val="lineMarker"/>
        <c:varyColors val="0"/>
        <c:ser>
          <c:idx val="1"/>
          <c:order val="1"/>
          <c:tx>
            <c:v>Velocidad media</c:v>
          </c:tx>
          <c:spPr>
            <a:ln w="19050" cap="rnd">
              <a:solidFill>
                <a:srgbClr val="95D9E9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F86-436B-B0F7-B13613C0DCBD}"/>
              </c:ext>
            </c:extLst>
          </c:dPt>
          <c:xVal>
            <c:numRef>
              <c:f>(Perfil!$H$8,Perfil!$H$8)</c:f>
              <c:numCache>
                <c:formatCode>0.000\ "m/s"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(Perfil!$B$29,Perfil!$B$38)</c:f>
              <c:numCache>
                <c:formatCode>0.0</c:formatCode>
                <c:ptCount val="2"/>
                <c:pt idx="0">
                  <c:v>0.2</c:v>
                </c:pt>
                <c:pt idx="1">
                  <c:v>1.9999999999999998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68399"/>
        <c:axId val="2014367919"/>
      </c:scatterChart>
      <c:scatterChart>
        <c:scatterStyle val="smoothMarker"/>
        <c:varyColors val="0"/>
        <c:ser>
          <c:idx val="0"/>
          <c:order val="0"/>
          <c:tx>
            <c:v>Perfil velocidades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Perfil!$C$29:$C$38</c:f>
              <c:numCache>
                <c:formatCode>0.000</c:formatCode>
                <c:ptCount val="10"/>
                <c:pt idx="0">
                  <c:v>0.59148451538121982</c:v>
                </c:pt>
                <c:pt idx="1">
                  <c:v>0.60936931306871633</c:v>
                </c:pt>
                <c:pt idx="2">
                  <c:v>0.63309416080648495</c:v>
                </c:pt>
                <c:pt idx="3">
                  <c:v>0.64992720816202576</c:v>
                </c:pt>
                <c:pt idx="4">
                  <c:v>0.66298393406205636</c:v>
                </c:pt>
                <c:pt idx="5">
                  <c:v>0.67365205589979438</c:v>
                </c:pt>
                <c:pt idx="6">
                  <c:v>0.68267182439390517</c:v>
                </c:pt>
                <c:pt idx="7">
                  <c:v>0.69048510325533519</c:v>
                </c:pt>
                <c:pt idx="8">
                  <c:v>0.69737690363756288</c:v>
                </c:pt>
                <c:pt idx="9">
                  <c:v>0.70354182915536578</c:v>
                </c:pt>
              </c:numCache>
            </c:numRef>
          </c:xVal>
          <c:yVal>
            <c:numRef>
              <c:f>Perfil!$B$29:$B$38</c:f>
              <c:numCache>
                <c:formatCode>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68399"/>
        <c:axId val="2014367919"/>
      </c:scatterChart>
      <c:valAx>
        <c:axId val="10071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Velocidad del flujo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, 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2895"/>
        <c:crosses val="autoZero"/>
        <c:crossBetween val="between"/>
      </c:valAx>
      <c:catAx>
        <c:axId val="1007142895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chemeClr val="bg1">
                  <a:lumMod val="85000"/>
                  <a:alpha val="7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Profundidad flujo, y(m)</a:t>
                </a:r>
              </a:p>
            </c:rich>
          </c:tx>
          <c:layout>
            <c:manualLayout>
              <c:xMode val="edge"/>
              <c:yMode val="edge"/>
              <c:x val="0.9248779091294077"/>
              <c:y val="0.2242336385670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in"/>
        <c:tickLblPos val="nextTo"/>
        <c:crossAx val="1007143375"/>
        <c:crossesAt val="0"/>
        <c:auto val="1"/>
        <c:lblAlgn val="ctr"/>
        <c:lblOffset val="100"/>
        <c:tickMarkSkip val="1"/>
        <c:noMultiLvlLbl val="0"/>
      </c:catAx>
      <c:valAx>
        <c:axId val="2014367919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2014368399"/>
        <c:crosses val="max"/>
        <c:crossBetween val="midCat"/>
      </c:valAx>
      <c:valAx>
        <c:axId val="2014368399"/>
        <c:scaling>
          <c:orientation val="minMax"/>
        </c:scaling>
        <c:delete val="1"/>
        <c:axPos val="b"/>
        <c:numFmt formatCode="0.000\ &quot;m/s&quot;" sourceLinked="1"/>
        <c:majorTickMark val="out"/>
        <c:minorTickMark val="none"/>
        <c:tickLblPos val="nextTo"/>
        <c:crossAx val="201436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599106422983805E-2"/>
          <c:y val="0.54577525406622174"/>
          <c:w val="0.3576115195031061"/>
          <c:h val="0.2211712593655957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200"/>
              <a:t>Esquema de la Sección Transversal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3547345043408"/>
          <c:y val="0.19974085380350537"/>
          <c:w val="0.81347642842721579"/>
          <c:h val="0.596682928684868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Perfil!$B$19:$B$24</c:f>
              <c:numCache>
                <c:formatCode>0.0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0.55000000000000004</c:v>
                </c:pt>
                <c:pt idx="3">
                  <c:v>1.05</c:v>
                </c:pt>
                <c:pt idx="4">
                  <c:v>1.55</c:v>
                </c:pt>
                <c:pt idx="5">
                  <c:v>1.6</c:v>
                </c:pt>
              </c:numCache>
            </c:numRef>
          </c:xVal>
          <c:yVal>
            <c:numRef>
              <c:f>Perfil!$C$19:$C$24</c:f>
              <c:numCache>
                <c:formatCode>0.0</c:formatCode>
                <c:ptCount val="6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2-4FC1-8801-F1EB7809420E}"/>
            </c:ext>
          </c:extLst>
        </c:ser>
        <c:ser>
          <c:idx val="1"/>
          <c:order val="1"/>
          <c:spPr>
            <a:ln w="19050" cap="rnd">
              <a:solidFill>
                <a:srgbClr val="95D9E9"/>
              </a:solidFill>
              <a:round/>
            </a:ln>
            <a:effectLst/>
          </c:spPr>
          <c:marker>
            <c:symbol val="none"/>
          </c:marker>
          <c:xVal>
            <c:numRef>
              <c:f>(Perfil!$B$20,Perfil!$B$23)</c:f>
              <c:numCache>
                <c:formatCode>0.0</c:formatCode>
                <c:ptCount val="2"/>
                <c:pt idx="0">
                  <c:v>0.05</c:v>
                </c:pt>
                <c:pt idx="1">
                  <c:v>1.55</c:v>
                </c:pt>
              </c:numCache>
            </c:numRef>
          </c:xVal>
          <c:yVal>
            <c:numRef>
              <c:f>(Perfil!$C$20,Perfil!$C$23)</c:f>
              <c:numCache>
                <c:formatCode>0.0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2-4FC1-8801-F1EB7809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2895"/>
        <c:axId val="1007143375"/>
      </c:scatterChart>
      <c:valAx>
        <c:axId val="1007143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2895"/>
        <c:crosses val="autoZero"/>
        <c:crossBetween val="midCat"/>
      </c:valAx>
      <c:valAx>
        <c:axId val="10071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177993</xdr:colOff>
      <xdr:row>5</xdr:row>
      <xdr:rowOff>1</xdr:rowOff>
    </xdr:from>
    <xdr:to>
      <xdr:col>5</xdr:col>
      <xdr:colOff>623456</xdr:colOff>
      <xdr:row>10</xdr:row>
      <xdr:rowOff>62602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EEE71FB1-D8AD-1271-634B-F2373C35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993" y="1047751"/>
          <a:ext cx="1692372" cy="1101692"/>
        </a:xfrm>
        <a:prstGeom prst="rect">
          <a:avLst/>
        </a:prstGeom>
      </xdr:spPr>
    </xdr:pic>
    <xdr:clientData/>
  </xdr:twoCellAnchor>
  <xdr:twoCellAnchor>
    <xdr:from>
      <xdr:col>3</xdr:col>
      <xdr:colOff>147637</xdr:colOff>
      <xdr:row>26</xdr:row>
      <xdr:rowOff>1587</xdr:rowOff>
    </xdr:from>
    <xdr:to>
      <xdr:col>8</xdr:col>
      <xdr:colOff>264582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6D865-0717-A72A-CAC7-A5E26B4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15</xdr:row>
      <xdr:rowOff>13607</xdr:rowOff>
    </xdr:from>
    <xdr:to>
      <xdr:col>8</xdr:col>
      <xdr:colOff>285750</xdr:colOff>
      <xdr:row>25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67163D-4EC0-4320-AB97-C068922B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94432</xdr:colOff>
      <xdr:row>8</xdr:row>
      <xdr:rowOff>176830</xdr:rowOff>
    </xdr:from>
    <xdr:ext cx="828239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8253C93-C895-0F52-8F73-C75286661AD4}"/>
                </a:ext>
              </a:extLst>
            </xdr:cNvPr>
            <xdr:cNvSpPr txBox="1"/>
          </xdr:nvSpPr>
          <xdr:spPr>
            <a:xfrm>
              <a:off x="6173114" y="1848035"/>
              <a:ext cx="828239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</m:acc>
                    <m:r>
                      <a:rPr lang="es-CO" sz="1100" b="0" i="1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sSup>
                          <m:sSupPr>
                            <m:ctrlP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1/2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1/6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O" sz="1100" i="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8253C93-C895-0F52-8F73-C75286661AD4}"/>
                </a:ext>
              </a:extLst>
            </xdr:cNvPr>
            <xdr:cNvSpPr txBox="1"/>
          </xdr:nvSpPr>
          <xdr:spPr>
            <a:xfrm>
              <a:off x="6173114" y="1848035"/>
              <a:ext cx="828239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V_∗=V ̅   (𝑛𝑔^(1/2))/𝑅^(1/6) </a:t>
              </a:r>
              <a:endParaRPr lang="es-CO" sz="1100" i="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92502</xdr:colOff>
      <xdr:row>10</xdr:row>
      <xdr:rowOff>145878</xdr:rowOff>
    </xdr:from>
    <xdr:ext cx="576632" cy="187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E2CB417-2E75-46AF-9AC6-66CE59E0F2AB}"/>
                </a:ext>
              </a:extLst>
            </xdr:cNvPr>
            <xdr:cNvSpPr txBox="1"/>
          </xdr:nvSpPr>
          <xdr:spPr>
            <a:xfrm>
              <a:off x="6171184" y="2232719"/>
              <a:ext cx="576632" cy="187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τ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ρ</m:t>
                    </m:r>
                    <m:sSubSup>
                      <m:sSubSup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s-CO" sz="11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E2CB417-2E75-46AF-9AC6-66CE59E0F2AB}"/>
                </a:ext>
              </a:extLst>
            </xdr:cNvPr>
            <xdr:cNvSpPr txBox="1"/>
          </xdr:nvSpPr>
          <xdr:spPr>
            <a:xfrm>
              <a:off x="6171184" y="2232719"/>
              <a:ext cx="576632" cy="187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τ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∗=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ρ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V_∗^2</a:t>
              </a:r>
              <a:endParaRPr lang="es-CO" sz="11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60665</xdr:colOff>
      <xdr:row>0</xdr:row>
      <xdr:rowOff>32722</xdr:rowOff>
    </xdr:from>
    <xdr:to>
      <xdr:col>0</xdr:col>
      <xdr:colOff>710783</xdr:colOff>
      <xdr:row>3</xdr:row>
      <xdr:rowOff>64565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F26F9888-C39C-4DA3-8A9C-B1F6A300D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0665" y="32722"/>
          <a:ext cx="650118" cy="657772"/>
        </a:xfrm>
        <a:prstGeom prst="rect">
          <a:avLst/>
        </a:prstGeom>
      </xdr:spPr>
    </xdr:pic>
    <xdr:clientData/>
  </xdr:twoCellAnchor>
  <xdr:oneCellAnchor>
    <xdr:from>
      <xdr:col>8</xdr:col>
      <xdr:colOff>90343</xdr:colOff>
      <xdr:row>12</xdr:row>
      <xdr:rowOff>24212</xdr:rowOff>
    </xdr:from>
    <xdr:ext cx="761426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4EDB4E4-23F0-4300-B4C5-154F8A6C1687}"/>
                </a:ext>
              </a:extLst>
            </xdr:cNvPr>
            <xdr:cNvSpPr txBox="1"/>
          </xdr:nvSpPr>
          <xdr:spPr>
            <a:xfrm>
              <a:off x="6169025" y="2526689"/>
              <a:ext cx="761426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CO" sz="12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R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e</m:t>
                            </m:r>
                          </m:sub>
                        </m:sSub>
                      </m:e>
                      <m:sub>
                        <m:r>
                          <a:rPr lang="es-CO" sz="12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2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2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V</m:t>
                            </m:r>
                          </m:e>
                          <m:sub>
                            <m: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b>
                        </m:sSub>
                        <m:sSub>
                          <m:sSubPr>
                            <m:ctrlPr>
                              <a:rPr lang="es-CO" sz="12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k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2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ν</m:t>
                        </m:r>
                      </m:den>
                    </m:f>
                  </m:oMath>
                </m:oMathPara>
              </a14:m>
              <a:endParaRPr lang="es-CO" sz="12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4EDB4E4-23F0-4300-B4C5-154F8A6C1687}"/>
                </a:ext>
              </a:extLst>
            </xdr:cNvPr>
            <xdr:cNvSpPr txBox="1"/>
          </xdr:nvSpPr>
          <xdr:spPr>
            <a:xfrm>
              <a:off x="6169025" y="2526689"/>
              <a:ext cx="761426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〖</a:t>
              </a:r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R_e〗_</a:t>
              </a:r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∗=(V_∗ k_s)/</a:t>
              </a:r>
              <a:r>
                <a:rPr lang="el-GR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ν</a:t>
              </a:r>
              <a:endParaRPr lang="es-CO" sz="12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juanrodace/J.HS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ECBA-A64B-4476-B79D-26482646A7D3}">
  <dimension ref="A1:I38"/>
  <sheetViews>
    <sheetView showGridLines="0" tabSelected="1" zoomScale="110" zoomScaleNormal="110" workbookViewId="0">
      <selection activeCell="L25" sqref="L25:M25"/>
    </sheetView>
  </sheetViews>
  <sheetFormatPr baseColWidth="10" defaultRowHeight="16.5" x14ac:dyDescent="0.3"/>
  <cols>
    <col min="1" max="3" width="11.42578125" style="1"/>
    <col min="4" max="4" width="7.28515625" style="1" customWidth="1"/>
    <col min="5" max="5" width="11.42578125" style="1"/>
    <col min="6" max="6" width="13.140625" style="1" bestFit="1" customWidth="1"/>
    <col min="7" max="7" width="7.5703125" style="1" customWidth="1"/>
    <col min="8" max="8" width="17.5703125" style="1" customWidth="1"/>
    <col min="9" max="16384" width="11.42578125" style="1"/>
  </cols>
  <sheetData>
    <row r="1" spans="1:9" x14ac:dyDescent="0.3">
      <c r="A1" s="19"/>
    </row>
    <row r="2" spans="1:9" ht="17.25" x14ac:dyDescent="0.3">
      <c r="A2" s="19"/>
      <c r="B2" s="21" t="s">
        <v>24</v>
      </c>
      <c r="C2" s="21"/>
      <c r="D2" s="21"/>
      <c r="E2" s="21"/>
      <c r="F2" s="21"/>
      <c r="G2" s="21"/>
      <c r="H2" s="21"/>
      <c r="I2" s="21"/>
    </row>
    <row r="3" spans="1:9" x14ac:dyDescent="0.3">
      <c r="A3" s="19"/>
    </row>
    <row r="4" spans="1:9" x14ac:dyDescent="0.3">
      <c r="A4" s="20" t="s">
        <v>22</v>
      </c>
      <c r="B4" s="23" t="s">
        <v>4</v>
      </c>
      <c r="C4" s="23"/>
      <c r="G4" s="23" t="s">
        <v>5</v>
      </c>
      <c r="H4" s="23"/>
    </row>
    <row r="5" spans="1:9" x14ac:dyDescent="0.3">
      <c r="B5" s="2" t="s">
        <v>7</v>
      </c>
      <c r="C5" s="5">
        <v>2</v>
      </c>
      <c r="G5" s="2" t="s">
        <v>19</v>
      </c>
      <c r="H5" s="13">
        <v>998</v>
      </c>
    </row>
    <row r="6" spans="1:9" x14ac:dyDescent="0.3">
      <c r="B6" s="2" t="s">
        <v>0</v>
      </c>
      <c r="C6" s="5">
        <v>0.5</v>
      </c>
      <c r="G6" s="2" t="s">
        <v>21</v>
      </c>
      <c r="H6" s="15">
        <v>1.1000000000000001E-6</v>
      </c>
    </row>
    <row r="7" spans="1:9" x14ac:dyDescent="0.3">
      <c r="B7" s="2" t="s">
        <v>1</v>
      </c>
      <c r="C7" s="9">
        <v>0.25</v>
      </c>
      <c r="G7" s="2" t="s">
        <v>6</v>
      </c>
      <c r="H7" s="14">
        <v>1</v>
      </c>
    </row>
    <row r="8" spans="1:9" x14ac:dyDescent="0.3">
      <c r="B8" s="2" t="s">
        <v>11</v>
      </c>
      <c r="C8" s="6">
        <f>+C6*C5+(C7*C5^2)</f>
        <v>2</v>
      </c>
      <c r="G8" s="2" t="s">
        <v>10</v>
      </c>
      <c r="H8" s="16">
        <f>+H7/C8</f>
        <v>0.5</v>
      </c>
    </row>
    <row r="9" spans="1:9" x14ac:dyDescent="0.3">
      <c r="B9" s="2" t="s">
        <v>13</v>
      </c>
      <c r="C9" s="5">
        <f>+C6+2*SQRT(C5^2+(C7*C5)^2)</f>
        <v>4.6231056256176606</v>
      </c>
    </row>
    <row r="10" spans="1:9" x14ac:dyDescent="0.3">
      <c r="B10" s="2" t="s">
        <v>14</v>
      </c>
      <c r="C10" s="5">
        <f>+C8/C9</f>
        <v>0.43260962693942218</v>
      </c>
      <c r="G10" s="23" t="s">
        <v>20</v>
      </c>
      <c r="H10" s="23"/>
    </row>
    <row r="11" spans="1:9" x14ac:dyDescent="0.3">
      <c r="B11" s="2" t="s">
        <v>8</v>
      </c>
      <c r="C11" s="18">
        <v>0.36</v>
      </c>
      <c r="E11" s="22" t="s">
        <v>25</v>
      </c>
      <c r="G11" s="2" t="s">
        <v>9</v>
      </c>
      <c r="H11" s="16">
        <f>+H8*SQRT(C13/8)</f>
        <v>2.3405069648004932E-2</v>
      </c>
    </row>
    <row r="12" spans="1:9" x14ac:dyDescent="0.3">
      <c r="B12" s="2" t="s">
        <v>12</v>
      </c>
      <c r="C12" s="8">
        <v>1.2999999999999999E-2</v>
      </c>
      <c r="E12" s="22" t="s">
        <v>26</v>
      </c>
      <c r="G12" s="2" t="s">
        <v>16</v>
      </c>
      <c r="H12" s="12">
        <f>+H11*H11*H5</f>
        <v>0.54670169065750585</v>
      </c>
    </row>
    <row r="13" spans="1:9" x14ac:dyDescent="0.3">
      <c r="B13" s="2" t="s">
        <v>15</v>
      </c>
      <c r="C13" s="7">
        <f>8*9.806*C12^2/(C10^(1/3))</f>
        <v>1.7529513127294775E-2</v>
      </c>
      <c r="G13" s="2" t="s">
        <v>23</v>
      </c>
      <c r="H13" s="10">
        <f>+H11*C11/1000/H6</f>
        <v>7.6598409757107033</v>
      </c>
    </row>
    <row r="14" spans="1:9" x14ac:dyDescent="0.3">
      <c r="G14" s="25" t="str">
        <f>+IF(H13&lt;=5,"'S. hidráulicamente lisa'",IF(H13&lt;70,"'S. hidráulicamente en transición'","'S. hidráulicamente rugosa'"))</f>
        <v>'S. hidráulicamente en transición'</v>
      </c>
      <c r="H14" s="26"/>
    </row>
    <row r="17" spans="2:5" x14ac:dyDescent="0.3">
      <c r="B17" s="24" t="s">
        <v>27</v>
      </c>
      <c r="C17" s="24"/>
    </row>
    <row r="18" spans="2:5" x14ac:dyDescent="0.3">
      <c r="B18" s="2" t="s">
        <v>17</v>
      </c>
      <c r="C18" s="2" t="s">
        <v>3</v>
      </c>
    </row>
    <row r="19" spans="2:5" x14ac:dyDescent="0.3">
      <c r="B19" s="4">
        <v>0</v>
      </c>
      <c r="C19" s="4">
        <f>+C5*1.1</f>
        <v>2.2000000000000002</v>
      </c>
    </row>
    <row r="20" spans="2:5" x14ac:dyDescent="0.3">
      <c r="B20" s="4">
        <f>+B19+C5*0.1*C7</f>
        <v>0.05</v>
      </c>
      <c r="C20" s="4">
        <f>+C5</f>
        <v>2</v>
      </c>
    </row>
    <row r="21" spans="2:5" x14ac:dyDescent="0.3">
      <c r="B21" s="4">
        <f>B20+(B19+C5*C7)</f>
        <v>0.55000000000000004</v>
      </c>
      <c r="C21" s="4">
        <v>0</v>
      </c>
    </row>
    <row r="22" spans="2:5" x14ac:dyDescent="0.3">
      <c r="B22" s="4">
        <f>+B21+C6</f>
        <v>1.05</v>
      </c>
      <c r="C22" s="4">
        <v>0</v>
      </c>
    </row>
    <row r="23" spans="2:5" x14ac:dyDescent="0.3">
      <c r="B23" s="4">
        <f>+B22+C5*C7</f>
        <v>1.55</v>
      </c>
      <c r="C23" s="4">
        <f>+C20</f>
        <v>2</v>
      </c>
    </row>
    <row r="24" spans="2:5" x14ac:dyDescent="0.3">
      <c r="B24" s="4">
        <f>+B23+(C5*0.1*C7)</f>
        <v>1.6</v>
      </c>
      <c r="C24" s="4">
        <f>+C19</f>
        <v>2.2000000000000002</v>
      </c>
    </row>
    <row r="27" spans="2:5" x14ac:dyDescent="0.3">
      <c r="B27" s="24" t="s">
        <v>18</v>
      </c>
      <c r="C27" s="24"/>
    </row>
    <row r="28" spans="2:5" x14ac:dyDescent="0.3">
      <c r="B28" s="3" t="s">
        <v>28</v>
      </c>
      <c r="C28" s="3" t="s">
        <v>2</v>
      </c>
    </row>
    <row r="29" spans="2:5" x14ac:dyDescent="0.3">
      <c r="B29" s="4">
        <f>+C5/10</f>
        <v>0.2</v>
      </c>
      <c r="C29" s="11">
        <f>+IF(H13&lt;5,$H$11*LN(30000*B29/$C$11)/0.4,IF(H13&lt;70,$H$11*LN((B29*1000/$C$11)/((1/9.025/$H$13)+(EXP(-10.78/$H$13)/30)))/0.4,$H$11*LN(9.025*B29*$H$11/$H$6)/0.4))</f>
        <v>0.59148451538121982</v>
      </c>
      <c r="D29" s="17"/>
      <c r="E29" s="17"/>
    </row>
    <row r="30" spans="2:5" x14ac:dyDescent="0.3">
      <c r="B30" s="4">
        <f t="shared" ref="B30:B38" si="0">+B29+$B$29</f>
        <v>0.4</v>
      </c>
      <c r="C30" s="11">
        <f>+IF(H14&lt;5,$H$11*LN(30000*B30/$C$11)/0.4,IF(H14&lt;70,$H$11*LN((B30*1000/$C$11)/((1/9.025/$H$13)+(EXP(-10.78/$H$13)/30)))/0.4,$H$11*LN(9.025*B30*$H$11/$H$6)/0.4))</f>
        <v>0.60936931306871633</v>
      </c>
      <c r="D30" s="17"/>
      <c r="E30" s="17"/>
    </row>
    <row r="31" spans="2:5" x14ac:dyDescent="0.3">
      <c r="B31" s="4">
        <f t="shared" si="0"/>
        <v>0.60000000000000009</v>
      </c>
      <c r="C31" s="11">
        <f t="shared" ref="C31:C38" si="1">+IF(F15&lt;5,$H$11*LN(30000*B31/$C$11)/0.4,IF(F15&lt;70,$H$11*LN((B31*1000/$C$11)/((1/9.025/$H$13)+(EXP(-10.78/$H$13)/30)))/0.4,$H$11*LN(9.025*B31*$H$11/$H$6)/0.4))</f>
        <v>0.63309416080648495</v>
      </c>
      <c r="D31" s="17"/>
      <c r="E31" s="17"/>
    </row>
    <row r="32" spans="2:5" x14ac:dyDescent="0.3">
      <c r="B32" s="4">
        <f t="shared" si="0"/>
        <v>0.8</v>
      </c>
      <c r="C32" s="11">
        <f t="shared" si="1"/>
        <v>0.64992720816202576</v>
      </c>
      <c r="D32" s="17"/>
      <c r="E32" s="17"/>
    </row>
    <row r="33" spans="2:5" x14ac:dyDescent="0.3">
      <c r="B33" s="4">
        <f t="shared" si="0"/>
        <v>1</v>
      </c>
      <c r="C33" s="11">
        <f t="shared" si="1"/>
        <v>0.66298393406205636</v>
      </c>
      <c r="D33" s="17"/>
      <c r="E33" s="17"/>
    </row>
    <row r="34" spans="2:5" x14ac:dyDescent="0.3">
      <c r="B34" s="4">
        <f t="shared" si="0"/>
        <v>1.2</v>
      </c>
      <c r="C34" s="11">
        <f t="shared" si="1"/>
        <v>0.67365205589979438</v>
      </c>
      <c r="D34" s="17"/>
      <c r="E34" s="17"/>
    </row>
    <row r="35" spans="2:5" x14ac:dyDescent="0.3">
      <c r="B35" s="4">
        <f t="shared" si="0"/>
        <v>1.4</v>
      </c>
      <c r="C35" s="11">
        <f t="shared" si="1"/>
        <v>0.68267182439390517</v>
      </c>
      <c r="D35" s="17"/>
      <c r="E35" s="17"/>
    </row>
    <row r="36" spans="2:5" x14ac:dyDescent="0.3">
      <c r="B36" s="4">
        <f t="shared" si="0"/>
        <v>1.5999999999999999</v>
      </c>
      <c r="C36" s="11">
        <f t="shared" si="1"/>
        <v>0.69048510325533519</v>
      </c>
      <c r="D36" s="17"/>
      <c r="E36" s="17"/>
    </row>
    <row r="37" spans="2:5" x14ac:dyDescent="0.3">
      <c r="B37" s="4">
        <f t="shared" si="0"/>
        <v>1.7999999999999998</v>
      </c>
      <c r="C37" s="11">
        <f t="shared" si="1"/>
        <v>0.69737690363756288</v>
      </c>
      <c r="D37" s="17"/>
      <c r="E37" s="17"/>
    </row>
    <row r="38" spans="2:5" x14ac:dyDescent="0.3">
      <c r="B38" s="4">
        <f t="shared" si="0"/>
        <v>1.9999999999999998</v>
      </c>
      <c r="C38" s="11">
        <f t="shared" si="1"/>
        <v>0.70354182915536578</v>
      </c>
      <c r="D38" s="17"/>
      <c r="E38" s="17"/>
    </row>
  </sheetData>
  <mergeCells count="6">
    <mergeCell ref="B4:C4"/>
    <mergeCell ref="G4:H4"/>
    <mergeCell ref="B17:C17"/>
    <mergeCell ref="B27:C27"/>
    <mergeCell ref="G10:H10"/>
    <mergeCell ref="G14:H14"/>
  </mergeCells>
  <dataValidations count="17">
    <dataValidation allowBlank="1" showInputMessage="1" showErrorMessage="1" prompt="Densidad" sqref="G5" xr:uid="{80C73E75-A30A-4698-B528-36A729B2408E}"/>
    <dataValidation allowBlank="1" showInputMessage="1" showErrorMessage="1" prompt="Viscocidad cinemática" sqref="G6" xr:uid="{B7D404D6-25EC-4465-8EF6-C4911ADE73C4}"/>
    <dataValidation allowBlank="1" showInputMessage="1" showErrorMessage="1" prompt="Caudal" sqref="G7" xr:uid="{5AB64BCE-EBB0-4148-8460-100909E0D737}"/>
    <dataValidation allowBlank="1" showInputMessage="1" showErrorMessage="1" prompt="Velocidad media" sqref="G8" xr:uid="{633DE814-A0E6-4935-8F4D-0BE7048FF030}"/>
    <dataValidation allowBlank="1" showInputMessage="1" showErrorMessage="1" prompt="Profundidad de flujo" sqref="B5" xr:uid="{ED6E3641-057E-42AB-8FAC-340397799CB6}"/>
    <dataValidation allowBlank="1" showInputMessage="1" showErrorMessage="1" prompt="Ancho de la base" sqref="B6" xr:uid="{79B9E009-4A98-4C8D-AAD9-B2F109A504ED}"/>
    <dataValidation allowBlank="1" showInputMessage="1" showErrorMessage="1" prompt="Inclinación talud (1:z)" sqref="B7" xr:uid="{72F4C0EE-A7BB-4067-BE61-23841A15FFED}"/>
    <dataValidation allowBlank="1" showInputMessage="1" showErrorMessage="1" prompt="Área de flujo" sqref="B8" xr:uid="{A7FC5101-B5D6-4E3E-88D5-F7BA2778343E}"/>
    <dataValidation allowBlank="1" showInputMessage="1" showErrorMessage="1" prompt="Perímetro hidráulico" sqref="B9" xr:uid="{65A16843-C1D9-4CF7-A61C-BFCF2FDE0BE1}"/>
    <dataValidation allowBlank="1" showInputMessage="1" showErrorMessage="1" prompt="Radio hidráulico" sqref="B10" xr:uid="{FDB87080-E171-48D0-8C18-239A8EB74343}"/>
    <dataValidation allowBlank="1" showInputMessage="1" showErrorMessage="1" prompt="Rugosidad absoluta" sqref="B11" xr:uid="{B5C00A0C-413C-4D83-B70C-E53BEE21320B}"/>
    <dataValidation allowBlank="1" showInputMessage="1" showErrorMessage="1" prompt="Coeficiente de Manning" sqref="B12" xr:uid="{B1780946-0E85-457F-BEF1-92B139914C9B}"/>
    <dataValidation allowBlank="1" showInputMessage="1" showErrorMessage="1" prompt="Coef. 'f' de fricción" sqref="B13" xr:uid="{5890E7B7-B35D-4BBE-8329-F4F000C217FD}"/>
    <dataValidation allowBlank="1" showInputMessage="1" showErrorMessage="1" prompt="Velocidad de corte" sqref="G11" xr:uid="{4D7062C4-B784-4FB7-83D6-0147FAB6AAD4}"/>
    <dataValidation allowBlank="1" showInputMessage="1" showErrorMessage="1" prompt="Esfuerzo de corte" sqref="G12" xr:uid="{0841EBF1-B63B-4220-B923-FE7FE70D9748}"/>
    <dataValidation allowBlank="1" showInputMessage="1" showErrorMessage="1" prompt="Reynolds asociado a la rugosidad de la superficie" sqref="G13" xr:uid="{6B38BF20-6572-401D-AC17-933A77B820C0}"/>
    <dataValidation allowBlank="1" showInputMessage="1" showErrorMessage="1" prompt="Calidad del canal o conducto._x000a_(Superficie hidráulicamente...)_x000a_" sqref="G14:H14" xr:uid="{1A4AD882-F64B-4498-8B25-76C66F5DFD22}"/>
  </dataValidations>
  <hyperlinks>
    <hyperlink ref="A4" r:id="rId1" xr:uid="{C150DC8E-BDA1-4F65-AB15-9938933DC07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2023-06-22T15:05:04Z</dcterms:created>
  <dcterms:modified xsi:type="dcterms:W3CDTF">2023-06-23T22:06:26Z</dcterms:modified>
</cp:coreProperties>
</file>