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.HSLB\Contenido\1_Conceptos\Xlsx\"/>
    </mc:Choice>
  </mc:AlternateContent>
  <xr:revisionPtr revIDLastSave="0" documentId="13_ncr:1_{F424879A-0FD7-421F-9CB6-C6929898CCAC}" xr6:coauthVersionLast="47" xr6:coauthVersionMax="47" xr10:uidLastSave="{00000000-0000-0000-0000-000000000000}"/>
  <bookViews>
    <workbookView xWindow="-120" yWindow="-120" windowWidth="29040" windowHeight="15720" xr2:uid="{CA6FB05F-B117-416B-82A7-0FCE4E1776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H6" i="1" s="1"/>
  <c r="I6" i="1" s="1"/>
  <c r="J6" i="1"/>
  <c r="G7" i="1"/>
  <c r="H7" i="1" s="1"/>
  <c r="I7" i="1" s="1"/>
  <c r="J7" i="1"/>
  <c r="G8" i="1"/>
  <c r="H8" i="1" s="1"/>
  <c r="I8" i="1" s="1"/>
  <c r="J8" i="1"/>
  <c r="G9" i="1"/>
  <c r="H9" i="1" s="1"/>
  <c r="I9" i="1" s="1"/>
  <c r="J9" i="1"/>
  <c r="G10" i="1"/>
  <c r="H10" i="1" s="1"/>
  <c r="I10" i="1" s="1"/>
  <c r="J10" i="1"/>
  <c r="G11" i="1"/>
  <c r="H11" i="1" s="1"/>
  <c r="I11" i="1" s="1"/>
  <c r="J11" i="1"/>
  <c r="G12" i="1"/>
  <c r="H12" i="1" s="1"/>
  <c r="I12" i="1" s="1"/>
  <c r="J12" i="1"/>
  <c r="G13" i="1"/>
  <c r="H13" i="1" s="1"/>
  <c r="I13" i="1" s="1"/>
  <c r="J13" i="1"/>
  <c r="G14" i="1"/>
  <c r="H14" i="1" s="1"/>
  <c r="I14" i="1" s="1"/>
  <c r="J14" i="1"/>
  <c r="G15" i="1"/>
  <c r="H15" i="1" s="1"/>
  <c r="I15" i="1" s="1"/>
  <c r="J15" i="1"/>
  <c r="G16" i="1"/>
  <c r="H16" i="1" s="1"/>
  <c r="I16" i="1" s="1"/>
  <c r="J16" i="1"/>
  <c r="G17" i="1"/>
  <c r="H17" i="1" s="1"/>
  <c r="I17" i="1" s="1"/>
  <c r="J17" i="1"/>
  <c r="G18" i="1"/>
  <c r="H18" i="1" s="1"/>
  <c r="I18" i="1" s="1"/>
  <c r="J18" i="1"/>
  <c r="M13" i="1" l="1"/>
  <c r="M11" i="1"/>
  <c r="M10" i="1"/>
  <c r="M9" i="1"/>
  <c r="M16" i="1"/>
  <c r="M15" i="1"/>
  <c r="M8" i="1"/>
  <c r="D7" i="1"/>
  <c r="D6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N14" i="1"/>
  <c r="M14" i="1"/>
  <c r="M17" i="1"/>
  <c r="M18" i="1"/>
  <c r="N11" i="1"/>
  <c r="O11" i="1" s="1"/>
  <c r="M12" i="1"/>
  <c r="M7" i="1"/>
  <c r="M6" i="1"/>
  <c r="O14" i="1" l="1"/>
  <c r="N12" i="1"/>
  <c r="O12" i="1" s="1"/>
  <c r="N15" i="1"/>
  <c r="O15" i="1" s="1"/>
  <c r="N16" i="1"/>
  <c r="O16" i="1" s="1"/>
  <c r="N18" i="1"/>
  <c r="O18" i="1" s="1"/>
  <c r="N17" i="1"/>
  <c r="O17" i="1" s="1"/>
  <c r="N13" i="1"/>
  <c r="O13" i="1" s="1"/>
  <c r="N9" i="1"/>
  <c r="O9" i="1" s="1"/>
  <c r="N10" i="1"/>
  <c r="O10" i="1" s="1"/>
  <c r="N8" i="1"/>
  <c r="O8" i="1" s="1"/>
  <c r="N7" i="1"/>
  <c r="O7" i="1" s="1"/>
  <c r="N6" i="1"/>
  <c r="R17" i="1" l="1"/>
  <c r="O6" i="1"/>
  <c r="R16" i="1" s="1"/>
  <c r="R18" i="1" l="1"/>
</calcChain>
</file>

<file path=xl/sharedStrings.xml><?xml version="1.0" encoding="utf-8"?>
<sst xmlns="http://schemas.openxmlformats.org/spreadsheetml/2006/main" count="22" uniqueCount="20">
  <si>
    <t>y (m)</t>
  </si>
  <si>
    <t>x (m)</t>
  </si>
  <si>
    <t>Nivel Agua:</t>
  </si>
  <si>
    <r>
      <t>V</t>
    </r>
    <r>
      <rPr>
        <vertAlign val="subscript"/>
        <sz val="11"/>
        <color theme="1"/>
        <rFont val="Segoe UI Light"/>
        <family val="2"/>
      </rPr>
      <t>0.2</t>
    </r>
    <r>
      <rPr>
        <sz val="11"/>
        <color theme="1"/>
        <rFont val="Segoe UI Light"/>
        <family val="2"/>
      </rPr>
      <t xml:space="preserve"> (m/s)</t>
    </r>
  </si>
  <si>
    <r>
      <t>V</t>
    </r>
    <r>
      <rPr>
        <vertAlign val="subscript"/>
        <sz val="11"/>
        <color theme="1"/>
        <rFont val="Segoe UI Light"/>
        <family val="2"/>
      </rPr>
      <t>0.8</t>
    </r>
    <r>
      <rPr>
        <sz val="11"/>
        <color theme="1"/>
        <rFont val="Segoe UI Light"/>
        <family val="2"/>
      </rPr>
      <t xml:space="preserve"> (m/s)</t>
    </r>
  </si>
  <si>
    <r>
      <t>V</t>
    </r>
    <r>
      <rPr>
        <vertAlign val="subscript"/>
        <sz val="11"/>
        <color theme="1"/>
        <rFont val="Segoe UI Light"/>
        <family val="2"/>
      </rPr>
      <t>m</t>
    </r>
    <r>
      <rPr>
        <sz val="11"/>
        <color theme="1"/>
        <rFont val="Segoe UI Light"/>
        <family val="2"/>
      </rPr>
      <t xml:space="preserve"> (m/s)</t>
    </r>
  </si>
  <si>
    <t>b (m)</t>
  </si>
  <si>
    <r>
      <t>q</t>
    </r>
    <r>
      <rPr>
        <vertAlign val="subscript"/>
        <sz val="11"/>
        <color theme="1"/>
        <rFont val="Segoe UI Light"/>
        <family val="2"/>
      </rPr>
      <t>i</t>
    </r>
    <r>
      <rPr>
        <sz val="11"/>
        <color theme="1"/>
        <rFont val="Segoe UI Light"/>
        <family val="2"/>
      </rPr>
      <t xml:space="preserve"> (m</t>
    </r>
    <r>
      <rPr>
        <vertAlign val="superscript"/>
        <sz val="11"/>
        <color theme="1"/>
        <rFont val="Segoe UI Light"/>
        <family val="2"/>
      </rPr>
      <t>3</t>
    </r>
    <r>
      <rPr>
        <sz val="11"/>
        <color theme="1"/>
        <rFont val="Segoe UI Light"/>
        <family val="2"/>
      </rPr>
      <t>/s)</t>
    </r>
  </si>
  <si>
    <r>
      <t>V</t>
    </r>
    <r>
      <rPr>
        <vertAlign val="subscript"/>
        <sz val="11"/>
        <color theme="1"/>
        <rFont val="Segoe UI Light"/>
        <family val="2"/>
      </rPr>
      <t>m(i)</t>
    </r>
    <r>
      <rPr>
        <sz val="11"/>
        <color theme="1"/>
        <rFont val="Segoe UI Light"/>
        <family val="2"/>
      </rPr>
      <t xml:space="preserve"> (m/s)</t>
    </r>
  </si>
  <si>
    <t>z (m)</t>
  </si>
  <si>
    <r>
      <t>z</t>
    </r>
    <r>
      <rPr>
        <vertAlign val="subscript"/>
        <sz val="11"/>
        <color theme="1"/>
        <rFont val="Segoe UI Light"/>
        <family val="2"/>
      </rPr>
      <t>P1</t>
    </r>
    <r>
      <rPr>
        <sz val="11"/>
        <color theme="1"/>
        <rFont val="Segoe UI Light"/>
        <family val="2"/>
      </rPr>
      <t xml:space="preserve"> (m)</t>
    </r>
  </si>
  <si>
    <r>
      <t>z</t>
    </r>
    <r>
      <rPr>
        <vertAlign val="subscript"/>
        <sz val="11"/>
        <color theme="1"/>
        <rFont val="Segoe UI Light"/>
        <family val="2"/>
      </rPr>
      <t>P2</t>
    </r>
    <r>
      <rPr>
        <sz val="11"/>
        <color theme="1"/>
        <rFont val="Segoe UI Light"/>
        <family val="2"/>
      </rPr>
      <t xml:space="preserve"> (m)</t>
    </r>
  </si>
  <si>
    <r>
      <t>Q</t>
    </r>
    <r>
      <rPr>
        <vertAlign val="subscript"/>
        <sz val="11"/>
        <color theme="1"/>
        <rFont val="Segoe UI Light"/>
        <family val="2"/>
      </rPr>
      <t>T</t>
    </r>
    <r>
      <rPr>
        <sz val="11"/>
        <color theme="1"/>
        <rFont val="Segoe UI Light"/>
        <family val="2"/>
      </rPr>
      <t xml:space="preserve"> (m</t>
    </r>
    <r>
      <rPr>
        <vertAlign val="superscript"/>
        <sz val="11"/>
        <color theme="1"/>
        <rFont val="Segoe UI Light"/>
        <family val="2"/>
      </rPr>
      <t>3</t>
    </r>
    <r>
      <rPr>
        <sz val="11"/>
        <color theme="1"/>
        <rFont val="Segoe UI Light"/>
        <family val="2"/>
      </rPr>
      <t>/s)</t>
    </r>
  </si>
  <si>
    <r>
      <t>A</t>
    </r>
    <r>
      <rPr>
        <vertAlign val="subscript"/>
        <sz val="11"/>
        <color theme="1"/>
        <rFont val="Segoe UI Light"/>
        <family val="2"/>
      </rPr>
      <t>T</t>
    </r>
    <r>
      <rPr>
        <sz val="11"/>
        <color theme="1"/>
        <rFont val="Segoe UI Light"/>
        <family val="2"/>
      </rPr>
      <t xml:space="preserve"> (m</t>
    </r>
    <r>
      <rPr>
        <vertAlign val="superscript"/>
        <sz val="11"/>
        <color theme="1"/>
        <rFont val="Segoe UI Light"/>
        <family val="2"/>
      </rPr>
      <t>2</t>
    </r>
    <r>
      <rPr>
        <sz val="11"/>
        <color theme="1"/>
        <rFont val="Segoe UI Light"/>
        <family val="2"/>
      </rPr>
      <t>)</t>
    </r>
  </si>
  <si>
    <t>Información Terreno</t>
  </si>
  <si>
    <t>Información del Aforo</t>
  </si>
  <si>
    <t>Calculos Subsección</t>
  </si>
  <si>
    <r>
      <t>a</t>
    </r>
    <r>
      <rPr>
        <vertAlign val="subscript"/>
        <sz val="11"/>
        <color theme="1"/>
        <rFont val="Segoe UI Light"/>
        <family val="2"/>
      </rPr>
      <t>i</t>
    </r>
    <r>
      <rPr>
        <sz val="11"/>
        <color theme="1"/>
        <rFont val="Segoe UI Light"/>
        <family val="2"/>
      </rPr>
      <t xml:space="preserve"> (m</t>
    </r>
    <r>
      <rPr>
        <vertAlign val="superscript"/>
        <sz val="11"/>
        <color theme="1"/>
        <rFont val="Segoe UI Light"/>
        <family val="2"/>
      </rPr>
      <t>2</t>
    </r>
    <r>
      <rPr>
        <sz val="11"/>
        <color theme="1"/>
        <rFont val="Segoe UI Light"/>
        <family val="2"/>
      </rPr>
      <t>)</t>
    </r>
  </si>
  <si>
    <t>Ejemplo - Estimación de flujo y velocidad media a partir de aforo de velocidades con el método de dos puntos.</t>
  </si>
  <si>
    <t>juanrodace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</si>
</sst>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vertAlign val="superscript"/>
      <sz val="11"/>
      <color theme="1"/>
      <name val="Segoe UI Light"/>
      <family val="2"/>
    </font>
    <font>
      <vertAlign val="subscript"/>
      <sz val="11"/>
      <color theme="1"/>
      <name val="Segoe UI Light"/>
      <family val="2"/>
    </font>
    <font>
      <sz val="14"/>
      <color theme="1"/>
      <name val="Segoe UI Light"/>
      <family val="2"/>
    </font>
    <font>
      <u/>
      <sz val="11"/>
      <color theme="10"/>
      <name val="Calibri"/>
      <family val="2"/>
      <scheme val="minor"/>
    </font>
    <font>
      <sz val="10"/>
      <color theme="1"/>
      <name val="Segoe UI Light"/>
      <family val="2"/>
    </font>
    <font>
      <i/>
      <u/>
      <sz val="9"/>
      <color theme="10"/>
      <name val="Calibri"/>
      <family val="2"/>
      <scheme val="minor"/>
    </font>
    <font>
      <sz val="16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 vertical="center"/>
    </xf>
    <xf numFmtId="164" fontId="2" fillId="0" borderId="0" xfId="0" applyNumberFormat="1" applyFont="1"/>
    <xf numFmtId="2" fontId="2" fillId="0" borderId="0" xfId="0" applyNumberFormat="1" applyFo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2" applyFont="1" applyAlignment="1">
      <alignment horizontal="center" vertical="center"/>
    </xf>
    <xf numFmtId="0" fontId="9" fillId="0" borderId="0" xfId="0" applyFont="1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33CAFF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 sz="1800"/>
              <a:t>Esquema de la Sección Transversal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1793384576765892E-2"/>
          <c:y val="0.11017281731868632"/>
          <c:w val="0.90084653434609341"/>
          <c:h val="0.77138561019058383"/>
        </c:manualLayout>
      </c:layout>
      <c:scatterChart>
        <c:scatterStyle val="smoothMarker"/>
        <c:varyColors val="0"/>
        <c:ser>
          <c:idx val="0"/>
          <c:order val="0"/>
          <c:tx>
            <c:v>Fondo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Hoja1!$B$6:$B$43</c:f>
              <c:numCache>
                <c:formatCode>0.0</c:formatCode>
                <c:ptCount val="38"/>
                <c:pt idx="0">
                  <c:v>0</c:v>
                </c:pt>
                <c:pt idx="1">
                  <c:v>1.7</c:v>
                </c:pt>
                <c:pt idx="2">
                  <c:v>3</c:v>
                </c:pt>
                <c:pt idx="3">
                  <c:v>5</c:v>
                </c:pt>
                <c:pt idx="4">
                  <c:v>7.6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17.5</c:v>
                </c:pt>
                <c:pt idx="10">
                  <c:v>20</c:v>
                </c:pt>
                <c:pt idx="11">
                  <c:v>22.5</c:v>
                </c:pt>
                <c:pt idx="12">
                  <c:v>25</c:v>
                </c:pt>
                <c:pt idx="13">
                  <c:v>27.5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72.5</c:v>
                </c:pt>
                <c:pt idx="24">
                  <c:v>75</c:v>
                </c:pt>
                <c:pt idx="25">
                  <c:v>78</c:v>
                </c:pt>
                <c:pt idx="26">
                  <c:v>82</c:v>
                </c:pt>
                <c:pt idx="27">
                  <c:v>83.5</c:v>
                </c:pt>
                <c:pt idx="28">
                  <c:v>85</c:v>
                </c:pt>
                <c:pt idx="29">
                  <c:v>85.8</c:v>
                </c:pt>
                <c:pt idx="30">
                  <c:v>87</c:v>
                </c:pt>
                <c:pt idx="31">
                  <c:v>90</c:v>
                </c:pt>
                <c:pt idx="32">
                  <c:v>92</c:v>
                </c:pt>
                <c:pt idx="33">
                  <c:v>93.7</c:v>
                </c:pt>
                <c:pt idx="34">
                  <c:v>95</c:v>
                </c:pt>
                <c:pt idx="35">
                  <c:v>96.8</c:v>
                </c:pt>
                <c:pt idx="36">
                  <c:v>98</c:v>
                </c:pt>
                <c:pt idx="37">
                  <c:v>100</c:v>
                </c:pt>
              </c:numCache>
            </c:numRef>
          </c:xVal>
          <c:yVal>
            <c:numRef>
              <c:f>Hoja1!$C$6:$C$43</c:f>
              <c:numCache>
                <c:formatCode>0.0</c:formatCode>
                <c:ptCount val="38"/>
                <c:pt idx="0">
                  <c:v>6</c:v>
                </c:pt>
                <c:pt idx="1">
                  <c:v>5.7</c:v>
                </c:pt>
                <c:pt idx="2">
                  <c:v>5</c:v>
                </c:pt>
                <c:pt idx="3">
                  <c:v>4</c:v>
                </c:pt>
                <c:pt idx="4">
                  <c:v>3.5</c:v>
                </c:pt>
                <c:pt idx="5">
                  <c:v>2.5</c:v>
                </c:pt>
                <c:pt idx="6">
                  <c:v>1.8</c:v>
                </c:pt>
                <c:pt idx="7">
                  <c:v>1.2</c:v>
                </c:pt>
                <c:pt idx="8">
                  <c:v>0.5</c:v>
                </c:pt>
                <c:pt idx="9">
                  <c:v>0.45</c:v>
                </c:pt>
                <c:pt idx="10">
                  <c:v>0.55000000000000004</c:v>
                </c:pt>
                <c:pt idx="11">
                  <c:v>0.7</c:v>
                </c:pt>
                <c:pt idx="12">
                  <c:v>0.76</c:v>
                </c:pt>
                <c:pt idx="13">
                  <c:v>0.5</c:v>
                </c:pt>
                <c:pt idx="14">
                  <c:v>0.6</c:v>
                </c:pt>
                <c:pt idx="15">
                  <c:v>0.8</c:v>
                </c:pt>
                <c:pt idx="16">
                  <c:v>0.5</c:v>
                </c:pt>
                <c:pt idx="17">
                  <c:v>0.4</c:v>
                </c:pt>
                <c:pt idx="18">
                  <c:v>0.2</c:v>
                </c:pt>
                <c:pt idx="19">
                  <c:v>0.6</c:v>
                </c:pt>
                <c:pt idx="20">
                  <c:v>0.7</c:v>
                </c:pt>
                <c:pt idx="21">
                  <c:v>0.63</c:v>
                </c:pt>
                <c:pt idx="22">
                  <c:v>0.8</c:v>
                </c:pt>
                <c:pt idx="23">
                  <c:v>0.73</c:v>
                </c:pt>
                <c:pt idx="24">
                  <c:v>0.84</c:v>
                </c:pt>
                <c:pt idx="25">
                  <c:v>0.9</c:v>
                </c:pt>
                <c:pt idx="26">
                  <c:v>1.5</c:v>
                </c:pt>
                <c:pt idx="27">
                  <c:v>1.9</c:v>
                </c:pt>
                <c:pt idx="28">
                  <c:v>2.6</c:v>
                </c:pt>
                <c:pt idx="29">
                  <c:v>3</c:v>
                </c:pt>
                <c:pt idx="30">
                  <c:v>3.5</c:v>
                </c:pt>
                <c:pt idx="31">
                  <c:v>3.4</c:v>
                </c:pt>
                <c:pt idx="32">
                  <c:v>3.8</c:v>
                </c:pt>
                <c:pt idx="33">
                  <c:v>4.2</c:v>
                </c:pt>
                <c:pt idx="34">
                  <c:v>5</c:v>
                </c:pt>
                <c:pt idx="35">
                  <c:v>5.3</c:v>
                </c:pt>
                <c:pt idx="36">
                  <c:v>5.8</c:v>
                </c:pt>
                <c:pt idx="37">
                  <c:v>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CC-498C-BEC7-8073DCEDB7BB}"/>
            </c:ext>
          </c:extLst>
        </c:ser>
        <c:ser>
          <c:idx val="1"/>
          <c:order val="1"/>
          <c:tx>
            <c:v>Lamina</c:v>
          </c:tx>
          <c:spPr>
            <a:ln w="25400" cap="rnd">
              <a:solidFill>
                <a:srgbClr val="33CAFF"/>
              </a:solidFill>
              <a:round/>
            </a:ln>
            <a:effectLst/>
          </c:spPr>
          <c:marker>
            <c:symbol val="none"/>
          </c:marker>
          <c:xVal>
            <c:numRef>
              <c:f>(Hoja1!$B$8,Hoja1!$B$40)</c:f>
              <c:numCache>
                <c:formatCode>0.0</c:formatCode>
                <c:ptCount val="2"/>
                <c:pt idx="0">
                  <c:v>3</c:v>
                </c:pt>
                <c:pt idx="1">
                  <c:v>95</c:v>
                </c:pt>
              </c:numCache>
            </c:numRef>
          </c:xVal>
          <c:yVal>
            <c:numRef>
              <c:f>(Hoja1!$R$15,Hoja1!$R$15)</c:f>
              <c:numCache>
                <c:formatCode>0.0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CC-498C-BEC7-8073DCEDB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929184"/>
        <c:axId val="1515949824"/>
      </c:scatterChart>
      <c:scatterChart>
        <c:scatterStyle val="lineMarker"/>
        <c:varyColors val="0"/>
        <c:ser>
          <c:idx val="2"/>
          <c:order val="2"/>
          <c:tx>
            <c:v>Puntos Aforo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(Hoja1!$F$6:$F$18,Hoja1!$F$6:$F$18)</c:f>
              <c:numCache>
                <c:formatCode>0.00</c:formatCode>
                <c:ptCount val="26"/>
                <c:pt idx="0">
                  <c:v>7.6</c:v>
                </c:pt>
                <c:pt idx="1">
                  <c:v>12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70</c:v>
                </c:pt>
                <c:pt idx="9">
                  <c:v>78</c:v>
                </c:pt>
                <c:pt idx="10">
                  <c:v>83.5</c:v>
                </c:pt>
                <c:pt idx="11">
                  <c:v>87</c:v>
                </c:pt>
                <c:pt idx="12">
                  <c:v>92</c:v>
                </c:pt>
                <c:pt idx="13">
                  <c:v>7.6</c:v>
                </c:pt>
                <c:pt idx="14">
                  <c:v>12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70</c:v>
                </c:pt>
                <c:pt idx="22">
                  <c:v>78</c:v>
                </c:pt>
                <c:pt idx="23">
                  <c:v>83.5</c:v>
                </c:pt>
                <c:pt idx="24">
                  <c:v>87</c:v>
                </c:pt>
                <c:pt idx="25">
                  <c:v>92</c:v>
                </c:pt>
              </c:numCache>
            </c:numRef>
          </c:xVal>
          <c:yVal>
            <c:numRef>
              <c:f>(Hoja1!$H$6:$H$18,Hoja1!$I$6:$I$18)</c:f>
              <c:numCache>
                <c:formatCode>0.00</c:formatCode>
                <c:ptCount val="26"/>
                <c:pt idx="0">
                  <c:v>4.54</c:v>
                </c:pt>
                <c:pt idx="1">
                  <c:v>4.08</c:v>
                </c:pt>
                <c:pt idx="2">
                  <c:v>3.95</c:v>
                </c:pt>
                <c:pt idx="3">
                  <c:v>3.9600000000000004</c:v>
                </c:pt>
                <c:pt idx="4">
                  <c:v>3.94</c:v>
                </c:pt>
                <c:pt idx="5">
                  <c:v>3.88</c:v>
                </c:pt>
                <c:pt idx="6">
                  <c:v>3.9600000000000004</c:v>
                </c:pt>
                <c:pt idx="7">
                  <c:v>3.9799999999999995</c:v>
                </c:pt>
                <c:pt idx="8">
                  <c:v>4</c:v>
                </c:pt>
                <c:pt idx="9">
                  <c:v>4.0200000000000005</c:v>
                </c:pt>
                <c:pt idx="10">
                  <c:v>4.22</c:v>
                </c:pt>
                <c:pt idx="11">
                  <c:v>4.54</c:v>
                </c:pt>
                <c:pt idx="12">
                  <c:v>4.5999999999999996</c:v>
                </c:pt>
                <c:pt idx="13">
                  <c:v>3.7600000000000002</c:v>
                </c:pt>
                <c:pt idx="14">
                  <c:v>1.9200000000000004</c:v>
                </c:pt>
                <c:pt idx="15">
                  <c:v>1.4000000000000004</c:v>
                </c:pt>
                <c:pt idx="16">
                  <c:v>1.4400000000000004</c:v>
                </c:pt>
                <c:pt idx="17">
                  <c:v>1.3600000000000003</c:v>
                </c:pt>
                <c:pt idx="18">
                  <c:v>1.1200000000000001</c:v>
                </c:pt>
                <c:pt idx="19">
                  <c:v>1.4400000000000004</c:v>
                </c:pt>
                <c:pt idx="20">
                  <c:v>1.52</c:v>
                </c:pt>
                <c:pt idx="21">
                  <c:v>1.6</c:v>
                </c:pt>
                <c:pt idx="22">
                  <c:v>1.6800000000000006</c:v>
                </c:pt>
                <c:pt idx="23">
                  <c:v>2.4799999999999995</c:v>
                </c:pt>
                <c:pt idx="24">
                  <c:v>3.7600000000000002</c:v>
                </c:pt>
                <c:pt idx="25">
                  <c:v>3.9999999999999996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C-498C-BEC7-8073DCEDB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929184"/>
        <c:axId val="1515949824"/>
      </c:scatterChart>
      <c:valAx>
        <c:axId val="1515929184"/>
        <c:scaling>
          <c:orientation val="minMax"/>
          <c:max val="10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1200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515949824"/>
        <c:crosses val="autoZero"/>
        <c:crossBetween val="midCat"/>
      </c:valAx>
      <c:valAx>
        <c:axId val="1515949824"/>
        <c:scaling>
          <c:orientation val="minMax"/>
          <c:max val="6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1200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51592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80663532334070265"/>
          <c:y val="0.77721146314346545"/>
          <c:w val="0.12816773961025169"/>
          <c:h val="6.1256932907146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6723</xdr:colOff>
      <xdr:row>18</xdr:row>
      <xdr:rowOff>173053</xdr:rowOff>
    </xdr:from>
    <xdr:to>
      <xdr:col>18</xdr:col>
      <xdr:colOff>231322</xdr:colOff>
      <xdr:row>43</xdr:row>
      <xdr:rowOff>136071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749F38-7258-AAEB-9003-B6794F894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60665</xdr:colOff>
      <xdr:row>0</xdr:row>
      <xdr:rowOff>32722</xdr:rowOff>
    </xdr:from>
    <xdr:to>
      <xdr:col>0</xdr:col>
      <xdr:colOff>710783</xdr:colOff>
      <xdr:row>2</xdr:row>
      <xdr:rowOff>162536</xdr:rowOff>
    </xdr:to>
    <xdr:pic>
      <xdr:nvPicPr>
        <xdr:cNvPr id="11" name="Gráfico 10">
          <a:extLst>
            <a:ext uri="{FF2B5EF4-FFF2-40B4-BE49-F238E27FC236}">
              <a16:creationId xmlns:a16="http://schemas.microsoft.com/office/drawing/2014/main" id="{E7A0982F-4050-480E-9BC4-582691A33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0665" y="32722"/>
          <a:ext cx="650118" cy="670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uanrodace/J.HSL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E112-D6DB-4484-B6FD-8894AD0D199A}">
  <dimension ref="A1:R44"/>
  <sheetViews>
    <sheetView showGridLines="0" tabSelected="1" zoomScale="70" zoomScaleNormal="70" workbookViewId="0">
      <selection activeCell="N8" sqref="N8"/>
    </sheetView>
  </sheetViews>
  <sheetFormatPr baseColWidth="10" defaultRowHeight="16.5" x14ac:dyDescent="0.3"/>
  <cols>
    <col min="1" max="1" width="12.5703125" style="1" customWidth="1"/>
    <col min="2" max="4" width="11.42578125" style="1"/>
    <col min="5" max="5" width="8.7109375" style="1" customWidth="1"/>
    <col min="6" max="15" width="11.42578125" style="1"/>
    <col min="16" max="16" width="5.7109375" style="1" customWidth="1"/>
    <col min="17" max="17" width="13.28515625" style="1" customWidth="1"/>
    <col min="18" max="16384" width="11.42578125" style="1"/>
  </cols>
  <sheetData>
    <row r="1" spans="1:18" x14ac:dyDescent="0.3">
      <c r="A1" s="10"/>
    </row>
    <row r="2" spans="1:18" ht="25.5" x14ac:dyDescent="0.5">
      <c r="A2" s="10"/>
      <c r="B2" s="12" t="s">
        <v>18</v>
      </c>
    </row>
    <row r="3" spans="1:18" x14ac:dyDescent="0.3">
      <c r="A3" s="10"/>
    </row>
    <row r="4" spans="1:18" ht="20.25" x14ac:dyDescent="0.3">
      <c r="A4" s="11" t="s">
        <v>19</v>
      </c>
      <c r="B4" s="9" t="s">
        <v>14</v>
      </c>
      <c r="C4" s="9"/>
      <c r="D4" s="9"/>
      <c r="F4" s="9" t="s">
        <v>15</v>
      </c>
      <c r="G4" s="9"/>
      <c r="H4" s="9"/>
      <c r="I4" s="9"/>
      <c r="J4" s="9"/>
      <c r="K4" s="9"/>
      <c r="L4" s="9"/>
      <c r="M4" s="9" t="s">
        <v>16</v>
      </c>
      <c r="N4" s="9"/>
      <c r="O4" s="9"/>
    </row>
    <row r="5" spans="1:18" ht="17.25" x14ac:dyDescent="0.3">
      <c r="B5" s="2" t="s">
        <v>1</v>
      </c>
      <c r="C5" s="2" t="s">
        <v>9</v>
      </c>
      <c r="D5" s="2" t="s">
        <v>0</v>
      </c>
      <c r="F5" s="2" t="s">
        <v>1</v>
      </c>
      <c r="G5" s="2" t="s">
        <v>0</v>
      </c>
      <c r="H5" s="2" t="s">
        <v>10</v>
      </c>
      <c r="I5" s="2" t="s">
        <v>11</v>
      </c>
      <c r="J5" s="2" t="s">
        <v>6</v>
      </c>
      <c r="K5" s="2" t="s">
        <v>3</v>
      </c>
      <c r="L5" s="2" t="s">
        <v>4</v>
      </c>
      <c r="M5" s="2" t="s">
        <v>8</v>
      </c>
      <c r="N5" s="2" t="s">
        <v>17</v>
      </c>
      <c r="O5" s="2" t="s">
        <v>7</v>
      </c>
    </row>
    <row r="6" spans="1:18" x14ac:dyDescent="0.3">
      <c r="B6" s="4">
        <v>0</v>
      </c>
      <c r="C6" s="4">
        <v>6</v>
      </c>
      <c r="D6" s="4" t="str">
        <f>+IF(C6&gt;$R$15," ",$R$15-C6)</f>
        <v xml:space="preserve"> </v>
      </c>
      <c r="F6" s="6">
        <v>7.6</v>
      </c>
      <c r="G6" s="6">
        <f>($R$15-MIN($C$6:$C$43))-VLOOKUP(F6,B6:C43,2,FALSE)</f>
        <v>1.2999999999999998</v>
      </c>
      <c r="H6" s="6">
        <f>+VLOOKUP(F6,$B$6:$C$43,2,FALSE)+G6*0.8</f>
        <v>4.54</v>
      </c>
      <c r="I6" s="6">
        <f>+H6-G6*0.6</f>
        <v>3.7600000000000002</v>
      </c>
      <c r="J6" s="6">
        <f>(F6-B8)+0.5*(F7-F6)</f>
        <v>6.8</v>
      </c>
      <c r="K6" s="6">
        <v>0.4</v>
      </c>
      <c r="L6" s="6">
        <v>0.15</v>
      </c>
      <c r="M6" s="5">
        <f>0.5*(K6+L6)</f>
        <v>0.27500000000000002</v>
      </c>
      <c r="N6" s="5">
        <f>+G6*J6</f>
        <v>8.8399999999999981</v>
      </c>
      <c r="O6" s="5">
        <f t="shared" ref="O6:O17" si="0">+N6*M6</f>
        <v>2.4309999999999996</v>
      </c>
      <c r="Q6" s="7"/>
    </row>
    <row r="7" spans="1:18" x14ac:dyDescent="0.3">
      <c r="B7" s="4">
        <v>1.7</v>
      </c>
      <c r="C7" s="4">
        <v>5.7</v>
      </c>
      <c r="D7" s="4" t="str">
        <f>+IF(C7&gt;$R$15," ",$R$15-C7)</f>
        <v xml:space="preserve"> </v>
      </c>
      <c r="F7" s="6">
        <v>12</v>
      </c>
      <c r="G7" s="6">
        <f>($R$15-MIN($C$6:$C$43))-VLOOKUP(F7,B7:C44,2,FALSE)</f>
        <v>3.5999999999999996</v>
      </c>
      <c r="H7" s="6">
        <f>+VLOOKUP(F7,$B$6:$C$43,2,FALSE)+G7*0.8</f>
        <v>4.08</v>
      </c>
      <c r="I7" s="6">
        <f>+H7-G7*0.6</f>
        <v>1.9200000000000004</v>
      </c>
      <c r="J7" s="6">
        <f>0.5*(F7-F6)+0.5*(F8-F7)</f>
        <v>6.2</v>
      </c>
      <c r="K7" s="6">
        <v>0.81</v>
      </c>
      <c r="L7" s="6">
        <v>0.32</v>
      </c>
      <c r="M7" s="5">
        <f>0.5*(K7+L7)</f>
        <v>0.56500000000000006</v>
      </c>
      <c r="N7" s="5">
        <f>+G7*J7</f>
        <v>22.319999999999997</v>
      </c>
      <c r="O7" s="5">
        <f t="shared" si="0"/>
        <v>12.610799999999999</v>
      </c>
    </row>
    <row r="8" spans="1:18" x14ac:dyDescent="0.3">
      <c r="B8" s="4">
        <v>3</v>
      </c>
      <c r="C8" s="4">
        <v>5</v>
      </c>
      <c r="D8" s="4">
        <f>+IF(C8&gt;$R$15," ",$R$15-C8)</f>
        <v>0</v>
      </c>
      <c r="F8" s="6">
        <v>20</v>
      </c>
      <c r="G8" s="6">
        <f>($R$15-MIN($C$6:$C$43))-VLOOKUP(F8,B8:C45,2,FALSE)</f>
        <v>4.25</v>
      </c>
      <c r="H8" s="6">
        <f>+VLOOKUP(F8,$B$6:$C$43,2,FALSE)+G8*0.8</f>
        <v>3.95</v>
      </c>
      <c r="I8" s="6">
        <f>+H8-G8*0.6</f>
        <v>1.4000000000000004</v>
      </c>
      <c r="J8" s="6">
        <f>0.5*(F8-F7)+0.5*(F9-F8)</f>
        <v>9</v>
      </c>
      <c r="K8" s="6">
        <v>1.1639999999999999</v>
      </c>
      <c r="L8" s="6">
        <v>0.57999999999999996</v>
      </c>
      <c r="M8" s="5">
        <f>0.5*(K8+L8)</f>
        <v>0.87199999999999989</v>
      </c>
      <c r="N8" s="5">
        <f>+G8*J8</f>
        <v>38.25</v>
      </c>
      <c r="O8" s="5">
        <f t="shared" si="0"/>
        <v>33.353999999999999</v>
      </c>
    </row>
    <row r="9" spans="1:18" x14ac:dyDescent="0.3">
      <c r="B9" s="4">
        <v>5</v>
      </c>
      <c r="C9" s="4">
        <v>4</v>
      </c>
      <c r="D9" s="4">
        <f>+IF(C9&gt;$R$15," ",$R$15-C9)</f>
        <v>1</v>
      </c>
      <c r="F9" s="6">
        <v>30</v>
      </c>
      <c r="G9" s="6">
        <f>($R$15-MIN($C$6:$C$43))-VLOOKUP(F9,B9:C46,2,FALSE)</f>
        <v>4.2</v>
      </c>
      <c r="H9" s="6">
        <f>+VLOOKUP(F9,$B$6:$C$43,2,FALSE)+G9*0.8</f>
        <v>3.9600000000000004</v>
      </c>
      <c r="I9" s="6">
        <f>+H9-G9*0.6</f>
        <v>1.4400000000000004</v>
      </c>
      <c r="J9" s="6">
        <f>0.5*(F9-F8)+0.5*(F10-F9)</f>
        <v>10</v>
      </c>
      <c r="K9" s="6">
        <v>1.3440000000000001</v>
      </c>
      <c r="L9" s="6">
        <v>0.68</v>
      </c>
      <c r="M9" s="5">
        <f>0.5*(K9+L9)</f>
        <v>1.012</v>
      </c>
      <c r="N9" s="5">
        <f>+G9*J9</f>
        <v>42</v>
      </c>
      <c r="O9" s="5">
        <f t="shared" si="0"/>
        <v>42.503999999999998</v>
      </c>
    </row>
    <row r="10" spans="1:18" x14ac:dyDescent="0.3">
      <c r="B10" s="4">
        <v>7.6</v>
      </c>
      <c r="C10" s="4">
        <v>3.5</v>
      </c>
      <c r="D10" s="4">
        <f>+IF(C10&gt;$R$15," ",$R$15-C10)</f>
        <v>1.5</v>
      </c>
      <c r="F10" s="6">
        <v>40</v>
      </c>
      <c r="G10" s="6">
        <f>($R$15-MIN($C$6:$C$43))-VLOOKUP(F10,B10:C47,2,FALSE)</f>
        <v>4.3</v>
      </c>
      <c r="H10" s="6">
        <f>+VLOOKUP(F10,$B$6:$C$43,2,FALSE)+G10*0.8</f>
        <v>3.94</v>
      </c>
      <c r="I10" s="6">
        <f>+H10-G10*0.6</f>
        <v>1.3600000000000003</v>
      </c>
      <c r="J10" s="6">
        <f>0.5*(F10-F9)+0.5*(F11-F10)</f>
        <v>10</v>
      </c>
      <c r="K10" s="6">
        <v>1.296</v>
      </c>
      <c r="L10" s="6">
        <v>0.7</v>
      </c>
      <c r="M10" s="5">
        <f>0.5*(K10+L10)</f>
        <v>0.998</v>
      </c>
      <c r="N10" s="5">
        <f>+G10*J10</f>
        <v>43</v>
      </c>
      <c r="O10" s="5">
        <f t="shared" si="0"/>
        <v>42.914000000000001</v>
      </c>
    </row>
    <row r="11" spans="1:18" x14ac:dyDescent="0.3">
      <c r="B11" s="4">
        <v>8</v>
      </c>
      <c r="C11" s="4">
        <v>2.5</v>
      </c>
      <c r="D11" s="4">
        <f>+IF(C11&gt;$R$15," ",$R$15-C11)</f>
        <v>2.5</v>
      </c>
      <c r="F11" s="6">
        <v>50</v>
      </c>
      <c r="G11" s="6">
        <f>($R$15-MIN($C$6:$C$43))-VLOOKUP(F11,B11:C48,2,FALSE)</f>
        <v>4.5999999999999996</v>
      </c>
      <c r="H11" s="6">
        <f>+VLOOKUP(F11,$B$6:$C$43,2,FALSE)+G11*0.8</f>
        <v>3.88</v>
      </c>
      <c r="I11" s="6">
        <f>+H11-G11*0.6</f>
        <v>1.1200000000000001</v>
      </c>
      <c r="J11" s="6">
        <f>0.5*(F11-F10)+0.5*(F12-F11)</f>
        <v>7.5</v>
      </c>
      <c r="K11" s="6">
        <v>1.44</v>
      </c>
      <c r="L11" s="6">
        <v>0.75</v>
      </c>
      <c r="M11" s="5">
        <f>0.5*(K11+L11)</f>
        <v>1.095</v>
      </c>
      <c r="N11" s="5">
        <f>+G11*J11</f>
        <v>34.5</v>
      </c>
      <c r="O11" s="5">
        <f t="shared" si="0"/>
        <v>37.777499999999996</v>
      </c>
    </row>
    <row r="12" spans="1:18" x14ac:dyDescent="0.3">
      <c r="B12" s="4">
        <v>10</v>
      </c>
      <c r="C12" s="4">
        <v>1.8</v>
      </c>
      <c r="D12" s="4">
        <f>+IF(C12&gt;$R$15," ",$R$15-C12)</f>
        <v>3.2</v>
      </c>
      <c r="F12" s="6">
        <v>55</v>
      </c>
      <c r="G12" s="6">
        <f>($R$15-MIN($C$6:$C$43))-VLOOKUP(F12,B12:C49,2,FALSE)</f>
        <v>4.2</v>
      </c>
      <c r="H12" s="6">
        <f>+VLOOKUP(F12,$B$6:$C$43,2,FALSE)+G12*0.8</f>
        <v>3.9600000000000004</v>
      </c>
      <c r="I12" s="6">
        <f>+H12-G12*0.6</f>
        <v>1.4400000000000004</v>
      </c>
      <c r="J12" s="6">
        <f>0.5*(F12-F11)+0.5*(F13-F12)</f>
        <v>5</v>
      </c>
      <c r="K12" s="6">
        <v>1.38</v>
      </c>
      <c r="L12" s="6">
        <v>0.67</v>
      </c>
      <c r="M12" s="5">
        <f>0.5*(K12+L12)</f>
        <v>1.0249999999999999</v>
      </c>
      <c r="N12" s="5">
        <f>+G12*J12</f>
        <v>21</v>
      </c>
      <c r="O12" s="5">
        <f t="shared" si="0"/>
        <v>21.524999999999999</v>
      </c>
    </row>
    <row r="13" spans="1:18" x14ac:dyDescent="0.3">
      <c r="B13" s="4">
        <v>12</v>
      </c>
      <c r="C13" s="4">
        <v>1.2</v>
      </c>
      <c r="D13" s="4">
        <f>+IF(C13&gt;$R$15," ",$R$15-C13)</f>
        <v>3.8</v>
      </c>
      <c r="F13" s="6">
        <v>60</v>
      </c>
      <c r="G13" s="6">
        <f>($R$15-MIN($C$6:$C$43))-VLOOKUP(F13,B13:C50,2,FALSE)</f>
        <v>4.0999999999999996</v>
      </c>
      <c r="H13" s="6">
        <f>+VLOOKUP(F13,$B$6:$C$43,2,FALSE)+G13*0.8</f>
        <v>3.9799999999999995</v>
      </c>
      <c r="I13" s="6">
        <f>+H13-G13*0.6</f>
        <v>1.52</v>
      </c>
      <c r="J13" s="6">
        <f>0.5*(F13-F12)+0.5*(F14-F13)</f>
        <v>7.5</v>
      </c>
      <c r="K13" s="6">
        <v>1.512</v>
      </c>
      <c r="L13" s="6">
        <v>0.74</v>
      </c>
      <c r="M13" s="5">
        <f>0.5*(K13+L13)</f>
        <v>1.1259999999999999</v>
      </c>
      <c r="N13" s="5">
        <f>+G13*J13</f>
        <v>30.749999999999996</v>
      </c>
      <c r="O13" s="5">
        <f t="shared" si="0"/>
        <v>34.624499999999991</v>
      </c>
    </row>
    <row r="14" spans="1:18" x14ac:dyDescent="0.3">
      <c r="B14" s="4">
        <v>15</v>
      </c>
      <c r="C14" s="4">
        <v>0.5</v>
      </c>
      <c r="D14" s="4">
        <f>+IF(C14&gt;$R$15," ",$R$15-C14)</f>
        <v>4.5</v>
      </c>
      <c r="F14" s="6">
        <v>70</v>
      </c>
      <c r="G14" s="6">
        <f>($R$15-MIN($C$6:$C$43))-VLOOKUP(F14,B14:C51,2,FALSE)</f>
        <v>4</v>
      </c>
      <c r="H14" s="6">
        <f>+VLOOKUP(F14,$B$6:$C$43,2,FALSE)+G14*0.8</f>
        <v>4</v>
      </c>
      <c r="I14" s="6">
        <f>+H14-G14*0.6</f>
        <v>1.6</v>
      </c>
      <c r="J14" s="6">
        <f>0.5*(F14-F13)+0.5*(F15-F14)</f>
        <v>9</v>
      </c>
      <c r="K14" s="6">
        <v>1.3440000000000001</v>
      </c>
      <c r="L14" s="6">
        <v>0.6</v>
      </c>
      <c r="M14" s="5">
        <f>0.5*(K14+L14)</f>
        <v>0.97199999999999998</v>
      </c>
      <c r="N14" s="5">
        <f>+G14*J14</f>
        <v>36</v>
      </c>
      <c r="O14" s="5">
        <f t="shared" si="0"/>
        <v>34.991999999999997</v>
      </c>
    </row>
    <row r="15" spans="1:18" x14ac:dyDescent="0.3">
      <c r="B15" s="4">
        <v>17.5</v>
      </c>
      <c r="C15" s="4">
        <v>0.45</v>
      </c>
      <c r="D15" s="4">
        <f>+IF(C15&gt;$R$15," ",$R$15-C15)</f>
        <v>4.55</v>
      </c>
      <c r="F15" s="6">
        <v>78</v>
      </c>
      <c r="G15" s="6">
        <f>($R$15-MIN($C$6:$C$43))-VLOOKUP(F15,B15:C52,2,FALSE)</f>
        <v>3.9</v>
      </c>
      <c r="H15" s="6">
        <f>+VLOOKUP(F15,$B$6:$C$43,2,FALSE)+G15*0.8</f>
        <v>4.0200000000000005</v>
      </c>
      <c r="I15" s="6">
        <f>+H15-G15*0.6</f>
        <v>1.6800000000000006</v>
      </c>
      <c r="J15" s="6">
        <f>0.5*(F15-F14)+0.5*(F16-F15)</f>
        <v>6.75</v>
      </c>
      <c r="K15" s="6">
        <v>1.236</v>
      </c>
      <c r="L15" s="6">
        <v>0.57999999999999996</v>
      </c>
      <c r="M15" s="5">
        <f>0.5*(K15+L15)</f>
        <v>0.90799999999999992</v>
      </c>
      <c r="N15" s="5">
        <f>+G15*J15</f>
        <v>26.324999999999999</v>
      </c>
      <c r="O15" s="5">
        <f t="shared" si="0"/>
        <v>23.903099999999998</v>
      </c>
      <c r="Q15" s="2" t="s">
        <v>2</v>
      </c>
      <c r="R15" s="4">
        <v>5</v>
      </c>
    </row>
    <row r="16" spans="1:18" ht="17.25" x14ac:dyDescent="0.3">
      <c r="B16" s="4">
        <v>20</v>
      </c>
      <c r="C16" s="4">
        <v>0.55000000000000004</v>
      </c>
      <c r="D16" s="4">
        <f>+IF(C16&gt;$R$15," ",$R$15-C16)</f>
        <v>4.45</v>
      </c>
      <c r="F16" s="6">
        <v>83.5</v>
      </c>
      <c r="G16" s="6">
        <f>($R$15-MIN($C$6:$C$43))-VLOOKUP(F16,B16:C53,2,FALSE)</f>
        <v>2.9</v>
      </c>
      <c r="H16" s="6">
        <f>+VLOOKUP(F16,$B$6:$C$43,2,FALSE)+G16*0.8</f>
        <v>4.22</v>
      </c>
      <c r="I16" s="6">
        <f>+H16-G16*0.6</f>
        <v>2.4799999999999995</v>
      </c>
      <c r="J16" s="6">
        <f>0.5*(F16-F15)+0.5*(F17-F16)</f>
        <v>4.5</v>
      </c>
      <c r="K16" s="6">
        <v>1.008</v>
      </c>
      <c r="L16" s="6">
        <v>0.47</v>
      </c>
      <c r="M16" s="5">
        <f>0.5*(K16+L16)</f>
        <v>0.73899999999999999</v>
      </c>
      <c r="N16" s="5">
        <f>+G16*J16</f>
        <v>13.049999999999999</v>
      </c>
      <c r="O16" s="5">
        <f t="shared" si="0"/>
        <v>9.6439499999999985</v>
      </c>
      <c r="Q16" s="2" t="s">
        <v>12</v>
      </c>
      <c r="R16" s="4">
        <f>+SUM(O6:O18)</f>
        <v>300.13760000000002</v>
      </c>
    </row>
    <row r="17" spans="2:18" ht="17.25" x14ac:dyDescent="0.3">
      <c r="B17" s="4">
        <v>22.5</v>
      </c>
      <c r="C17" s="4">
        <v>0.7</v>
      </c>
      <c r="D17" s="4">
        <f>+IF(C17&gt;$R$15," ",$R$15-C17)</f>
        <v>4.3</v>
      </c>
      <c r="F17" s="6">
        <v>87</v>
      </c>
      <c r="G17" s="6">
        <f>($R$15-MIN($C$6:$C$43))-VLOOKUP(F17,B17:C54,2,FALSE)</f>
        <v>1.2999999999999998</v>
      </c>
      <c r="H17" s="6">
        <f>+VLOOKUP(F17,$B$6:$C$43,2,FALSE)+G17*0.8</f>
        <v>4.54</v>
      </c>
      <c r="I17" s="6">
        <f>+H17-G17*0.6</f>
        <v>3.7600000000000002</v>
      </c>
      <c r="J17" s="6">
        <f>0.5*(F17-F16)+0.5*(F18-F17)</f>
        <v>4.25</v>
      </c>
      <c r="K17" s="6">
        <v>0.68</v>
      </c>
      <c r="L17" s="6">
        <v>0.34</v>
      </c>
      <c r="M17" s="5">
        <f>0.5*(K17+L17)</f>
        <v>0.51</v>
      </c>
      <c r="N17" s="5">
        <f>+G17*J17</f>
        <v>5.5249999999999995</v>
      </c>
      <c r="O17" s="5">
        <f t="shared" si="0"/>
        <v>2.8177499999999998</v>
      </c>
      <c r="Q17" s="2" t="s">
        <v>13</v>
      </c>
      <c r="R17" s="4">
        <f>+SUM(N6:N18)</f>
        <v>325.55999999999995</v>
      </c>
    </row>
    <row r="18" spans="2:18" x14ac:dyDescent="0.3">
      <c r="B18" s="4">
        <v>25</v>
      </c>
      <c r="C18" s="4">
        <v>0.76</v>
      </c>
      <c r="D18" s="4">
        <f>+IF(C18&gt;$R$15," ",$R$15-C18)</f>
        <v>4.24</v>
      </c>
      <c r="F18" s="6">
        <v>92</v>
      </c>
      <c r="G18" s="6">
        <f>($R$15-MIN($C$6:$C$43))-VLOOKUP(F18,B20:C57,2,FALSE)</f>
        <v>1</v>
      </c>
      <c r="H18" s="6">
        <f>+VLOOKUP(F18,$B$6:$C$43,2,FALSE)+G18*0.8</f>
        <v>4.5999999999999996</v>
      </c>
      <c r="I18" s="6">
        <f>+H18-G18*0.6</f>
        <v>3.9999999999999996</v>
      </c>
      <c r="J18" s="6">
        <f>0.5*(F18-F17)+0.5*(B40-F18)</f>
        <v>4</v>
      </c>
      <c r="K18" s="6">
        <v>0.4</v>
      </c>
      <c r="L18" s="6">
        <v>0.12</v>
      </c>
      <c r="M18" s="5">
        <f>0.5*(K18+L18)</f>
        <v>0.26</v>
      </c>
      <c r="N18" s="5">
        <f>+G18*J18</f>
        <v>4</v>
      </c>
      <c r="O18" s="5">
        <f>+N18*M18</f>
        <v>1.04</v>
      </c>
      <c r="P18" s="8"/>
      <c r="Q18" s="2" t="s">
        <v>5</v>
      </c>
      <c r="R18" s="3">
        <f>+R16/R17</f>
        <v>0.92191178277429686</v>
      </c>
    </row>
    <row r="19" spans="2:18" x14ac:dyDescent="0.3">
      <c r="B19" s="4">
        <v>27.5</v>
      </c>
      <c r="C19" s="4">
        <v>0.5</v>
      </c>
      <c r="D19" s="4">
        <f>+IF(C19&gt;$R$15," ",$R$15-C19)</f>
        <v>4.5</v>
      </c>
    </row>
    <row r="20" spans="2:18" x14ac:dyDescent="0.3">
      <c r="B20" s="4">
        <v>30</v>
      </c>
      <c r="C20" s="4">
        <v>0.6</v>
      </c>
      <c r="D20" s="4">
        <f>+IF(C20&gt;$R$15," ",$R$15-C20)</f>
        <v>4.4000000000000004</v>
      </c>
    </row>
    <row r="21" spans="2:18" x14ac:dyDescent="0.3">
      <c r="B21" s="4">
        <v>35</v>
      </c>
      <c r="C21" s="4">
        <v>0.8</v>
      </c>
      <c r="D21" s="4">
        <f>+IF(C21&gt;$R$15," ",$R$15-C21)</f>
        <v>4.2</v>
      </c>
    </row>
    <row r="22" spans="2:18" x14ac:dyDescent="0.3">
      <c r="B22" s="4">
        <v>40</v>
      </c>
      <c r="C22" s="4">
        <v>0.5</v>
      </c>
      <c r="D22" s="4">
        <f>+IF(C22&gt;$R$15," ",$R$15-C22)</f>
        <v>4.5</v>
      </c>
    </row>
    <row r="23" spans="2:18" x14ac:dyDescent="0.3">
      <c r="B23" s="4">
        <v>45</v>
      </c>
      <c r="C23" s="4">
        <v>0.4</v>
      </c>
      <c r="D23" s="4">
        <f>+IF(C23&gt;$R$15," ",$R$15-C23)</f>
        <v>4.5999999999999996</v>
      </c>
    </row>
    <row r="24" spans="2:18" x14ac:dyDescent="0.3">
      <c r="B24" s="4">
        <v>50</v>
      </c>
      <c r="C24" s="4">
        <v>0.2</v>
      </c>
      <c r="D24" s="4">
        <f>+IF(C24&gt;$R$15," ",$R$15-C24)</f>
        <v>4.8</v>
      </c>
    </row>
    <row r="25" spans="2:18" x14ac:dyDescent="0.3">
      <c r="B25" s="4">
        <v>55</v>
      </c>
      <c r="C25" s="4">
        <v>0.6</v>
      </c>
      <c r="D25" s="4">
        <f>+IF(C25&gt;$R$15," ",$R$15-C25)</f>
        <v>4.4000000000000004</v>
      </c>
    </row>
    <row r="26" spans="2:18" x14ac:dyDescent="0.3">
      <c r="B26" s="4">
        <v>60</v>
      </c>
      <c r="C26" s="4">
        <v>0.7</v>
      </c>
      <c r="D26" s="4">
        <f>+IF(C26&gt;$R$15," ",$R$15-C26)</f>
        <v>4.3</v>
      </c>
    </row>
    <row r="27" spans="2:18" x14ac:dyDescent="0.3">
      <c r="B27" s="4">
        <v>65</v>
      </c>
      <c r="C27" s="4">
        <v>0.63</v>
      </c>
      <c r="D27" s="4">
        <f>+IF(C27&gt;$R$15," ",$R$15-C27)</f>
        <v>4.37</v>
      </c>
    </row>
    <row r="28" spans="2:18" x14ac:dyDescent="0.3">
      <c r="B28" s="4">
        <v>70</v>
      </c>
      <c r="C28" s="4">
        <v>0.8</v>
      </c>
      <c r="D28" s="4">
        <f>+IF(C28&gt;$R$15," ",$R$15-C28)</f>
        <v>4.2</v>
      </c>
    </row>
    <row r="29" spans="2:18" x14ac:dyDescent="0.3">
      <c r="B29" s="4">
        <v>72.5</v>
      </c>
      <c r="C29" s="4">
        <v>0.73</v>
      </c>
      <c r="D29" s="4">
        <f>+IF(C29&gt;$R$15," ",$R$15-C29)</f>
        <v>4.2699999999999996</v>
      </c>
    </row>
    <row r="30" spans="2:18" x14ac:dyDescent="0.3">
      <c r="B30" s="4">
        <v>75</v>
      </c>
      <c r="C30" s="4">
        <v>0.84</v>
      </c>
      <c r="D30" s="4">
        <f>+IF(C30&gt;$R$15," ",$R$15-C30)</f>
        <v>4.16</v>
      </c>
    </row>
    <row r="31" spans="2:18" x14ac:dyDescent="0.3">
      <c r="B31" s="4">
        <v>78</v>
      </c>
      <c r="C31" s="4">
        <v>0.9</v>
      </c>
      <c r="D31" s="4">
        <f>+IF(C31&gt;$R$15," ",$R$15-C31)</f>
        <v>4.0999999999999996</v>
      </c>
    </row>
    <row r="32" spans="2:18" x14ac:dyDescent="0.3">
      <c r="B32" s="4">
        <v>82</v>
      </c>
      <c r="C32" s="4">
        <v>1.5</v>
      </c>
      <c r="D32" s="4">
        <f>+IF(C32&gt;$R$15," ",$R$15-C32)</f>
        <v>3.5</v>
      </c>
    </row>
    <row r="33" spans="2:4" x14ac:dyDescent="0.3">
      <c r="B33" s="4">
        <v>83.5</v>
      </c>
      <c r="C33" s="4">
        <v>1.9</v>
      </c>
      <c r="D33" s="4">
        <f>+IF(C33&gt;$R$15," ",$R$15-C33)</f>
        <v>3.1</v>
      </c>
    </row>
    <row r="34" spans="2:4" x14ac:dyDescent="0.3">
      <c r="B34" s="4">
        <v>85</v>
      </c>
      <c r="C34" s="4">
        <v>2.6</v>
      </c>
      <c r="D34" s="4">
        <f>+IF(C34&gt;$R$15," ",$R$15-C34)</f>
        <v>2.4</v>
      </c>
    </row>
    <row r="35" spans="2:4" x14ac:dyDescent="0.3">
      <c r="B35" s="4">
        <v>85.8</v>
      </c>
      <c r="C35" s="4">
        <v>3</v>
      </c>
      <c r="D35" s="4">
        <f>+IF(C35&gt;$R$15," ",$R$15-C35)</f>
        <v>2</v>
      </c>
    </row>
    <row r="36" spans="2:4" x14ac:dyDescent="0.3">
      <c r="B36" s="4">
        <v>87</v>
      </c>
      <c r="C36" s="4">
        <v>3.5</v>
      </c>
      <c r="D36" s="4">
        <f>+IF(C36&gt;$R$15," ",$R$15-C36)</f>
        <v>1.5</v>
      </c>
    </row>
    <row r="37" spans="2:4" x14ac:dyDescent="0.3">
      <c r="B37" s="4">
        <v>90</v>
      </c>
      <c r="C37" s="4">
        <v>3.4</v>
      </c>
      <c r="D37" s="4">
        <f>+IF(C37&gt;$R$15," ",$R$15-C37)</f>
        <v>1.6</v>
      </c>
    </row>
    <row r="38" spans="2:4" x14ac:dyDescent="0.3">
      <c r="B38" s="4">
        <v>92</v>
      </c>
      <c r="C38" s="4">
        <v>3.8</v>
      </c>
      <c r="D38" s="4">
        <f>+IF(C38&gt;$R$15," ",$R$15-C38)</f>
        <v>1.2000000000000002</v>
      </c>
    </row>
    <row r="39" spans="2:4" x14ac:dyDescent="0.3">
      <c r="B39" s="4">
        <v>93.7</v>
      </c>
      <c r="C39" s="4">
        <v>4.2</v>
      </c>
      <c r="D39" s="4">
        <f>+IF(C39&gt;$R$15," ",$R$15-C39)</f>
        <v>0.79999999999999982</v>
      </c>
    </row>
    <row r="40" spans="2:4" x14ac:dyDescent="0.3">
      <c r="B40" s="4">
        <v>95</v>
      </c>
      <c r="C40" s="4">
        <v>5</v>
      </c>
      <c r="D40" s="4">
        <f>+IF(C40&gt;$R$15," ",$R$15-C40)</f>
        <v>0</v>
      </c>
    </row>
    <row r="41" spans="2:4" x14ac:dyDescent="0.3">
      <c r="B41" s="4">
        <v>96.8</v>
      </c>
      <c r="C41" s="4">
        <v>5.3</v>
      </c>
      <c r="D41" s="4" t="str">
        <f>+IF(C41&gt;$R$15," ",$R$15-C41)</f>
        <v xml:space="preserve"> </v>
      </c>
    </row>
    <row r="42" spans="2:4" x14ac:dyDescent="0.3">
      <c r="B42" s="4">
        <v>98</v>
      </c>
      <c r="C42" s="4">
        <v>5.8</v>
      </c>
      <c r="D42" s="4" t="str">
        <f>+IF(C42&gt;$R$15," ",$R$15-C42)</f>
        <v xml:space="preserve"> </v>
      </c>
    </row>
    <row r="43" spans="2:4" x14ac:dyDescent="0.3">
      <c r="B43" s="4">
        <v>100</v>
      </c>
      <c r="C43" s="4">
        <v>6.1</v>
      </c>
      <c r="D43" s="4" t="str">
        <f>+IF(C43&gt;$R$15," ",$R$15-C43)</f>
        <v xml:space="preserve"> </v>
      </c>
    </row>
    <row r="44" spans="2:4" x14ac:dyDescent="0.3">
      <c r="C44" s="7"/>
      <c r="D44" s="7"/>
    </row>
  </sheetData>
  <mergeCells count="3">
    <mergeCell ref="B4:D4"/>
    <mergeCell ref="F4:L4"/>
    <mergeCell ref="M4:O4"/>
  </mergeCells>
  <hyperlinks>
    <hyperlink ref="A4" r:id="rId1" xr:uid="{5E943F5B-C3FB-4A79-838F-EACDA967C4C7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Juan Rodriguez</cp:lastModifiedBy>
  <cp:lastPrinted>2023-07-01T03:22:53Z</cp:lastPrinted>
  <dcterms:created xsi:type="dcterms:W3CDTF">2023-07-01T02:07:49Z</dcterms:created>
  <dcterms:modified xsi:type="dcterms:W3CDTF">2023-07-01T03:36:10Z</dcterms:modified>
</cp:coreProperties>
</file>