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0FD49900-5EE5-406C-B4B3-4BA172B7A4B7}" xr6:coauthVersionLast="31" xr6:coauthVersionMax="31" xr10:uidLastSave="{00000000-0000-0000-0000-000000000000}"/>
  <bookViews>
    <workbookView xWindow="0" yWindow="0" windowWidth="22260" windowHeight="12647" tabRatio="813" xr2:uid="{00000000-000D-0000-FFFF-FFFF00000000}"/>
  </bookViews>
  <sheets>
    <sheet name="Balance Sheet" sheetId="1" r:id="rId1"/>
    <sheet name="CashFlows" sheetId="2" r:id="rId2"/>
    <sheet name="Income Statement" sheetId="3" r:id="rId3"/>
    <sheet name="Business Inputs" sheetId="4" r:id="rId4"/>
    <sheet name="CAPEX" sheetId="5" r:id="rId5"/>
    <sheet name="Retail Products" sheetId="6" r:id="rId6"/>
    <sheet name="Branded Industrial Products" sheetId="7" r:id="rId7"/>
    <sheet name="Production Inputs" sheetId="8" r:id="rId8"/>
    <sheet name="Agro Services " sheetId="9" r:id="rId9"/>
    <sheet name="Valuacion" sheetId="10" r:id="rId10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7" l="1"/>
  <c r="M28" i="7"/>
  <c r="L28" i="7"/>
  <c r="K28" i="7"/>
  <c r="J28" i="7"/>
  <c r="I28" i="7"/>
  <c r="H28" i="7"/>
  <c r="G28" i="7"/>
  <c r="F28" i="7"/>
  <c r="E28" i="7"/>
  <c r="D28" i="7"/>
  <c r="C28" i="7"/>
  <c r="B28" i="7"/>
  <c r="O28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O24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O18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P15" i="7" s="1"/>
  <c r="O15" i="7"/>
  <c r="P12" i="7"/>
  <c r="L12" i="7"/>
  <c r="K12" i="7"/>
  <c r="J12" i="7"/>
  <c r="I12" i="7"/>
  <c r="H12" i="7"/>
  <c r="G12" i="7"/>
  <c r="F12" i="7"/>
  <c r="E12" i="7"/>
  <c r="D12" i="7"/>
  <c r="C12" i="7"/>
  <c r="B12" i="7"/>
  <c r="M12" i="7"/>
  <c r="N12" i="7"/>
  <c r="O12" i="7"/>
  <c r="L5" i="7"/>
  <c r="M5" i="7" s="1"/>
  <c r="N5" i="7" s="1"/>
  <c r="O5" i="7" s="1"/>
  <c r="O11" i="7" s="1"/>
  <c r="K11" i="7"/>
  <c r="J11" i="7"/>
  <c r="I11" i="7"/>
  <c r="H11" i="7"/>
  <c r="G11" i="7"/>
  <c r="F11" i="7"/>
  <c r="E11" i="7"/>
  <c r="D11" i="7"/>
  <c r="C11" i="7"/>
  <c r="B11" i="7"/>
  <c r="N10" i="7"/>
  <c r="M10" i="7"/>
  <c r="L10" i="7"/>
  <c r="K10" i="7"/>
  <c r="J10" i="7"/>
  <c r="I10" i="7"/>
  <c r="H10" i="7"/>
  <c r="G10" i="7"/>
  <c r="P10" i="7" s="1"/>
  <c r="F10" i="7"/>
  <c r="E10" i="7"/>
  <c r="O10" i="7"/>
  <c r="K8" i="7"/>
  <c r="J8" i="7"/>
  <c r="I8" i="7"/>
  <c r="H8" i="7"/>
  <c r="G8" i="7"/>
  <c r="F8" i="7"/>
  <c r="E8" i="7"/>
  <c r="D8" i="7"/>
  <c r="C8" i="7"/>
  <c r="B8" i="7"/>
  <c r="L4" i="7"/>
  <c r="M4" i="7" s="1"/>
  <c r="N4" i="7" s="1"/>
  <c r="O4" i="7" s="1"/>
  <c r="H6" i="7"/>
  <c r="G6" i="7"/>
  <c r="F6" i="7"/>
  <c r="E6" i="7"/>
  <c r="D6" i="7"/>
  <c r="C6" i="7"/>
  <c r="B6" i="7"/>
  <c r="I5" i="7"/>
  <c r="J5" i="7" s="1"/>
  <c r="G5" i="7"/>
  <c r="K4" i="7"/>
  <c r="J4" i="7" s="1"/>
  <c r="J6" i="7" s="1"/>
  <c r="I4" i="7"/>
  <c r="G4" i="7"/>
  <c r="P31" i="7"/>
  <c r="P30" i="7"/>
  <c r="P29" i="7"/>
  <c r="P27" i="7"/>
  <c r="P26" i="7"/>
  <c r="P25" i="7"/>
  <c r="P23" i="7"/>
  <c r="P22" i="7"/>
  <c r="P21" i="7"/>
  <c r="P20" i="7"/>
  <c r="P19" i="7"/>
  <c r="P17" i="7"/>
  <c r="P16" i="7"/>
  <c r="P14" i="7"/>
  <c r="P13" i="7"/>
  <c r="P9" i="7"/>
  <c r="P7" i="7"/>
  <c r="P31" i="3"/>
  <c r="P30" i="3"/>
  <c r="P28" i="3"/>
  <c r="P27" i="3"/>
  <c r="P26" i="3"/>
  <c r="P24" i="3"/>
  <c r="P25" i="3"/>
  <c r="P23" i="3"/>
  <c r="P22" i="3"/>
  <c r="P21" i="3"/>
  <c r="P20" i="3"/>
  <c r="P19" i="3"/>
  <c r="P18" i="3"/>
  <c r="P17" i="3"/>
  <c r="N15" i="3"/>
  <c r="M15" i="3"/>
  <c r="L15" i="3"/>
  <c r="K15" i="3"/>
  <c r="O15" i="3"/>
  <c r="P14" i="3"/>
  <c r="P13" i="3"/>
  <c r="P12" i="3"/>
  <c r="P11" i="3"/>
  <c r="P9" i="3"/>
  <c r="P8" i="3"/>
  <c r="P7" i="3"/>
  <c r="P6" i="3"/>
  <c r="P5" i="3"/>
  <c r="P4" i="3"/>
  <c r="P3" i="3"/>
  <c r="P28" i="7" l="1"/>
  <c r="P24" i="7"/>
  <c r="P18" i="7"/>
  <c r="L11" i="7"/>
  <c r="M11" i="7"/>
  <c r="N11" i="7"/>
  <c r="L6" i="7"/>
  <c r="L8" i="7" s="1"/>
  <c r="P5" i="7"/>
  <c r="I6" i="7"/>
  <c r="K6" i="7"/>
  <c r="P15" i="3"/>
  <c r="P11" i="7" l="1"/>
  <c r="M6" i="7"/>
  <c r="M8" i="7" s="1"/>
  <c r="N6" i="7" l="1"/>
  <c r="O6" i="7"/>
  <c r="O8" i="7" s="1"/>
  <c r="P6" i="7" l="1"/>
  <c r="N8" i="7"/>
  <c r="P8" i="7" s="1"/>
  <c r="P4" i="7"/>
</calcChain>
</file>

<file path=xl/sharedStrings.xml><?xml version="1.0" encoding="utf-8"?>
<sst xmlns="http://schemas.openxmlformats.org/spreadsheetml/2006/main" count="398" uniqueCount="266">
  <si>
    <t>1Q2017</t>
  </si>
  <si>
    <t>2Q2017</t>
  </si>
  <si>
    <t>1H2017</t>
  </si>
  <si>
    <t>3Q2017</t>
  </si>
  <si>
    <t>9M2017</t>
  </si>
  <si>
    <t>4Q2017</t>
  </si>
  <si>
    <t>ASSETS</t>
  </si>
  <si>
    <t>Non-Current Assets</t>
  </si>
  <si>
    <t>Total Non-Current Assets</t>
  </si>
  <si>
    <t>Current Assets</t>
  </si>
  <si>
    <t>Derivatives</t>
  </si>
  <si>
    <t>Total Current Assets</t>
  </si>
  <si>
    <t>TOTAL ASSETS</t>
  </si>
  <si>
    <t>SHAREHOLDERS´ EQUITY</t>
  </si>
  <si>
    <t>Reserves</t>
  </si>
  <si>
    <t>TOTAL SHAREHOLDERS´EQUITY</t>
  </si>
  <si>
    <t>LIABILITIES</t>
  </si>
  <si>
    <t>Non-Current Liabilities</t>
  </si>
  <si>
    <t>Borrowings</t>
  </si>
  <si>
    <t>Total Non-Current Liabilities</t>
  </si>
  <si>
    <t>Current Liabilities</t>
  </si>
  <si>
    <t>TOTAL LIABILITIES</t>
  </si>
  <si>
    <t>TOTAL EQUITY AND LIABILITIES</t>
  </si>
  <si>
    <t>Sales</t>
  </si>
  <si>
    <t>Sales - Retail Products</t>
  </si>
  <si>
    <t>Sales - Branded Industrial Products</t>
  </si>
  <si>
    <t>Sales - Agro Services and Sustainable Sourcing</t>
  </si>
  <si>
    <t>PROFORMA Agro Services and Sustainable Sourcing</t>
  </si>
  <si>
    <t>Total Sales</t>
  </si>
  <si>
    <t xml:space="preserve">Total Proforma Sales </t>
  </si>
  <si>
    <t xml:space="preserve">Gain Biological asset </t>
  </si>
  <si>
    <t>COGS</t>
  </si>
  <si>
    <t>Retail Products</t>
  </si>
  <si>
    <t>Branded Industrial Products</t>
  </si>
  <si>
    <t>Agro Services and Sustainable Sourcing</t>
  </si>
  <si>
    <t>Total COGS</t>
  </si>
  <si>
    <t>Total Margin Before Operating Expenses</t>
  </si>
  <si>
    <t>Other Expenses</t>
  </si>
  <si>
    <t>Selling Expenses</t>
  </si>
  <si>
    <t>Administrative Expense</t>
  </si>
  <si>
    <t>Other Operating Income, Net</t>
  </si>
  <si>
    <t>Operating Results Before Financing and Tax</t>
  </si>
  <si>
    <t>Financial Income</t>
  </si>
  <si>
    <t>Financial Costs</t>
  </si>
  <si>
    <t>Exchange Differences, Net</t>
  </si>
  <si>
    <t>Financial Results, Net</t>
  </si>
  <si>
    <t>Gain on Acquisition of Business</t>
  </si>
  <si>
    <t>Profit Before Income Tax</t>
  </si>
  <si>
    <t>Income Tax</t>
  </si>
  <si>
    <t>Net Profit</t>
  </si>
  <si>
    <t>Memo:</t>
  </si>
  <si>
    <t>Depreciation and Amortization</t>
  </si>
  <si>
    <t>Adjusted EBITDA</t>
  </si>
  <si>
    <t>Macro Variables</t>
  </si>
  <si>
    <t>ARS/USD (EOP)</t>
  </si>
  <si>
    <t>ARS/USD (Avg)</t>
  </si>
  <si>
    <t>Inflation</t>
  </si>
  <si>
    <t>CPI Argentina</t>
  </si>
  <si>
    <t>CPI US</t>
  </si>
  <si>
    <t>CPI Brasil</t>
  </si>
  <si>
    <t>Interest Rates</t>
  </si>
  <si>
    <t>BADLAR</t>
  </si>
  <si>
    <t>LIBOR</t>
  </si>
  <si>
    <t>Industry Growth</t>
  </si>
  <si>
    <t>Argentina</t>
  </si>
  <si>
    <t>Global</t>
  </si>
  <si>
    <t>Brasil</t>
  </si>
  <si>
    <t>Devaluación ARS/USD (EOP)</t>
  </si>
  <si>
    <t>Devaluación ARS/USD (Avg)</t>
  </si>
  <si>
    <t>Inflación - Devaluación ARS/USD (EOP)</t>
  </si>
  <si>
    <t>Inflación Devaluación ARS/USD (Avg)</t>
  </si>
  <si>
    <t xml:space="preserve">Vida útil </t>
  </si>
  <si>
    <t>Depreciation of Existing PP&amp;E</t>
  </si>
  <si>
    <t>Net (AR$MM)</t>
  </si>
  <si>
    <t>Acc. Depr. (AR$MM)</t>
  </si>
  <si>
    <t>Cost (AR$MM)</t>
  </si>
  <si>
    <t>Remaining Useful Life</t>
  </si>
  <si>
    <t>Furniture and Equipment</t>
  </si>
  <si>
    <t>Machinery</t>
  </si>
  <si>
    <t>Vehicles</t>
  </si>
  <si>
    <t>Land, Buildings and Facilities</t>
  </si>
  <si>
    <t>Spare Parts</t>
  </si>
  <si>
    <t>Construction in Progress</t>
  </si>
  <si>
    <t>Total Depreciation Existing PP&amp;E</t>
  </si>
  <si>
    <t xml:space="preserve">Capex Plans by Concept </t>
  </si>
  <si>
    <t xml:space="preserve">Arg congelados </t>
  </si>
  <si>
    <t xml:space="preserve">Arg Galletas </t>
  </si>
  <si>
    <t>Arg Retail otros</t>
  </si>
  <si>
    <t>Arg industrial</t>
  </si>
  <si>
    <t>Region congelados</t>
  </si>
  <si>
    <t>Capacity Expansion</t>
  </si>
  <si>
    <t>Maintenance</t>
  </si>
  <si>
    <t>Total Capex Plans</t>
  </si>
  <si>
    <t>PP&amp;E Inicio período</t>
  </si>
  <si>
    <t>Depreciation</t>
  </si>
  <si>
    <t>Capex</t>
  </si>
  <si>
    <t>Revaluation of PP&amp;E</t>
  </si>
  <si>
    <t>PP&amp;E final período</t>
  </si>
  <si>
    <t>Volume</t>
  </si>
  <si>
    <t>Flour Products</t>
  </si>
  <si>
    <t>Oil</t>
  </si>
  <si>
    <t>Biscuits, Cookies and Crackers</t>
  </si>
  <si>
    <t>Bread Crumbs and Premixes (&amp; Pasta)</t>
  </si>
  <si>
    <t>Frozen Products</t>
  </si>
  <si>
    <t>Total Volume</t>
  </si>
  <si>
    <t>Income Statement</t>
  </si>
  <si>
    <t>Sales - Flour Products</t>
  </si>
  <si>
    <t>Sales - Oil</t>
  </si>
  <si>
    <t>Sales - Biscuits, Cookies and Crackers</t>
  </si>
  <si>
    <t>Sales - Bread Crumbs and Premixes (&amp; Pasta)</t>
  </si>
  <si>
    <t>Sales - Frozen Products</t>
  </si>
  <si>
    <t>Gross Margin</t>
  </si>
  <si>
    <t>Margin Before Operating Expenses</t>
  </si>
  <si>
    <t>Selling Expense</t>
  </si>
  <si>
    <t>Other Income, Net</t>
  </si>
  <si>
    <t>Results from Operations Before Financing and Tax</t>
  </si>
  <si>
    <t>Adjusted Segment EBITDA to Third Parties</t>
  </si>
  <si>
    <t>Intersegment Sales</t>
  </si>
  <si>
    <t>Intersegment COGS</t>
  </si>
  <si>
    <t>Margin on Intersegment Sales</t>
  </si>
  <si>
    <t>Reported Adjusted Segment EBITDA</t>
  </si>
  <si>
    <t>EBITDA Margin (%)</t>
  </si>
  <si>
    <t>Volume growth</t>
  </si>
  <si>
    <t>Prices</t>
  </si>
  <si>
    <t>Average Price - Flour Products</t>
  </si>
  <si>
    <t>Average Price - Oil</t>
  </si>
  <si>
    <t>Average Price - Biscuits, Cookies and Crackers</t>
  </si>
  <si>
    <t>Average Price - Bread Crumbs and Premixes (&amp; Pasta)</t>
  </si>
  <si>
    <t>Average Price - Frozen Products</t>
  </si>
  <si>
    <t>Average Margins</t>
  </si>
  <si>
    <t>Average Margins - Flour Products</t>
  </si>
  <si>
    <t>Average Margins - Oil</t>
  </si>
  <si>
    <t>Average Margins - Biscuits, Cookies and Crackers</t>
  </si>
  <si>
    <t>Average Margins - Bread Crumbs and Premixes (&amp; Pasta)</t>
  </si>
  <si>
    <t>Average Margins - Frozen Products</t>
  </si>
  <si>
    <t>Segment Summary</t>
  </si>
  <si>
    <t>Wheat Flour</t>
  </si>
  <si>
    <t>MRP</t>
  </si>
  <si>
    <t xml:space="preserve">Total Wheat Flour </t>
  </si>
  <si>
    <t>Soybean Flour and Co-Products</t>
  </si>
  <si>
    <t>Total BIP Sold</t>
  </si>
  <si>
    <t>Cañuelas Pack</t>
  </si>
  <si>
    <t>Average Price - Wheat Flour</t>
  </si>
  <si>
    <t>Average Price - MRP</t>
  </si>
  <si>
    <t>Average Price  - Soybean Flour and Co-Products</t>
  </si>
  <si>
    <t>Average COGS</t>
  </si>
  <si>
    <t>Average Cost - Wheat Flour</t>
  </si>
  <si>
    <t>Average Cost - MRP</t>
  </si>
  <si>
    <t>Average Cost - Soybean Flour and Co-Products</t>
  </si>
  <si>
    <t>CMV</t>
  </si>
  <si>
    <t>Margen bruto</t>
  </si>
  <si>
    <t>Intersegment Sales / Wheat Flour</t>
  </si>
  <si>
    <t>CMV intersegmento</t>
  </si>
  <si>
    <t>Producto</t>
  </si>
  <si>
    <t>Ratio</t>
  </si>
  <si>
    <t>Pct</t>
  </si>
  <si>
    <t>Wheat Flour (BIP + RP)</t>
  </si>
  <si>
    <t>Bread Crumbs and Premixes (and Pasta)</t>
  </si>
  <si>
    <t>Soybean products  (SBO, SBM, and co Products)</t>
  </si>
  <si>
    <t xml:space="preserve">Volume </t>
  </si>
  <si>
    <t>Agro Services and Sustainable Sourcing for Intersegment  (1)</t>
  </si>
  <si>
    <t>Agro Services and Sustainable Sourcing for Thirt Parties (2)</t>
  </si>
  <si>
    <t xml:space="preserve">PROFORMA Sales </t>
  </si>
  <si>
    <t>PROFORMA Sustainable Sourcing</t>
  </si>
  <si>
    <t>Sustainable Sourcing</t>
  </si>
  <si>
    <t>Agro-services</t>
  </si>
  <si>
    <t>Port and Logistics</t>
  </si>
  <si>
    <t>Margin Before Operating Expenses without D&amp;A</t>
  </si>
  <si>
    <t>PROFORMA Margin Before Operating Expenses without D&amp;A</t>
  </si>
  <si>
    <t>PROFORMA Margin Before Operating Expenses</t>
  </si>
  <si>
    <t>PROFORMA EBITDA Margin (%)</t>
  </si>
  <si>
    <t>Sustainable sourcing</t>
  </si>
  <si>
    <t>Total</t>
  </si>
  <si>
    <t>Total purchased third parties</t>
  </si>
  <si>
    <t>Third parties - Wheat</t>
  </si>
  <si>
    <t>Third parties - Soybean</t>
  </si>
  <si>
    <t>Third parties - Corn</t>
  </si>
  <si>
    <t>Third parties - Others</t>
  </si>
  <si>
    <t>Average Growth third parties (2)</t>
  </si>
  <si>
    <t>Average Growth - Wheat</t>
  </si>
  <si>
    <t>Average Growth - Soybean</t>
  </si>
  <si>
    <t>Average Growth - Corn</t>
  </si>
  <si>
    <t>Average Growth - Others</t>
  </si>
  <si>
    <t>Total Facturación por producto  (AJUSTADO X DEVALUACIÓN y crec)</t>
  </si>
  <si>
    <t>Total ventas Agroservicios</t>
  </si>
  <si>
    <t xml:space="preserve">Total ventas logística y puerto </t>
  </si>
  <si>
    <t>Gross Margin - Sustainable Sourcing</t>
  </si>
  <si>
    <t>Gross Margin - Agro-services</t>
  </si>
  <si>
    <t>Gross Margin - Port and Logistics</t>
  </si>
  <si>
    <t>Resultado Neto</t>
  </si>
  <si>
    <t xml:space="preserve">Ajustes non cash (intereses, impuestos, diferencias de cambio, neteo el ajuste c lo efectivamente pagado) </t>
  </si>
  <si>
    <t xml:space="preserve">Variaciones en el wc </t>
  </si>
  <si>
    <t xml:space="preserve">Capex </t>
  </si>
  <si>
    <t xml:space="preserve">Ebitda adicional por proyectos nuevos </t>
  </si>
  <si>
    <t xml:space="preserve">FCF </t>
  </si>
  <si>
    <t>FCF EN U$D</t>
  </si>
  <si>
    <t xml:space="preserve">Crecimiento FCF  por inversiones en los últimos períodos </t>
  </si>
  <si>
    <t>U$D MM</t>
  </si>
  <si>
    <t>Valor presente del FCF</t>
  </si>
  <si>
    <t xml:space="preserve">Factor de descuento </t>
  </si>
  <si>
    <t xml:space="preserve">Crecimiento a perpetuidad  (3%) </t>
  </si>
  <si>
    <t>Valor presente a perpetuidad</t>
  </si>
  <si>
    <t xml:space="preserve">Ratio </t>
  </si>
  <si>
    <t>WACC</t>
  </si>
  <si>
    <t>Cost of Equity</t>
  </si>
  <si>
    <t>Risk Free Rate (30Yr UST)</t>
  </si>
  <si>
    <t>Country Risk Premium</t>
  </si>
  <si>
    <t>Equity Risk Premium</t>
  </si>
  <si>
    <t>Cost of Capital</t>
  </si>
  <si>
    <t>Beta</t>
  </si>
  <si>
    <t>Cost of Debt</t>
  </si>
  <si>
    <t>Debt / EV Ratio</t>
  </si>
  <si>
    <t>Target Leverage Ratio (Debt to EBITDA)</t>
  </si>
  <si>
    <t>Total Net Debt</t>
  </si>
  <si>
    <t>EV/EBITDA Multiple</t>
  </si>
  <si>
    <t>EV</t>
  </si>
  <si>
    <t>Perpetual Growth Rate</t>
  </si>
  <si>
    <t>Primario (u$d MM)</t>
  </si>
  <si>
    <t>Secundario (u$d MM)</t>
  </si>
  <si>
    <t>Greenshoe (u$d MM)</t>
  </si>
  <si>
    <t xml:space="preserve">Valor presente de los Cashflows proyectados </t>
  </si>
  <si>
    <t xml:space="preserve">EV / EBITDA Multiple </t>
  </si>
  <si>
    <t>Less: Net Debt</t>
  </si>
  <si>
    <t>Post Money Equity Value</t>
  </si>
  <si>
    <t>Shares O/S (MM)</t>
  </si>
  <si>
    <t>Oferta primaria  (U$D MM)</t>
  </si>
  <si>
    <t>IPO Discount (20%)</t>
  </si>
  <si>
    <t>O/S Value (USD MM)</t>
  </si>
  <si>
    <t>Value per ADR</t>
  </si>
  <si>
    <t>IPO Value per ADR</t>
  </si>
  <si>
    <t>New Shares</t>
  </si>
  <si>
    <t>Acciones Originales</t>
  </si>
  <si>
    <t>Pro Forma Shares O/S (MM)</t>
  </si>
  <si>
    <t xml:space="preserve">Property, plant and equipment, net </t>
  </si>
  <si>
    <t>Investment property, net</t>
  </si>
  <si>
    <t xml:space="preserve">Intangible assets, net  </t>
  </si>
  <si>
    <t>Investments in associates</t>
  </si>
  <si>
    <t xml:space="preserve">Deferred income tax assets </t>
  </si>
  <si>
    <t>Other investments</t>
  </si>
  <si>
    <t>Other receivables, net</t>
  </si>
  <si>
    <t>Trade receivables, net</t>
  </si>
  <si>
    <t xml:space="preserve">Inventories </t>
  </si>
  <si>
    <t xml:space="preserve">Inventories in Raw materials </t>
  </si>
  <si>
    <t>Biological assets</t>
  </si>
  <si>
    <t>Financial assets at fair value</t>
  </si>
  <si>
    <t xml:space="preserve">Cash and cash equivalents  </t>
  </si>
  <si>
    <t>Common stock</t>
  </si>
  <si>
    <t>Additional paid-in capital</t>
  </si>
  <si>
    <t>Retained earnings</t>
  </si>
  <si>
    <t xml:space="preserve">Deferred income tax liabilities </t>
  </si>
  <si>
    <t xml:space="preserve">Trade and other payables </t>
  </si>
  <si>
    <t>Current income tax payable</t>
  </si>
  <si>
    <t>Provisions</t>
  </si>
  <si>
    <t>AR$MM</t>
  </si>
  <si>
    <t xml:space="preserve">Caja al inicio </t>
  </si>
  <si>
    <t xml:space="preserve">Caja la Cierre </t>
  </si>
  <si>
    <t xml:space="preserve">Variación de la caja </t>
  </si>
  <si>
    <t>Resultado neto</t>
  </si>
  <si>
    <t>Impuestos  a las Ganancias</t>
  </si>
  <si>
    <t>Amortizaciones y depreciaciones</t>
  </si>
  <si>
    <t xml:space="preserve">Incobrables registrados </t>
  </si>
  <si>
    <t xml:space="preserve">Intereses netos registrados </t>
  </si>
  <si>
    <t xml:space="preserve">Diferencias de cambio Registradas </t>
  </si>
  <si>
    <t xml:space="preserve">Total Ajustes </t>
  </si>
  <si>
    <t xml:space="preserve">Variaciones en el capital de trabajo </t>
  </si>
  <si>
    <t>Borrowings1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</si>
</sst>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_(* #,##0.0\x_);_(* \(#,##0.0\x\);_(* &quot;-&quot;??_);_(@_)"/>
    <numFmt numFmtId="168" formatCode="0.0%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3" applyNumberFormat="1" applyFont="1" applyAlignment="1">
      <alignment horizontal="center"/>
    </xf>
    <xf numFmtId="0" fontId="0" fillId="0" borderId="0" xfId="0" applyAlignment="1">
      <alignment wrapText="1"/>
    </xf>
    <xf numFmtId="165" fontId="0" fillId="0" borderId="0" xfId="3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/>
    <xf numFmtId="165" fontId="3" fillId="0" borderId="0" xfId="3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164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4" applyNumberFormat="1" applyFon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0" fontId="4" fillId="0" borderId="0" xfId="0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2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9" fontId="0" fillId="0" borderId="0" xfId="4" applyNumberFormat="1" applyFont="1" applyAlignment="1">
      <alignment horizontal="center"/>
    </xf>
    <xf numFmtId="0" fontId="2" fillId="0" borderId="2" xfId="0" applyFont="1" applyBorder="1"/>
    <xf numFmtId="168" fontId="2" fillId="0" borderId="2" xfId="2" applyNumberFormat="1" applyFont="1" applyBorder="1" applyAlignment="1">
      <alignment horizontal="center"/>
    </xf>
    <xf numFmtId="0" fontId="0" fillId="0" borderId="0" xfId="0" applyBorder="1"/>
    <xf numFmtId="0" fontId="2" fillId="0" borderId="2" xfId="0" applyFont="1" applyFill="1" applyBorder="1"/>
    <xf numFmtId="168" fontId="2" fillId="0" borderId="2" xfId="0" applyNumberFormat="1" applyFont="1" applyBorder="1" applyAlignment="1">
      <alignment horizontal="center"/>
    </xf>
    <xf numFmtId="0" fontId="0" fillId="2" borderId="0" xfId="0" applyFill="1"/>
    <xf numFmtId="169" fontId="0" fillId="0" borderId="0" xfId="0" applyNumberFormat="1" applyAlignment="1">
      <alignment horizontal="center"/>
    </xf>
    <xf numFmtId="0" fontId="0" fillId="2" borderId="1" xfId="0" applyFill="1" applyBorder="1"/>
    <xf numFmtId="169" fontId="0" fillId="0" borderId="1" xfId="0" applyNumberFormat="1" applyBorder="1" applyAlignment="1">
      <alignment horizontal="center"/>
    </xf>
    <xf numFmtId="169" fontId="0" fillId="2" borderId="0" xfId="0" applyNumberFormat="1" applyFill="1"/>
    <xf numFmtId="167" fontId="0" fillId="2" borderId="0" xfId="4" applyNumberFormat="1" applyFont="1" applyFill="1" applyAlignment="1">
      <alignment horizontal="center"/>
    </xf>
    <xf numFmtId="0" fontId="2" fillId="2" borderId="0" xfId="0" applyFont="1" applyFill="1"/>
    <xf numFmtId="169" fontId="2" fillId="2" borderId="0" xfId="0" applyNumberFormat="1" applyFont="1" applyFill="1" applyBorder="1" applyAlignment="1">
      <alignment horizontal="center"/>
    </xf>
    <xf numFmtId="9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/>
    <xf numFmtId="2" fontId="2" fillId="2" borderId="0" xfId="0" applyNumberFormat="1" applyFont="1" applyFill="1"/>
    <xf numFmtId="169" fontId="0" fillId="0" borderId="0" xfId="0" applyNumberFormat="1"/>
    <xf numFmtId="169" fontId="2" fillId="0" borderId="0" xfId="0" applyNumberFormat="1" applyFont="1"/>
    <xf numFmtId="43" fontId="0" fillId="0" borderId="0" xfId="1" applyFont="1"/>
    <xf numFmtId="164" fontId="0" fillId="0" borderId="0" xfId="3" applyFont="1"/>
    <xf numFmtId="169" fontId="4" fillId="0" borderId="0" xfId="0" applyNumberFormat="1" applyFont="1" applyBorder="1"/>
    <xf numFmtId="169" fontId="0" fillId="0" borderId="0" xfId="0" applyNumberFormat="1" applyBorder="1"/>
    <xf numFmtId="169" fontId="0" fillId="0" borderId="0" xfId="0" applyNumberFormat="1" applyFill="1" applyBorder="1"/>
    <xf numFmtId="169" fontId="4" fillId="0" borderId="1" xfId="0" applyNumberFormat="1" applyFont="1" applyBorder="1"/>
    <xf numFmtId="169" fontId="0" fillId="0" borderId="1" xfId="0" applyNumberFormat="1" applyBorder="1"/>
    <xf numFmtId="169" fontId="0" fillId="0" borderId="1" xfId="0" applyNumberFormat="1" applyFill="1" applyBorder="1"/>
    <xf numFmtId="169" fontId="2" fillId="0" borderId="0" xfId="0" applyNumberFormat="1" applyFont="1" applyBorder="1"/>
    <xf numFmtId="169" fontId="2" fillId="0" borderId="0" xfId="0" applyNumberFormat="1" applyFont="1" applyFill="1" applyBorder="1"/>
    <xf numFmtId="43" fontId="0" fillId="0" borderId="0" xfId="0" applyNumberFormat="1"/>
    <xf numFmtId="169" fontId="0" fillId="0" borderId="3" xfId="0" applyNumberFormat="1" applyFill="1" applyBorder="1"/>
    <xf numFmtId="9" fontId="0" fillId="0" borderId="0" xfId="2" applyFont="1"/>
    <xf numFmtId="43" fontId="2" fillId="0" borderId="0" xfId="1" applyFont="1"/>
  </cellXfs>
  <cellStyles count="5">
    <cellStyle name="Comma" xfId="1" builtinId="3"/>
    <cellStyle name="Comma 2" xfId="3" xr:uid="{76B8C6FC-8752-4000-B547-2F044E9B09B2}"/>
    <cellStyle name="Millares 14" xfId="4" xr:uid="{0B414AD6-EAB1-4AEF-BAD3-5B03067B5431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15" workbookViewId="0">
      <selection activeCell="A39" sqref="A39"/>
    </sheetView>
  </sheetViews>
  <sheetFormatPr defaultRowHeight="14.35" x14ac:dyDescent="0.5"/>
  <cols>
    <col min="1" max="1" width="25.5859375" bestFit="1" customWidth="1"/>
    <col min="16" max="16" width="9.87890625" bestFit="1" customWidth="1"/>
  </cols>
  <sheetData>
    <row r="1" spans="1:16" x14ac:dyDescent="0.5">
      <c r="B1" s="17">
        <v>2014</v>
      </c>
      <c r="C1" s="17">
        <v>2015</v>
      </c>
      <c r="D1" s="17">
        <v>2016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>
        <v>2017</v>
      </c>
      <c r="L1" s="17">
        <v>2018</v>
      </c>
      <c r="M1" s="17">
        <v>2019</v>
      </c>
      <c r="N1" s="17">
        <v>2020</v>
      </c>
      <c r="O1" s="17">
        <v>2021</v>
      </c>
    </row>
    <row r="2" spans="1:16" x14ac:dyDescent="0.5">
      <c r="A2" s="17" t="s">
        <v>6</v>
      </c>
    </row>
    <row r="3" spans="1:16" x14ac:dyDescent="0.5">
      <c r="A3" s="17" t="s">
        <v>7</v>
      </c>
    </row>
    <row r="4" spans="1:16" x14ac:dyDescent="0.5">
      <c r="A4" s="17" t="s">
        <v>233</v>
      </c>
      <c r="B4">
        <v>4160.3538360000002</v>
      </c>
      <c r="C4">
        <v>5348.6745420000007</v>
      </c>
      <c r="D4">
        <v>11714.62150099628</v>
      </c>
      <c r="F4">
        <v>13565.071287171579</v>
      </c>
      <c r="G4">
        <v>13565.071287171579</v>
      </c>
      <c r="H4">
        <v>14534.51</v>
      </c>
      <c r="I4">
        <v>14534.51</v>
      </c>
      <c r="J4">
        <v>15044.733</v>
      </c>
      <c r="K4">
        <v>15044.733</v>
      </c>
      <c r="L4">
        <v>17367.473514848814</v>
      </c>
      <c r="M4">
        <v>18030.575730975394</v>
      </c>
      <c r="N4">
        <v>20510.131213070585</v>
      </c>
      <c r="O4">
        <v>23173.832834441509</v>
      </c>
      <c r="P4" s="44"/>
    </row>
    <row r="5" spans="1:16" x14ac:dyDescent="0.5">
      <c r="A5" s="17" t="s">
        <v>234</v>
      </c>
      <c r="B5">
        <v>70.336604999999992</v>
      </c>
      <c r="C5">
        <v>72.625527000000005</v>
      </c>
      <c r="D5">
        <v>54.493588000000003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44"/>
    </row>
    <row r="6" spans="1:16" x14ac:dyDescent="0.5">
      <c r="A6" s="17" t="s">
        <v>235</v>
      </c>
      <c r="B6">
        <v>15.819843000000001</v>
      </c>
      <c r="C6">
        <v>14.358794</v>
      </c>
      <c r="D6">
        <v>114.47066735136252</v>
      </c>
      <c r="F6">
        <v>104.1358311765463</v>
      </c>
      <c r="G6">
        <v>104.1358311765463</v>
      </c>
      <c r="H6">
        <v>99.647000000000006</v>
      </c>
      <c r="I6">
        <v>99.647000000000006</v>
      </c>
      <c r="J6">
        <v>95.081999999999994</v>
      </c>
      <c r="K6">
        <v>95.081999999999994</v>
      </c>
      <c r="L6">
        <v>84.587779816513759</v>
      </c>
      <c r="M6">
        <v>74.093559633027525</v>
      </c>
      <c r="N6">
        <v>63.59933944954129</v>
      </c>
      <c r="O6">
        <v>53.105119266055056</v>
      </c>
      <c r="P6" s="44"/>
    </row>
    <row r="7" spans="1:16" x14ac:dyDescent="0.5">
      <c r="A7" s="17" t="s">
        <v>236</v>
      </c>
      <c r="B7">
        <v>0.65264900000000003</v>
      </c>
      <c r="C7">
        <v>0</v>
      </c>
      <c r="D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44"/>
    </row>
    <row r="8" spans="1:16" x14ac:dyDescent="0.5">
      <c r="A8" s="17" t="s">
        <v>237</v>
      </c>
      <c r="B8">
        <v>21.232284</v>
      </c>
      <c r="C8">
        <v>18.477901000000003</v>
      </c>
      <c r="D8">
        <v>34.349649877250137</v>
      </c>
      <c r="F8">
        <v>35.892790698746133</v>
      </c>
      <c r="G8">
        <v>35.892790698746133</v>
      </c>
      <c r="H8">
        <v>35.319000000000003</v>
      </c>
      <c r="I8">
        <v>35.319000000000003</v>
      </c>
      <c r="J8">
        <v>37.356999999999999</v>
      </c>
      <c r="K8">
        <v>37.356999999999999</v>
      </c>
      <c r="L8">
        <v>83.385961510024771</v>
      </c>
      <c r="M8">
        <v>0</v>
      </c>
      <c r="N8">
        <v>0</v>
      </c>
      <c r="O8">
        <v>0</v>
      </c>
      <c r="P8" s="44"/>
    </row>
    <row r="9" spans="1:16" x14ac:dyDescent="0.5">
      <c r="A9" s="17" t="s">
        <v>238</v>
      </c>
      <c r="B9">
        <v>0.23633699999999999</v>
      </c>
      <c r="C9">
        <v>0.13341399999999998</v>
      </c>
      <c r="D9">
        <v>1.5185000000000001E-2</v>
      </c>
      <c r="F9">
        <v>1.5185000000000001E-2</v>
      </c>
      <c r="G9">
        <v>1.5185000000000001E-2</v>
      </c>
      <c r="H9">
        <v>1.4999999999999999E-2</v>
      </c>
      <c r="I9">
        <v>1.4999999999999999E-2</v>
      </c>
      <c r="J9">
        <v>1.4999999999999999E-2</v>
      </c>
      <c r="K9">
        <v>1.4999999999999999E-2</v>
      </c>
      <c r="L9">
        <v>1.4999999999999999E-2</v>
      </c>
      <c r="M9">
        <v>1.4999999999999999E-2</v>
      </c>
      <c r="N9">
        <v>1.4999999999999999E-2</v>
      </c>
      <c r="O9">
        <v>1.4999999999999999E-2</v>
      </c>
      <c r="P9" s="44"/>
    </row>
    <row r="10" spans="1:16" x14ac:dyDescent="0.5">
      <c r="A10" s="17" t="s">
        <v>239</v>
      </c>
      <c r="B10">
        <v>61.312605000000005</v>
      </c>
      <c r="C10">
        <v>78.569395</v>
      </c>
      <c r="D10">
        <v>359.78964385355641</v>
      </c>
      <c r="F10">
        <v>128.33888046255848</v>
      </c>
      <c r="G10">
        <v>128.33888046255848</v>
      </c>
      <c r="H10">
        <v>23.402000000000001</v>
      </c>
      <c r="I10">
        <v>23.402000000000001</v>
      </c>
      <c r="J10">
        <v>14.292</v>
      </c>
      <c r="K10">
        <v>14.292</v>
      </c>
      <c r="L10">
        <v>14.292</v>
      </c>
      <c r="M10">
        <v>14.292</v>
      </c>
      <c r="N10">
        <v>14.292</v>
      </c>
      <c r="O10">
        <v>14.292</v>
      </c>
      <c r="P10" s="44"/>
    </row>
    <row r="11" spans="1:16" x14ac:dyDescent="0.5">
      <c r="A11" s="17" t="s">
        <v>240</v>
      </c>
      <c r="B11">
        <v>0</v>
      </c>
      <c r="C11">
        <v>4.4387030000000003</v>
      </c>
      <c r="D11">
        <v>0</v>
      </c>
      <c r="F11">
        <v>5.6672E-2</v>
      </c>
      <c r="G11">
        <v>5.6672E-2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4"/>
    </row>
    <row r="12" spans="1:16" x14ac:dyDescent="0.5">
      <c r="A12" s="17" t="s">
        <v>8</v>
      </c>
      <c r="B12">
        <v>4329.9441590000006</v>
      </c>
      <c r="C12">
        <v>5537.2782760000009</v>
      </c>
      <c r="D12">
        <v>12277.740235078449</v>
      </c>
      <c r="E12">
        <v>0</v>
      </c>
      <c r="F12">
        <v>13833.510646509432</v>
      </c>
      <c r="G12">
        <v>13833.510646509432</v>
      </c>
      <c r="H12">
        <v>14692.893</v>
      </c>
      <c r="I12">
        <v>14692.893</v>
      </c>
      <c r="J12">
        <v>15191.478999999999</v>
      </c>
      <c r="K12">
        <v>15191.478999999999</v>
      </c>
      <c r="L12">
        <v>17549.754256175354</v>
      </c>
      <c r="M12">
        <v>18118.976290608422</v>
      </c>
      <c r="N12">
        <v>20588.037552520127</v>
      </c>
      <c r="O12">
        <v>23241.244953707566</v>
      </c>
      <c r="P12" s="44"/>
    </row>
    <row r="13" spans="1:16" x14ac:dyDescent="0.5">
      <c r="A13" s="17" t="s">
        <v>9</v>
      </c>
    </row>
    <row r="14" spans="1:16" x14ac:dyDescent="0.5">
      <c r="A14" s="17" t="s">
        <v>241</v>
      </c>
      <c r="B14">
        <v>1292.0220749999999</v>
      </c>
      <c r="C14">
        <v>1538.7847320000001</v>
      </c>
      <c r="D14">
        <v>2490.6850363934532</v>
      </c>
      <c r="F14">
        <v>4971.2724993399652</v>
      </c>
      <c r="G14">
        <v>4971.2724993399652</v>
      </c>
      <c r="H14">
        <v>6093.4059999999999</v>
      </c>
      <c r="I14">
        <v>6093.4059999999999</v>
      </c>
      <c r="J14">
        <v>5187.5600000000004</v>
      </c>
      <c r="K14">
        <v>5187.5600000000004</v>
      </c>
      <c r="L14">
        <v>7169.6154178922625</v>
      </c>
      <c r="M14">
        <v>7870.5937791311017</v>
      </c>
      <c r="N14">
        <v>8776.6882868633857</v>
      </c>
      <c r="O14">
        <v>9714.6365179634759</v>
      </c>
      <c r="P14" s="44"/>
    </row>
    <row r="15" spans="1:16" x14ac:dyDescent="0.5">
      <c r="A15" s="17" t="s">
        <v>242</v>
      </c>
      <c r="B15">
        <v>438.50511</v>
      </c>
      <c r="C15">
        <v>424.43292400000001</v>
      </c>
      <c r="D15">
        <v>487.18227616364481</v>
      </c>
      <c r="F15">
        <v>3805.5639999999999</v>
      </c>
      <c r="G15">
        <v>3805.5639999999999</v>
      </c>
      <c r="H15">
        <v>5519.0609999999997</v>
      </c>
      <c r="I15">
        <v>5519.0609999999997</v>
      </c>
      <c r="J15">
        <v>3104.8589999999999</v>
      </c>
      <c r="K15">
        <v>3104.8589999999999</v>
      </c>
      <c r="L15">
        <v>4677.9638851682912</v>
      </c>
      <c r="M15">
        <v>5135.3317169178708</v>
      </c>
      <c r="N15">
        <v>5726.5318213395203</v>
      </c>
      <c r="O15">
        <v>6338.515546476845</v>
      </c>
      <c r="P15" s="44"/>
    </row>
    <row r="16" spans="1:16" x14ac:dyDescent="0.5">
      <c r="A16" s="17" t="s">
        <v>243</v>
      </c>
      <c r="J16">
        <v>308.36099999999999</v>
      </c>
      <c r="K16">
        <v>308.36099999999999</v>
      </c>
      <c r="L16">
        <v>308.36099999999999</v>
      </c>
      <c r="M16">
        <v>308.36099999999999</v>
      </c>
      <c r="N16">
        <v>308.36099999999999</v>
      </c>
      <c r="O16">
        <v>308.36099999999999</v>
      </c>
      <c r="P16" s="44"/>
    </row>
    <row r="17" spans="1:16" x14ac:dyDescent="0.5">
      <c r="A17" s="17" t="s">
        <v>239</v>
      </c>
      <c r="B17">
        <v>517.12644299999999</v>
      </c>
      <c r="C17">
        <v>903.02167199999997</v>
      </c>
      <c r="D17">
        <v>1126.326488689409</v>
      </c>
      <c r="F17">
        <v>1097.6560842476699</v>
      </c>
      <c r="G17">
        <v>1097.6560842476699</v>
      </c>
      <c r="H17">
        <v>1622.7449999999999</v>
      </c>
      <c r="I17">
        <v>1622.7449999999999</v>
      </c>
      <c r="J17">
        <v>2016.35</v>
      </c>
      <c r="K17">
        <v>2016.35</v>
      </c>
      <c r="L17">
        <v>1595.5777136492861</v>
      </c>
      <c r="M17">
        <v>1751.5784732091199</v>
      </c>
      <c r="N17">
        <v>1953.2272533361131</v>
      </c>
      <c r="O17">
        <v>2161.9649898631355</v>
      </c>
      <c r="P17" s="44"/>
    </row>
    <row r="18" spans="1:16" x14ac:dyDescent="0.5">
      <c r="A18" s="17" t="s">
        <v>240</v>
      </c>
      <c r="B18">
        <v>2846.5778179999998</v>
      </c>
      <c r="C18">
        <v>4382.5792419999998</v>
      </c>
      <c r="D18">
        <v>5592.5993607757164</v>
      </c>
      <c r="F18">
        <v>3345.8030005392388</v>
      </c>
      <c r="G18">
        <v>3345.8030005392388</v>
      </c>
      <c r="H18">
        <v>2962.6680000000001</v>
      </c>
      <c r="I18">
        <v>2962.6680000000001</v>
      </c>
      <c r="J18">
        <v>2983.712</v>
      </c>
      <c r="K18">
        <v>2983.712</v>
      </c>
      <c r="L18">
        <v>3809.574491173114</v>
      </c>
      <c r="M18">
        <v>4182.039278778816</v>
      </c>
      <c r="N18">
        <v>4663.4925119096588</v>
      </c>
      <c r="O18">
        <v>5161.8712180146931</v>
      </c>
      <c r="P18" s="44"/>
    </row>
    <row r="19" spans="1:16" x14ac:dyDescent="0.5">
      <c r="A19" s="17" t="s">
        <v>238</v>
      </c>
      <c r="B19">
        <v>0.108918</v>
      </c>
      <c r="C19">
        <v>0</v>
      </c>
      <c r="D19">
        <v>0</v>
      </c>
      <c r="F19">
        <v>0</v>
      </c>
      <c r="G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44"/>
    </row>
    <row r="20" spans="1:16" x14ac:dyDescent="0.5">
      <c r="A20" s="17" t="s">
        <v>244</v>
      </c>
      <c r="B20">
        <v>23.014800000000001</v>
      </c>
      <c r="C20">
        <v>26.157871</v>
      </c>
      <c r="D20">
        <v>0</v>
      </c>
      <c r="F20">
        <v>0</v>
      </c>
      <c r="G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44"/>
    </row>
    <row r="21" spans="1:16" x14ac:dyDescent="0.5">
      <c r="A21" s="17" t="s">
        <v>10</v>
      </c>
      <c r="B21">
        <v>158.63257199999998</v>
      </c>
      <c r="C21">
        <v>211.32186199999998</v>
      </c>
      <c r="D21">
        <v>315.16378709112041</v>
      </c>
      <c r="F21">
        <v>9.3699969499999991</v>
      </c>
      <c r="G21">
        <v>9.3699969499999991</v>
      </c>
      <c r="H21">
        <v>24.638999999999999</v>
      </c>
      <c r="I21">
        <v>24.638999999999999</v>
      </c>
      <c r="J21">
        <v>10.131</v>
      </c>
      <c r="K21">
        <v>10.131</v>
      </c>
      <c r="L21">
        <v>10.131</v>
      </c>
      <c r="M21">
        <v>10.131</v>
      </c>
      <c r="N21">
        <v>10.131</v>
      </c>
      <c r="O21">
        <v>10.131</v>
      </c>
      <c r="P21" s="44"/>
    </row>
    <row r="22" spans="1:16" x14ac:dyDescent="0.5">
      <c r="A22" s="17" t="s">
        <v>245</v>
      </c>
      <c r="B22" s="17">
        <v>1121.351181</v>
      </c>
      <c r="C22" s="17">
        <v>943.73110499999996</v>
      </c>
      <c r="D22" s="17">
        <v>3794.6665948133486</v>
      </c>
      <c r="E22" s="17"/>
      <c r="F22" s="17">
        <v>3357.8272398493923</v>
      </c>
      <c r="G22" s="17">
        <v>3357.8272398493923</v>
      </c>
      <c r="H22" s="17">
        <v>3902.2840000000001</v>
      </c>
      <c r="I22" s="17">
        <v>3902.2840000000001</v>
      </c>
      <c r="J22" s="17">
        <v>3926.09</v>
      </c>
      <c r="K22" s="17">
        <v>3926.09</v>
      </c>
      <c r="L22" s="17">
        <v>11225.75770428487</v>
      </c>
      <c r="M22" s="17">
        <v>4840.7840748239432</v>
      </c>
      <c r="N22" s="17">
        <v>3138.1229407191158</v>
      </c>
      <c r="O22" s="17">
        <v>4690.1339659792866</v>
      </c>
      <c r="P22" s="44"/>
    </row>
    <row r="23" spans="1:16" x14ac:dyDescent="0.5">
      <c r="A23" s="17" t="s">
        <v>11</v>
      </c>
      <c r="B23">
        <v>5958.8338069999991</v>
      </c>
      <c r="C23">
        <v>8005.5964840000006</v>
      </c>
      <c r="D23">
        <v>13319.441267763046</v>
      </c>
      <c r="E23">
        <v>0</v>
      </c>
      <c r="F23">
        <v>12781.928820926265</v>
      </c>
      <c r="G23">
        <v>12781.928820926265</v>
      </c>
      <c r="H23">
        <v>14605.742</v>
      </c>
      <c r="I23">
        <v>14605.742</v>
      </c>
      <c r="J23">
        <v>14432.204000000002</v>
      </c>
      <c r="K23">
        <v>14432.204000000002</v>
      </c>
      <c r="L23">
        <v>24119.017326999536</v>
      </c>
      <c r="M23">
        <v>18963.487605942984</v>
      </c>
      <c r="N23">
        <v>18850.022992828279</v>
      </c>
      <c r="O23">
        <v>22047.098691820596</v>
      </c>
      <c r="P23" s="44"/>
    </row>
    <row r="24" spans="1:16" x14ac:dyDescent="0.5">
      <c r="A24" s="17" t="s">
        <v>12</v>
      </c>
      <c r="B24">
        <v>10288.777966</v>
      </c>
      <c r="C24">
        <v>13542.874760000002</v>
      </c>
      <c r="D24">
        <v>25597.181502841493</v>
      </c>
      <c r="E24">
        <v>0</v>
      </c>
      <c r="F24">
        <v>26615.439467435695</v>
      </c>
      <c r="G24">
        <v>26615.439467435695</v>
      </c>
      <c r="H24">
        <v>29298.635000000002</v>
      </c>
      <c r="I24">
        <v>29298.635000000002</v>
      </c>
      <c r="J24">
        <v>29623.683000000001</v>
      </c>
      <c r="K24">
        <v>29623.683000000001</v>
      </c>
      <c r="L24">
        <v>41668.771583174894</v>
      </c>
      <c r="M24">
        <v>37082.463896551402</v>
      </c>
      <c r="N24">
        <v>39438.060545348402</v>
      </c>
      <c r="O24">
        <v>45288.343645528163</v>
      </c>
      <c r="P24" s="44"/>
    </row>
    <row r="25" spans="1:16" x14ac:dyDescent="0.5">
      <c r="A25" s="17" t="s">
        <v>13</v>
      </c>
    </row>
    <row r="26" spans="1:16" x14ac:dyDescent="0.5">
      <c r="A26" s="17" t="s">
        <v>246</v>
      </c>
      <c r="B26">
        <v>12</v>
      </c>
      <c r="C26">
        <v>12</v>
      </c>
      <c r="D26">
        <v>12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 s="44"/>
    </row>
    <row r="27" spans="1:16" x14ac:dyDescent="0.5">
      <c r="A27" s="17" t="s">
        <v>247</v>
      </c>
      <c r="B27">
        <v>25.414186000000001</v>
      </c>
      <c r="C27">
        <v>25.414186000000001</v>
      </c>
      <c r="D27">
        <v>25.414186000000001</v>
      </c>
      <c r="F27">
        <v>25.414186000000001</v>
      </c>
      <c r="G27">
        <v>25.414186000000001</v>
      </c>
      <c r="H27">
        <v>25.414000000000001</v>
      </c>
      <c r="I27">
        <v>25.414000000000001</v>
      </c>
      <c r="J27">
        <v>25.414000000000001</v>
      </c>
      <c r="K27">
        <v>25.414000000000001</v>
      </c>
      <c r="L27">
        <v>25.414000000000001</v>
      </c>
      <c r="M27">
        <v>25.414000000000001</v>
      </c>
      <c r="N27">
        <v>25.414000000000001</v>
      </c>
      <c r="O27">
        <v>25.414000000000001</v>
      </c>
      <c r="P27" s="44"/>
    </row>
    <row r="28" spans="1:16" x14ac:dyDescent="0.5">
      <c r="A28" s="17" t="s">
        <v>14</v>
      </c>
      <c r="B28">
        <v>2026.43510055</v>
      </c>
      <c r="C28">
        <v>2640.5612732999994</v>
      </c>
      <c r="D28">
        <v>4717.4913454494326</v>
      </c>
      <c r="F28">
        <v>6140.0682568180709</v>
      </c>
      <c r="G28">
        <v>6140.0682568180709</v>
      </c>
      <c r="H28">
        <v>6688.0060000000003</v>
      </c>
      <c r="I28">
        <v>6688.0060000000003</v>
      </c>
      <c r="J28">
        <v>7026.4319999999998</v>
      </c>
      <c r="K28">
        <v>7026.4319999999998</v>
      </c>
      <c r="L28">
        <v>14812.406177419352</v>
      </c>
      <c r="M28">
        <v>14933.574597290391</v>
      </c>
      <c r="N28">
        <v>15982.929120201663</v>
      </c>
      <c r="O28">
        <v>17182.561412891082</v>
      </c>
      <c r="P28" s="44"/>
    </row>
    <row r="29" spans="1:16" x14ac:dyDescent="0.5">
      <c r="A29" s="17" t="s">
        <v>248</v>
      </c>
      <c r="B29">
        <v>477.88091004496187</v>
      </c>
      <c r="C29">
        <v>471.81152486560183</v>
      </c>
      <c r="D29">
        <v>744.8147796495374</v>
      </c>
      <c r="F29">
        <v>-6952.581498969198</v>
      </c>
      <c r="G29">
        <v>-6952.581498969198</v>
      </c>
      <c r="H29">
        <v>-7486.067</v>
      </c>
      <c r="I29">
        <v>-7486.067</v>
      </c>
      <c r="J29">
        <v>-6127.1689999999999</v>
      </c>
      <c r="K29">
        <v>-6127.1689999999999</v>
      </c>
      <c r="L29">
        <v>-6212.6513570900461</v>
      </c>
      <c r="M29">
        <v>-4206.3053202713372</v>
      </c>
      <c r="N29">
        <v>-2082.4411231507938</v>
      </c>
      <c r="O29">
        <v>748.20264564874833</v>
      </c>
      <c r="P29" s="44"/>
    </row>
    <row r="30" spans="1:16" x14ac:dyDescent="0.5">
      <c r="A30" s="17" t="s">
        <v>15</v>
      </c>
      <c r="B30">
        <v>2541.7301965949619</v>
      </c>
      <c r="C30">
        <v>3149.7869841656011</v>
      </c>
      <c r="D30">
        <v>5499.7203110989703</v>
      </c>
      <c r="E30">
        <v>0</v>
      </c>
      <c r="F30">
        <v>-772.09905615112712</v>
      </c>
      <c r="G30">
        <v>-772.09905615112712</v>
      </c>
      <c r="H30">
        <v>-757.64699999999993</v>
      </c>
      <c r="I30">
        <v>-757.64699999999993</v>
      </c>
      <c r="J30">
        <v>939.67699999999968</v>
      </c>
      <c r="K30">
        <v>939.67699999999968</v>
      </c>
      <c r="L30">
        <v>8640.168820329307</v>
      </c>
      <c r="M30">
        <v>10767.683277019056</v>
      </c>
      <c r="N30">
        <v>13940.901997050871</v>
      </c>
      <c r="O30">
        <v>17971.17805853983</v>
      </c>
      <c r="P30" s="44"/>
    </row>
    <row r="31" spans="1:16" x14ac:dyDescent="0.5">
      <c r="A31" s="17" t="s">
        <v>16</v>
      </c>
    </row>
    <row r="32" spans="1:16" x14ac:dyDescent="0.5">
      <c r="A32" s="17" t="s">
        <v>17</v>
      </c>
    </row>
    <row r="33" spans="1:16" x14ac:dyDescent="0.5">
      <c r="A33" s="17" t="s">
        <v>18</v>
      </c>
      <c r="B33">
        <v>1224.2103419999999</v>
      </c>
      <c r="C33">
        <v>1215.844374</v>
      </c>
      <c r="D33">
        <v>6234.3233184088122</v>
      </c>
      <c r="F33">
        <v>9735.9136085652499</v>
      </c>
      <c r="G33">
        <v>9735.9136085652499</v>
      </c>
      <c r="H33">
        <v>11003.981</v>
      </c>
      <c r="I33">
        <v>11003.981</v>
      </c>
      <c r="J33">
        <v>11883.245000000001</v>
      </c>
      <c r="K33">
        <v>11883.245000000001</v>
      </c>
      <c r="L33">
        <v>12718.665464503643</v>
      </c>
      <c r="M33">
        <v>9088.6401671836938</v>
      </c>
      <c r="N33">
        <v>8175.2432535810731</v>
      </c>
      <c r="O33">
        <v>8653.4111261170237</v>
      </c>
      <c r="P33" s="44"/>
    </row>
    <row r="34" spans="1:16" x14ac:dyDescent="0.5">
      <c r="A34" s="17" t="s">
        <v>249</v>
      </c>
      <c r="B34">
        <v>982.17454299999997</v>
      </c>
      <c r="C34">
        <v>1251.9683929999999</v>
      </c>
      <c r="D34">
        <v>2747.0571600551116</v>
      </c>
      <c r="F34">
        <v>3123.4662207352044</v>
      </c>
      <c r="G34">
        <v>3123.4662207352044</v>
      </c>
      <c r="H34">
        <v>3253.085</v>
      </c>
      <c r="I34">
        <v>3253.085</v>
      </c>
      <c r="J34">
        <v>2442.951</v>
      </c>
      <c r="K34">
        <v>2442.951</v>
      </c>
      <c r="L34">
        <v>2442.951</v>
      </c>
      <c r="M34">
        <v>3439.9052121615878</v>
      </c>
      <c r="N34">
        <v>4583.5243952264955</v>
      </c>
      <c r="O34">
        <v>6107.717193810864</v>
      </c>
      <c r="P34" s="44"/>
    </row>
    <row r="35" spans="1:16" x14ac:dyDescent="0.5">
      <c r="A35" s="17" t="s">
        <v>250</v>
      </c>
      <c r="B35">
        <v>72.760412157359951</v>
      </c>
      <c r="C35">
        <v>13.850007101719974</v>
      </c>
      <c r="D35">
        <v>189.040347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44"/>
    </row>
    <row r="36" spans="1:16" x14ac:dyDescent="0.5">
      <c r="A36" s="17" t="s">
        <v>19</v>
      </c>
      <c r="B36">
        <v>2279.1452971573599</v>
      </c>
      <c r="C36">
        <v>2481.6627741017201</v>
      </c>
      <c r="D36">
        <v>9170.4208254639234</v>
      </c>
      <c r="E36">
        <v>0</v>
      </c>
      <c r="F36">
        <v>12859.379829300455</v>
      </c>
      <c r="G36">
        <v>12859.379829300455</v>
      </c>
      <c r="H36">
        <v>14257.065999999999</v>
      </c>
      <c r="I36">
        <v>14257.065999999999</v>
      </c>
      <c r="J36">
        <v>14326.196</v>
      </c>
      <c r="K36">
        <v>14326.196</v>
      </c>
      <c r="L36">
        <v>15161.616464503644</v>
      </c>
      <c r="M36">
        <v>12528.545379345282</v>
      </c>
      <c r="N36">
        <v>12758.767648807569</v>
      </c>
      <c r="O36">
        <v>14761.128319927888</v>
      </c>
      <c r="P36" s="44"/>
    </row>
    <row r="37" spans="1:16" x14ac:dyDescent="0.5">
      <c r="A37" s="17" t="s">
        <v>20</v>
      </c>
      <c r="P37" s="44"/>
    </row>
    <row r="38" spans="1:16" x14ac:dyDescent="0.5">
      <c r="A38" s="17" t="s">
        <v>265</v>
      </c>
      <c r="B38">
        <v>2128.0531639999999</v>
      </c>
      <c r="C38">
        <v>3898.9916020000001</v>
      </c>
      <c r="D38">
        <v>4144.7254304348589</v>
      </c>
      <c r="F38">
        <v>6093.4645057265607</v>
      </c>
      <c r="G38">
        <v>6093.4645057265607</v>
      </c>
      <c r="H38">
        <v>7448.6809999999996</v>
      </c>
      <c r="I38">
        <v>7448.6809999999996</v>
      </c>
      <c r="J38">
        <v>6039.3370000000004</v>
      </c>
      <c r="K38">
        <v>6039.3370000000004</v>
      </c>
      <c r="L38">
        <v>8698.9054331073385</v>
      </c>
      <c r="M38">
        <v>3718.7601726536955</v>
      </c>
      <c r="N38">
        <v>1442.3431773740513</v>
      </c>
      <c r="O38">
        <v>0</v>
      </c>
      <c r="P38" s="44"/>
    </row>
    <row r="39" spans="1:16" x14ac:dyDescent="0.5">
      <c r="A39" s="17" t="s">
        <v>251</v>
      </c>
      <c r="B39">
        <v>10.147746</v>
      </c>
      <c r="C39">
        <v>1.5626990000000001</v>
      </c>
      <c r="D39">
        <v>103.82834624614821</v>
      </c>
      <c r="F39">
        <v>23.374500861852383</v>
      </c>
      <c r="G39">
        <v>23.374500861852383</v>
      </c>
      <c r="H39">
        <v>39.951000000000001</v>
      </c>
      <c r="I39">
        <v>39.951000000000001</v>
      </c>
      <c r="J39">
        <v>41.970999999999997</v>
      </c>
      <c r="K39">
        <v>41.970999999999997</v>
      </c>
      <c r="L39">
        <v>0</v>
      </c>
      <c r="M39">
        <v>0</v>
      </c>
      <c r="N39">
        <v>0</v>
      </c>
      <c r="O39">
        <v>19</v>
      </c>
      <c r="P39" s="44"/>
    </row>
    <row r="40" spans="1:16" x14ac:dyDescent="0.5">
      <c r="A40" s="17" t="s">
        <v>252</v>
      </c>
      <c r="B40">
        <v>13.599962999999999</v>
      </c>
      <c r="C40">
        <v>27.648803000000001</v>
      </c>
      <c r="D40">
        <v>67.788854000000001</v>
      </c>
      <c r="F40">
        <v>97.560210340000012</v>
      </c>
      <c r="G40">
        <v>97.560210340000012</v>
      </c>
      <c r="H40">
        <v>98.007999999999996</v>
      </c>
      <c r="I40">
        <v>98.007999999999996</v>
      </c>
      <c r="J40">
        <v>95.343999999999994</v>
      </c>
      <c r="K40">
        <v>95.343999999999994</v>
      </c>
      <c r="L40">
        <v>95.343999999999994</v>
      </c>
      <c r="M40">
        <v>95.343999999999994</v>
      </c>
      <c r="N40">
        <v>95.343999999999994</v>
      </c>
      <c r="O40">
        <v>95.343999999999994</v>
      </c>
      <c r="P40" s="44"/>
    </row>
    <row r="41" spans="1:16" x14ac:dyDescent="0.5">
      <c r="A41" s="17" t="s">
        <v>10</v>
      </c>
      <c r="B41">
        <v>27.478776000000003</v>
      </c>
      <c r="C41">
        <v>1.3649469999999999</v>
      </c>
      <c r="D41">
        <v>1.152606</v>
      </c>
      <c r="F41">
        <v>8.285085253359821E-2</v>
      </c>
      <c r="G41">
        <v>8.285085253359821E-2</v>
      </c>
      <c r="H41">
        <v>0.64</v>
      </c>
      <c r="I41">
        <v>0.64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44"/>
    </row>
    <row r="42" spans="1:16" x14ac:dyDescent="0.5">
      <c r="A42" s="17" t="s">
        <v>250</v>
      </c>
      <c r="B42">
        <v>3288.6228229999997</v>
      </c>
      <c r="C42">
        <v>3981.8569509999998</v>
      </c>
      <c r="D42">
        <v>6609.5451297105938</v>
      </c>
      <c r="F42">
        <v>8313.6764663700924</v>
      </c>
      <c r="G42">
        <v>8313.6764663700924</v>
      </c>
      <c r="H42">
        <v>8211.9359999999997</v>
      </c>
      <c r="I42">
        <v>8211.9359999999997</v>
      </c>
      <c r="J42">
        <v>8181.1580000000004</v>
      </c>
      <c r="K42">
        <v>8181.1580000000004</v>
      </c>
      <c r="L42">
        <v>10413.951837208017</v>
      </c>
      <c r="M42">
        <v>11313.346039506792</v>
      </c>
      <c r="N42">
        <v>12541.918694089331</v>
      </c>
      <c r="O42">
        <v>13782.908239033859</v>
      </c>
      <c r="P42" s="44"/>
    </row>
    <row r="43" spans="1:16" x14ac:dyDescent="0.5">
      <c r="A43" s="17" t="s">
        <v>21</v>
      </c>
      <c r="B43">
        <v>5467.9024719999998</v>
      </c>
      <c r="C43">
        <v>7911.4250019999999</v>
      </c>
      <c r="D43">
        <v>10927.0403663916</v>
      </c>
      <c r="E43">
        <v>0</v>
      </c>
      <c r="F43">
        <v>14528.15853415104</v>
      </c>
      <c r="G43">
        <v>14528.15853415104</v>
      </c>
      <c r="H43">
        <v>15799.216</v>
      </c>
      <c r="I43">
        <v>15799.216</v>
      </c>
      <c r="J43">
        <v>14357.810000000001</v>
      </c>
      <c r="K43">
        <v>14357.810000000001</v>
      </c>
      <c r="L43">
        <v>19208.201270315352</v>
      </c>
      <c r="M43">
        <v>15127.450212160487</v>
      </c>
      <c r="N43">
        <v>14079.605871463382</v>
      </c>
      <c r="O43">
        <v>13897.252239033858</v>
      </c>
      <c r="P43" s="44"/>
    </row>
    <row r="44" spans="1:16" x14ac:dyDescent="0.5">
      <c r="A44" s="17" t="s">
        <v>21</v>
      </c>
      <c r="B44">
        <v>7747.0477691573597</v>
      </c>
      <c r="C44">
        <v>10393.08777610172</v>
      </c>
      <c r="D44">
        <v>20097.461191855524</v>
      </c>
      <c r="E44">
        <v>0</v>
      </c>
      <c r="F44">
        <v>27387.538363451495</v>
      </c>
      <c r="G44">
        <v>27387.538363451495</v>
      </c>
      <c r="H44">
        <v>30056.281999999999</v>
      </c>
      <c r="I44">
        <v>30056.281999999999</v>
      </c>
      <c r="J44">
        <v>28684.006000000001</v>
      </c>
      <c r="K44">
        <v>28684.006000000001</v>
      </c>
      <c r="L44">
        <v>34369.817734818993</v>
      </c>
      <c r="M44">
        <v>27655.995591505769</v>
      </c>
      <c r="N44">
        <v>26838.37352027095</v>
      </c>
      <c r="O44">
        <v>28658.380558961748</v>
      </c>
      <c r="P44" s="44"/>
    </row>
    <row r="45" spans="1:16" x14ac:dyDescent="0.5">
      <c r="A45" s="17" t="s">
        <v>22</v>
      </c>
      <c r="B45">
        <v>10288.777965752321</v>
      </c>
      <c r="C45">
        <v>13542.874760267321</v>
      </c>
      <c r="D45">
        <v>25597.181502954496</v>
      </c>
      <c r="E45">
        <v>0</v>
      </c>
      <c r="F45">
        <v>26615.439307300367</v>
      </c>
      <c r="G45">
        <v>26615.439307300367</v>
      </c>
      <c r="H45">
        <v>29298.634999999998</v>
      </c>
      <c r="I45">
        <v>29298.634999999998</v>
      </c>
      <c r="J45">
        <v>29623.683000000001</v>
      </c>
      <c r="K45">
        <v>29623.683000000001</v>
      </c>
      <c r="L45">
        <v>43009.986555148302</v>
      </c>
      <c r="M45">
        <v>38423.678868524825</v>
      </c>
      <c r="N45">
        <v>40779.275517321817</v>
      </c>
      <c r="O45">
        <v>46629.558617501578</v>
      </c>
      <c r="P45" s="44"/>
    </row>
    <row r="46" spans="1:16" x14ac:dyDescent="0.5">
      <c r="P46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70D-47BA-46E3-A9B4-903A9BDC5D6D}">
  <dimension ref="A1:F73"/>
  <sheetViews>
    <sheetView topLeftCell="A50" workbookViewId="0">
      <selection activeCell="A71" sqref="A71"/>
    </sheetView>
  </sheetViews>
  <sheetFormatPr defaultRowHeight="14.35" x14ac:dyDescent="0.5"/>
  <cols>
    <col min="1" max="1" width="88" customWidth="1"/>
    <col min="3" max="3" width="9.46875" bestFit="1" customWidth="1"/>
  </cols>
  <sheetData>
    <row r="1" spans="1:6" x14ac:dyDescent="0.5">
      <c r="B1" s="1">
        <v>2018</v>
      </c>
      <c r="C1" s="1">
        <v>2019</v>
      </c>
      <c r="D1" s="1">
        <v>2020</v>
      </c>
      <c r="E1" s="1">
        <v>2021</v>
      </c>
      <c r="F1" s="1">
        <v>2022</v>
      </c>
    </row>
    <row r="2" spans="1:6" x14ac:dyDescent="0.5">
      <c r="A2" t="s">
        <v>189</v>
      </c>
      <c r="B2" s="2">
        <v>-85.482357090046037</v>
      </c>
      <c r="C2" s="2">
        <v>2006.3460368187091</v>
      </c>
      <c r="D2" s="2">
        <v>2123.8641971205434</v>
      </c>
      <c r="E2" s="2">
        <v>2830.6437687995422</v>
      </c>
      <c r="F2" s="2">
        <v>0</v>
      </c>
    </row>
    <row r="3" spans="1:6" x14ac:dyDescent="0.5">
      <c r="A3" s="3" t="s">
        <v>190</v>
      </c>
      <c r="B3" s="4">
        <v>2662.2905772008298</v>
      </c>
      <c r="C3" s="4">
        <v>1884.4354729333015</v>
      </c>
      <c r="D3" s="4">
        <v>2484.8587078359051</v>
      </c>
      <c r="E3" s="4">
        <v>2918.7855626222986</v>
      </c>
      <c r="F3" s="4">
        <v>0</v>
      </c>
    </row>
    <row r="4" spans="1:6" x14ac:dyDescent="0.5">
      <c r="A4" t="s">
        <v>191</v>
      </c>
      <c r="B4" s="4">
        <v>-196.32278550664614</v>
      </c>
      <c r="C4" s="4">
        <v>-330.04970610559917</v>
      </c>
      <c r="D4" s="4">
        <v>-360.62386640758177</v>
      </c>
      <c r="E4" s="4">
        <v>-385.0751287876185</v>
      </c>
      <c r="F4" s="4"/>
    </row>
    <row r="5" spans="1:6" x14ac:dyDescent="0.5">
      <c r="A5" t="s">
        <v>192</v>
      </c>
      <c r="B5" s="2">
        <v>-656</v>
      </c>
      <c r="C5" s="2">
        <v>-1246.8000000000002</v>
      </c>
      <c r="D5" s="2">
        <v>-2232</v>
      </c>
      <c r="E5" s="2">
        <v>-2370</v>
      </c>
      <c r="F5" s="2">
        <v>0</v>
      </c>
    </row>
    <row r="6" spans="1:6" x14ac:dyDescent="0.5">
      <c r="A6" t="s">
        <v>193</v>
      </c>
      <c r="B6" s="2"/>
      <c r="C6" s="2"/>
      <c r="D6" s="2"/>
      <c r="E6" s="2"/>
      <c r="F6" s="2">
        <v>1425</v>
      </c>
    </row>
    <row r="7" spans="1:6" x14ac:dyDescent="0.5">
      <c r="A7" t="s">
        <v>194</v>
      </c>
      <c r="B7" s="2">
        <v>1724.4854346041375</v>
      </c>
      <c r="C7" s="2">
        <v>2313.931803646411</v>
      </c>
      <c r="D7" s="2">
        <v>2016.0990385488667</v>
      </c>
      <c r="E7" s="2">
        <v>2994.3542026342229</v>
      </c>
      <c r="F7" s="2">
        <v>4718.789622897646</v>
      </c>
    </row>
    <row r="10" spans="1:6" x14ac:dyDescent="0.5">
      <c r="A10" t="s">
        <v>195</v>
      </c>
    </row>
    <row r="11" spans="1:6" x14ac:dyDescent="0.5">
      <c r="A11" t="s">
        <v>196</v>
      </c>
      <c r="F11" s="5">
        <v>0.1</v>
      </c>
    </row>
    <row r="12" spans="1:6" x14ac:dyDescent="0.5">
      <c r="F12" s="5"/>
    </row>
    <row r="13" spans="1:6" x14ac:dyDescent="0.5">
      <c r="A13" t="s">
        <v>197</v>
      </c>
      <c r="B13" s="1">
        <v>2018</v>
      </c>
      <c r="C13" s="1">
        <v>2019</v>
      </c>
      <c r="D13" s="1">
        <v>2020</v>
      </c>
      <c r="E13" s="1">
        <v>2021</v>
      </c>
      <c r="F13" s="1">
        <v>2022</v>
      </c>
    </row>
    <row r="14" spans="1:6" x14ac:dyDescent="0.5">
      <c r="A14" t="s">
        <v>54</v>
      </c>
      <c r="B14" s="6">
        <v>21.5</v>
      </c>
      <c r="C14" s="6">
        <v>21.65</v>
      </c>
      <c r="D14" s="6">
        <v>22.91</v>
      </c>
      <c r="E14" s="6">
        <v>24.25</v>
      </c>
      <c r="F14" s="6">
        <v>25.45</v>
      </c>
    </row>
    <row r="15" spans="1:6" x14ac:dyDescent="0.5">
      <c r="A15" t="s">
        <v>55</v>
      </c>
      <c r="B15" s="6">
        <v>20.5</v>
      </c>
      <c r="C15" s="6">
        <v>20.78</v>
      </c>
      <c r="D15" s="6">
        <v>22.32</v>
      </c>
      <c r="E15" s="6">
        <v>23.7</v>
      </c>
      <c r="F15" s="6">
        <v>25</v>
      </c>
    </row>
    <row r="16" spans="1:6" x14ac:dyDescent="0.5">
      <c r="B16" s="6"/>
      <c r="C16" s="6"/>
      <c r="D16" s="6"/>
      <c r="E16" s="6"/>
      <c r="F16" s="6"/>
    </row>
    <row r="17" spans="1:6" x14ac:dyDescent="0.5">
      <c r="A17" t="s">
        <v>189</v>
      </c>
      <c r="B17" s="2">
        <v>-4.1698710775632213</v>
      </c>
      <c r="C17" s="2">
        <v>96.551782330062991</v>
      </c>
      <c r="D17" s="2">
        <v>95.155205964182045</v>
      </c>
      <c r="E17" s="2">
        <v>119.43644594090895</v>
      </c>
      <c r="F17" s="2">
        <v>0</v>
      </c>
    </row>
    <row r="18" spans="1:6" x14ac:dyDescent="0.5">
      <c r="A18" s="3" t="s">
        <v>190</v>
      </c>
      <c r="B18" s="4">
        <v>129.86783303418682</v>
      </c>
      <c r="C18" s="4">
        <v>90.685056445298429</v>
      </c>
      <c r="D18" s="4">
        <v>111.3287951539384</v>
      </c>
      <c r="E18" s="4">
        <v>123.15550897140501</v>
      </c>
      <c r="F18" s="4">
        <v>0</v>
      </c>
    </row>
    <row r="19" spans="1:6" x14ac:dyDescent="0.5">
      <c r="A19" t="s">
        <v>191</v>
      </c>
      <c r="B19" s="4">
        <v>-9.5767212442266416</v>
      </c>
      <c r="C19" s="4">
        <v>-15.883046492088505</v>
      </c>
      <c r="D19" s="4">
        <v>-16.156983261988429</v>
      </c>
      <c r="E19" s="4">
        <v>-16.247895729435381</v>
      </c>
      <c r="F19" s="4"/>
    </row>
    <row r="20" spans="1:6" x14ac:dyDescent="0.5">
      <c r="A20" t="s">
        <v>192</v>
      </c>
      <c r="B20" s="2">
        <v>-32</v>
      </c>
      <c r="C20" s="2">
        <v>-60.000000000000007</v>
      </c>
      <c r="D20" s="2">
        <v>-100</v>
      </c>
      <c r="E20" s="2">
        <v>-100</v>
      </c>
      <c r="F20" s="2">
        <v>0</v>
      </c>
    </row>
    <row r="21" spans="1:6" x14ac:dyDescent="0.5">
      <c r="A21" s="7" t="s">
        <v>193</v>
      </c>
      <c r="B21" s="8"/>
      <c r="C21" s="8"/>
      <c r="D21" s="8"/>
      <c r="E21" s="8"/>
      <c r="F21" s="8">
        <v>57</v>
      </c>
    </row>
    <row r="22" spans="1:6" x14ac:dyDescent="0.5">
      <c r="A22" t="s">
        <v>194</v>
      </c>
      <c r="B22" s="2">
        <v>84.121240712396954</v>
      </c>
      <c r="C22" s="2">
        <v>111.3537922832729</v>
      </c>
      <c r="D22" s="2">
        <v>90.327017856132017</v>
      </c>
      <c r="E22" s="2">
        <v>126.34405918287861</v>
      </c>
      <c r="F22" s="2">
        <v>188.75158491590585</v>
      </c>
    </row>
    <row r="24" spans="1:6" x14ac:dyDescent="0.5">
      <c r="A24" s="9" t="s">
        <v>198</v>
      </c>
      <c r="B24" s="10"/>
      <c r="C24" s="10"/>
      <c r="D24" s="10"/>
      <c r="E24" s="10"/>
      <c r="F24" s="10"/>
    </row>
    <row r="25" spans="1:6" x14ac:dyDescent="0.5">
      <c r="A25" s="11" t="s">
        <v>199</v>
      </c>
      <c r="B25" s="12">
        <v>0.89830496762647094</v>
      </c>
      <c r="C25" s="12">
        <v>0.80695181486239498</v>
      </c>
      <c r="D25" s="12">
        <v>0.72488882392608567</v>
      </c>
      <c r="E25" s="12">
        <v>0.65117123150971301</v>
      </c>
      <c r="F25" s="12"/>
    </row>
    <row r="26" spans="1:6" x14ac:dyDescent="0.5">
      <c r="A26" s="11" t="s">
        <v>198</v>
      </c>
      <c r="B26" s="13">
        <v>75.566528414848321</v>
      </c>
      <c r="C26" s="13">
        <v>89.85714477479722</v>
      </c>
      <c r="D26" s="13">
        <v>65.477045742482076</v>
      </c>
      <c r="E26" s="13">
        <v>82.271616612051133</v>
      </c>
      <c r="F26" s="13"/>
    </row>
    <row r="27" spans="1:6" x14ac:dyDescent="0.5">
      <c r="A27" s="11" t="s">
        <v>200</v>
      </c>
      <c r="F27" s="2">
        <v>2268.4391272134385</v>
      </c>
    </row>
    <row r="28" spans="1:6" x14ac:dyDescent="0.5">
      <c r="A28" s="11" t="s">
        <v>201</v>
      </c>
      <c r="F28" s="2">
        <v>1477.1423000723933</v>
      </c>
    </row>
    <row r="29" spans="1:6" x14ac:dyDescent="0.5">
      <c r="A29" s="11" t="s">
        <v>202</v>
      </c>
      <c r="F29" s="14">
        <v>12.018119626513823</v>
      </c>
    </row>
    <row r="33" spans="1:2" x14ac:dyDescent="0.5">
      <c r="A33" s="15" t="s">
        <v>203</v>
      </c>
      <c r="B33" s="16"/>
    </row>
    <row r="34" spans="1:2" x14ac:dyDescent="0.5">
      <c r="A34" s="17" t="s">
        <v>204</v>
      </c>
      <c r="B34" s="18"/>
    </row>
    <row r="35" spans="1:2" x14ac:dyDescent="0.5">
      <c r="A35" s="19" t="s">
        <v>205</v>
      </c>
      <c r="B35" s="20">
        <v>2.9499999999999998E-2</v>
      </c>
    </row>
    <row r="36" spans="1:2" x14ac:dyDescent="0.5">
      <c r="A36" s="19" t="s">
        <v>206</v>
      </c>
      <c r="B36" s="21">
        <v>3.7199999999999997E-2</v>
      </c>
    </row>
    <row r="37" spans="1:2" x14ac:dyDescent="0.5">
      <c r="A37" s="19" t="s">
        <v>207</v>
      </c>
      <c r="B37" s="22">
        <v>0.06</v>
      </c>
    </row>
    <row r="38" spans="1:2" x14ac:dyDescent="0.5">
      <c r="A38" s="17" t="s">
        <v>208</v>
      </c>
      <c r="B38" s="23">
        <v>0.12669999999999998</v>
      </c>
    </row>
    <row r="39" spans="1:2" x14ac:dyDescent="0.5">
      <c r="A39" s="19" t="s">
        <v>209</v>
      </c>
      <c r="B39" s="24">
        <v>1</v>
      </c>
    </row>
    <row r="40" spans="1:2" x14ac:dyDescent="0.5">
      <c r="A40" s="17" t="s">
        <v>210</v>
      </c>
      <c r="B40" s="25">
        <v>0.06</v>
      </c>
    </row>
    <row r="41" spans="1:2" x14ac:dyDescent="0.5">
      <c r="B41" s="18"/>
    </row>
    <row r="42" spans="1:2" x14ac:dyDescent="0.5">
      <c r="A42" s="17" t="s">
        <v>211</v>
      </c>
      <c r="B42" s="18"/>
    </row>
    <row r="43" spans="1:2" x14ac:dyDescent="0.5">
      <c r="A43" t="s">
        <v>212</v>
      </c>
      <c r="B43" s="14">
        <v>2</v>
      </c>
    </row>
    <row r="44" spans="1:2" x14ac:dyDescent="0.5">
      <c r="A44" t="s">
        <v>213</v>
      </c>
      <c r="B44" s="26">
        <v>351.16079638685397</v>
      </c>
    </row>
    <row r="45" spans="1:2" x14ac:dyDescent="0.5">
      <c r="A45" t="s">
        <v>214</v>
      </c>
      <c r="B45" s="14">
        <v>13</v>
      </c>
    </row>
    <row r="46" spans="1:2" x14ac:dyDescent="0.5">
      <c r="A46" t="s">
        <v>215</v>
      </c>
      <c r="B46" s="26">
        <v>2282.5451765145508</v>
      </c>
    </row>
    <row r="47" spans="1:2" x14ac:dyDescent="0.5">
      <c r="A47" s="17" t="s">
        <v>211</v>
      </c>
      <c r="B47" s="23">
        <v>0.15384615384615385</v>
      </c>
    </row>
    <row r="48" spans="1:2" x14ac:dyDescent="0.5">
      <c r="B48" s="18"/>
    </row>
    <row r="49" spans="1:3" x14ac:dyDescent="0.5">
      <c r="A49" s="27" t="s">
        <v>203</v>
      </c>
      <c r="B49" s="28">
        <v>0.1132076923076923</v>
      </c>
    </row>
    <row r="50" spans="1:3" x14ac:dyDescent="0.5">
      <c r="A50" s="29"/>
      <c r="B50" s="16"/>
    </row>
    <row r="51" spans="1:3" x14ac:dyDescent="0.5">
      <c r="A51" s="30" t="s">
        <v>216</v>
      </c>
      <c r="B51" s="31">
        <v>0.03</v>
      </c>
    </row>
    <row r="55" spans="1:3" x14ac:dyDescent="0.5">
      <c r="A55" s="32" t="s">
        <v>217</v>
      </c>
      <c r="B55" s="33">
        <v>280</v>
      </c>
    </row>
    <row r="56" spans="1:3" x14ac:dyDescent="0.5">
      <c r="A56" s="32" t="s">
        <v>218</v>
      </c>
      <c r="B56" s="33">
        <v>120</v>
      </c>
    </row>
    <row r="57" spans="1:3" x14ac:dyDescent="0.5">
      <c r="A57" s="34" t="s">
        <v>219</v>
      </c>
      <c r="B57" s="35">
        <v>0</v>
      </c>
    </row>
    <row r="58" spans="1:3" x14ac:dyDescent="0.5">
      <c r="A58" s="32"/>
      <c r="B58" s="18"/>
    </row>
    <row r="59" spans="1:3" x14ac:dyDescent="0.5">
      <c r="A59" s="32" t="s">
        <v>220</v>
      </c>
      <c r="B59" s="36">
        <v>1790.3146356165721</v>
      </c>
    </row>
    <row r="60" spans="1:3" x14ac:dyDescent="0.5">
      <c r="A60" s="32" t="s">
        <v>221</v>
      </c>
      <c r="B60" s="37">
        <v>10.196551859076459</v>
      </c>
    </row>
    <row r="61" spans="1:3" x14ac:dyDescent="0.5">
      <c r="A61" s="34" t="s">
        <v>222</v>
      </c>
      <c r="B61" s="36">
        <v>-474.03782294540053</v>
      </c>
    </row>
    <row r="62" spans="1:3" x14ac:dyDescent="0.5">
      <c r="A62" s="38" t="s">
        <v>223</v>
      </c>
      <c r="B62" s="39">
        <v>1316.2768126711717</v>
      </c>
    </row>
    <row r="63" spans="1:3" x14ac:dyDescent="0.5">
      <c r="A63" s="32" t="s">
        <v>224</v>
      </c>
      <c r="B63" s="32">
        <v>150</v>
      </c>
      <c r="C63" s="56"/>
    </row>
    <row r="64" spans="1:3" x14ac:dyDescent="0.5">
      <c r="A64" s="32" t="s">
        <v>225</v>
      </c>
      <c r="B64" s="32">
        <v>280</v>
      </c>
    </row>
    <row r="65" spans="1:3" x14ac:dyDescent="0.5">
      <c r="A65" s="34" t="s">
        <v>226</v>
      </c>
      <c r="B65" s="40">
        <v>0.2</v>
      </c>
    </row>
    <row r="66" spans="1:3" x14ac:dyDescent="0.5">
      <c r="A66" s="41" t="s">
        <v>227</v>
      </c>
      <c r="B66" s="42">
        <v>966.27681267117168</v>
      </c>
      <c r="C66" s="56"/>
    </row>
    <row r="67" spans="1:3" x14ac:dyDescent="0.5">
      <c r="A67" s="32"/>
      <c r="B67" s="42"/>
      <c r="C67" s="56"/>
    </row>
    <row r="68" spans="1:3" x14ac:dyDescent="0.5">
      <c r="A68" s="38" t="s">
        <v>228</v>
      </c>
      <c r="B68" s="43">
        <v>19.325536253423433</v>
      </c>
    </row>
    <row r="69" spans="1:3" x14ac:dyDescent="0.5">
      <c r="A69" s="32"/>
      <c r="B69" s="42"/>
    </row>
    <row r="70" spans="1:3" x14ac:dyDescent="0.5">
      <c r="A70" s="38" t="s">
        <v>229</v>
      </c>
      <c r="B70" s="43">
        <v>15.460429002738747</v>
      </c>
      <c r="C70" s="56"/>
    </row>
    <row r="71" spans="1:3" x14ac:dyDescent="0.5">
      <c r="A71" s="34" t="s">
        <v>230</v>
      </c>
      <c r="B71" s="42">
        <v>54.332256876649268</v>
      </c>
    </row>
    <row r="72" spans="1:3" x14ac:dyDescent="0.5">
      <c r="A72" s="32" t="s">
        <v>231</v>
      </c>
      <c r="B72" s="42">
        <v>150</v>
      </c>
    </row>
    <row r="73" spans="1:3" x14ac:dyDescent="0.5">
      <c r="A73" s="32" t="s">
        <v>232</v>
      </c>
      <c r="B73" s="42">
        <v>204.33225687664927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66E4-F299-4EAE-8E0A-300354190C1C}">
  <dimension ref="A1:O12"/>
  <sheetViews>
    <sheetView workbookViewId="0">
      <selection activeCell="O3" sqref="A3:O3"/>
    </sheetView>
  </sheetViews>
  <sheetFormatPr defaultRowHeight="14.35" x14ac:dyDescent="0.5"/>
  <cols>
    <col min="1" max="1" width="44.41015625" bestFit="1" customWidth="1"/>
  </cols>
  <sheetData>
    <row r="1" spans="1:15" x14ac:dyDescent="0.5">
      <c r="A1" t="s">
        <v>253</v>
      </c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5" x14ac:dyDescent="0.5">
      <c r="A2" t="s">
        <v>254</v>
      </c>
      <c r="L2">
        <v>3926.09</v>
      </c>
      <c r="M2">
        <v>11225.75770428487</v>
      </c>
      <c r="N2">
        <v>4840.7840748239432</v>
      </c>
      <c r="O2">
        <v>3138.1229407191158</v>
      </c>
    </row>
    <row r="3" spans="1:15" x14ac:dyDescent="0.5">
      <c r="A3" s="17" t="s">
        <v>255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>
        <v>11225.75770428487</v>
      </c>
      <c r="M3" s="17">
        <v>4840.7840748239432</v>
      </c>
      <c r="N3" s="17">
        <v>3138.1229407191158</v>
      </c>
      <c r="O3" s="17">
        <v>4690.1339659792866</v>
      </c>
    </row>
    <row r="4" spans="1:15" x14ac:dyDescent="0.5">
      <c r="A4" t="s">
        <v>256</v>
      </c>
    </row>
    <row r="5" spans="1:15" x14ac:dyDescent="0.5">
      <c r="A5" t="s">
        <v>257</v>
      </c>
      <c r="L5">
        <v>-85.482357090046037</v>
      </c>
      <c r="M5">
        <v>2006.3460368187091</v>
      </c>
      <c r="N5">
        <v>2123.8641971205434</v>
      </c>
      <c r="O5">
        <v>2830.6437687995422</v>
      </c>
    </row>
    <row r="6" spans="1:15" x14ac:dyDescent="0.5">
      <c r="A6" t="s">
        <v>258</v>
      </c>
      <c r="L6">
        <v>-46.028961510024779</v>
      </c>
      <c r="M6">
        <v>1080.3401736716125</v>
      </c>
      <c r="N6">
        <v>1143.6191830649077</v>
      </c>
      <c r="O6">
        <v>1524.1927985843686</v>
      </c>
    </row>
    <row r="7" spans="1:15" x14ac:dyDescent="0.5">
      <c r="A7" t="s">
        <v>259</v>
      </c>
      <c r="L7">
        <v>689.43788275402494</v>
      </c>
      <c r="M7">
        <v>715.36042392794423</v>
      </c>
      <c r="N7">
        <v>812.29326099956711</v>
      </c>
      <c r="O7">
        <v>916.42489150197878</v>
      </c>
    </row>
    <row r="8" spans="1:15" x14ac:dyDescent="0.5">
      <c r="A8" t="s">
        <v>260</v>
      </c>
      <c r="L8">
        <v>0</v>
      </c>
      <c r="M8">
        <v>0</v>
      </c>
      <c r="N8">
        <v>0</v>
      </c>
      <c r="O8">
        <v>0</v>
      </c>
    </row>
    <row r="9" spans="1:15" x14ac:dyDescent="0.5">
      <c r="A9" t="s">
        <v>261</v>
      </c>
      <c r="L9">
        <v>865.08186092338133</v>
      </c>
      <c r="M9">
        <v>407.39259303913673</v>
      </c>
      <c r="N9">
        <v>302.20959493451466</v>
      </c>
      <c r="O9">
        <v>115.43701489731421</v>
      </c>
    </row>
    <row r="10" spans="1:15" x14ac:dyDescent="0.5">
      <c r="A10" t="s">
        <v>262</v>
      </c>
      <c r="L10">
        <v>2176.3897378879183</v>
      </c>
      <c r="M10">
        <v>-14.655598678486342</v>
      </c>
      <c r="N10">
        <v>559.47688525485</v>
      </c>
      <c r="O10">
        <v>436.55274901766074</v>
      </c>
    </row>
    <row r="11" spans="1:15" x14ac:dyDescent="0.5">
      <c r="A11" t="s">
        <v>263</v>
      </c>
      <c r="L11">
        <v>3599.3981629652535</v>
      </c>
      <c r="M11">
        <v>4194.7836287789169</v>
      </c>
      <c r="N11">
        <v>4941.4631213743833</v>
      </c>
      <c r="O11">
        <v>5823.2512228008645</v>
      </c>
    </row>
    <row r="12" spans="1:15" x14ac:dyDescent="0.5">
      <c r="A12" t="s">
        <v>264</v>
      </c>
      <c r="L12">
        <v>-196.32278550664614</v>
      </c>
      <c r="M12">
        <v>-330.04970610559917</v>
      </c>
      <c r="N12">
        <v>-360.62386640758177</v>
      </c>
      <c r="O12">
        <v>-385.0751287876185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AAED-D039-4BA4-B8A2-A25350A5AEDD}">
  <dimension ref="A1:P31"/>
  <sheetViews>
    <sheetView topLeftCell="A30" workbookViewId="0">
      <selection activeCell="I58" sqref="I58"/>
    </sheetView>
  </sheetViews>
  <sheetFormatPr defaultRowHeight="14.35" x14ac:dyDescent="0.5"/>
  <cols>
    <col min="1" max="1" width="41.64453125" bestFit="1" customWidth="1"/>
    <col min="11" max="15" width="9.87890625" bestFit="1" customWidth="1"/>
    <col min="16" max="16" width="23.5859375" style="46" customWidth="1"/>
  </cols>
  <sheetData>
    <row r="1" spans="1:16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6" x14ac:dyDescent="0.5">
      <c r="A2" t="s">
        <v>23</v>
      </c>
    </row>
    <row r="3" spans="1:16" x14ac:dyDescent="0.5">
      <c r="A3" t="s">
        <v>24</v>
      </c>
      <c r="B3">
        <v>2392.6022990000001</v>
      </c>
      <c r="C3">
        <v>2460.5454031756531</v>
      </c>
      <c r="D3">
        <v>3717.6378519099999</v>
      </c>
      <c r="E3">
        <v>1113.5856364700003</v>
      </c>
      <c r="F3">
        <v>1361.193003099999</v>
      </c>
      <c r="G3">
        <v>2474.7786395699986</v>
      </c>
      <c r="H3">
        <v>1405.1389999999997</v>
      </c>
      <c r="I3">
        <v>3879.9176395699988</v>
      </c>
      <c r="J3">
        <v>1208.670640402969</v>
      </c>
      <c r="K3">
        <v>5088.588279972967</v>
      </c>
      <c r="L3">
        <v>7128.6161852755786</v>
      </c>
      <c r="M3">
        <v>8591.6439287720077</v>
      </c>
      <c r="N3">
        <v>10091.099433290699</v>
      </c>
      <c r="O3">
        <v>11850.90834794852</v>
      </c>
      <c r="P3" s="46">
        <f>SUM(B3:O3)</f>
        <v>62764.926288458388</v>
      </c>
    </row>
    <row r="4" spans="1:16" x14ac:dyDescent="0.5">
      <c r="A4" t="s">
        <v>25</v>
      </c>
      <c r="B4">
        <v>6729.027</v>
      </c>
      <c r="C4">
        <v>10033.966</v>
      </c>
      <c r="D4">
        <v>11281.548999999999</v>
      </c>
      <c r="E4">
        <v>1646.7735384984401</v>
      </c>
      <c r="F4">
        <v>2043.2518193980914</v>
      </c>
      <c r="G4">
        <v>3690.0253578965312</v>
      </c>
      <c r="H4">
        <v>2930.82116736636</v>
      </c>
      <c r="I4">
        <v>6620.8465252628912</v>
      </c>
      <c r="J4">
        <v>2322.6176577033339</v>
      </c>
      <c r="K4">
        <v>8943.4641829662251</v>
      </c>
      <c r="L4">
        <v>13630.120499881286</v>
      </c>
      <c r="M4">
        <v>15570.413648577551</v>
      </c>
      <c r="N4">
        <v>17454.302304329951</v>
      </c>
      <c r="O4">
        <v>19371.42113097258</v>
      </c>
      <c r="P4" s="46">
        <f>SUM(B4:O4)</f>
        <v>122268.59983285324</v>
      </c>
    </row>
    <row r="5" spans="1:16" x14ac:dyDescent="0.5">
      <c r="A5" t="s">
        <v>26</v>
      </c>
      <c r="B5">
        <v>10699.571</v>
      </c>
      <c r="C5">
        <v>9639.8809999999994</v>
      </c>
      <c r="D5">
        <v>17318.512999999999</v>
      </c>
      <c r="E5">
        <v>1407.3186991121202</v>
      </c>
      <c r="F5">
        <v>3869.0956858123891</v>
      </c>
      <c r="G5">
        <v>5276.4143849245092</v>
      </c>
      <c r="H5">
        <v>4676.1220000000003</v>
      </c>
      <c r="I5">
        <v>9952.5363849245095</v>
      </c>
      <c r="J5">
        <v>4107.6815111129245</v>
      </c>
      <c r="K5">
        <v>14060.217896037435</v>
      </c>
      <c r="L5">
        <v>18066.987680309096</v>
      </c>
      <c r="M5">
        <v>18459.685270739028</v>
      </c>
      <c r="N5">
        <v>19983.128093558098</v>
      </c>
      <c r="O5">
        <v>21385.485274415198</v>
      </c>
      <c r="P5" s="46">
        <f>SUM(B5:O5)</f>
        <v>158902.63788094529</v>
      </c>
    </row>
    <row r="6" spans="1:16" x14ac:dyDescent="0.5">
      <c r="A6" t="s">
        <v>27</v>
      </c>
      <c r="B6">
        <v>0</v>
      </c>
      <c r="C6">
        <v>3085.9509999999991</v>
      </c>
      <c r="D6">
        <v>7957.7489999999998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7152.9098960374349</v>
      </c>
      <c r="L6">
        <v>9175.9971645812257</v>
      </c>
      <c r="M6">
        <v>9375.157408292207</v>
      </c>
      <c r="N6">
        <v>10147.286169355426</v>
      </c>
      <c r="O6">
        <v>10857.961563284727</v>
      </c>
      <c r="P6" s="46">
        <f>SUM(B6:O6)</f>
        <v>57753.012201551013</v>
      </c>
    </row>
    <row r="7" spans="1:16" x14ac:dyDescent="0.5">
      <c r="A7" t="s">
        <v>28</v>
      </c>
      <c r="B7">
        <v>19821.200299</v>
      </c>
      <c r="C7">
        <v>22134.392403175654</v>
      </c>
      <c r="D7">
        <v>32317.699851909998</v>
      </c>
      <c r="E7">
        <v>4167.6778740805603</v>
      </c>
      <c r="F7">
        <v>7273.5405083104797</v>
      </c>
      <c r="G7">
        <v>11441.218382391038</v>
      </c>
      <c r="H7">
        <v>9012.0821673663595</v>
      </c>
      <c r="I7">
        <v>20453.300549757398</v>
      </c>
      <c r="J7">
        <v>7638.9698092192275</v>
      </c>
      <c r="K7">
        <v>28092.270358976624</v>
      </c>
      <c r="L7">
        <v>38825.724365465961</v>
      </c>
      <c r="M7">
        <v>42621.742848088586</v>
      </c>
      <c r="N7">
        <v>47528.529831178748</v>
      </c>
      <c r="O7">
        <v>52607.814753336294</v>
      </c>
      <c r="P7" s="46">
        <f>SUM(B7:O7)</f>
        <v>343936.16400225693</v>
      </c>
    </row>
    <row r="8" spans="1:16" x14ac:dyDescent="0.5">
      <c r="A8" t="s">
        <v>29</v>
      </c>
      <c r="B8">
        <v>9121.6292990000002</v>
      </c>
      <c r="C8">
        <v>15580.462403175652</v>
      </c>
      <c r="D8">
        <v>22956.935851909999</v>
      </c>
      <c r="E8">
        <v>2760.3591749684401</v>
      </c>
      <c r="F8">
        <v>3404.4448224980906</v>
      </c>
      <c r="G8">
        <v>6164.8039974665298</v>
      </c>
      <c r="H8">
        <v>4335.9601673663601</v>
      </c>
      <c r="I8">
        <v>10500.76416483289</v>
      </c>
      <c r="J8">
        <v>3531.288298106303</v>
      </c>
      <c r="K8" s="46">
        <v>21184.962358976627</v>
      </c>
      <c r="L8" s="46">
        <v>29934.733849738092</v>
      </c>
      <c r="M8" s="46">
        <v>33537.214985641767</v>
      </c>
      <c r="N8" s="46">
        <v>37692.687906976076</v>
      </c>
      <c r="O8" s="46">
        <v>42080.291042205827</v>
      </c>
      <c r="P8" s="46">
        <f>SUM(B8:O8)</f>
        <v>242786.53832286265</v>
      </c>
    </row>
    <row r="9" spans="1:16" x14ac:dyDescent="0.5">
      <c r="A9" t="s">
        <v>30</v>
      </c>
      <c r="J9">
        <v>146.06200000000001</v>
      </c>
      <c r="K9">
        <v>146.06200000000001</v>
      </c>
      <c r="L9">
        <v>182.53297976103391</v>
      </c>
      <c r="M9">
        <v>185.02611314313583</v>
      </c>
      <c r="N9">
        <v>198.73834674469643</v>
      </c>
      <c r="O9">
        <v>211.02593269934164</v>
      </c>
      <c r="P9" s="46">
        <f>SUM(B9:O9)</f>
        <v>1069.4473723482079</v>
      </c>
    </row>
    <row r="10" spans="1:16" x14ac:dyDescent="0.5">
      <c r="A10" t="s">
        <v>31</v>
      </c>
    </row>
    <row r="11" spans="1:16" x14ac:dyDescent="0.5">
      <c r="A11" t="s">
        <v>32</v>
      </c>
      <c r="B11">
        <v>-1636.704</v>
      </c>
      <c r="C11">
        <v>-1733.731</v>
      </c>
      <c r="D11">
        <v>-2276.2269999999999</v>
      </c>
      <c r="E11">
        <v>-878.04583948518507</v>
      </c>
      <c r="F11">
        <v>-964.98330651513675</v>
      </c>
      <c r="G11">
        <v>-1843.0285010301131</v>
      </c>
      <c r="H11">
        <v>-892.95685399968124</v>
      </c>
      <c r="I11">
        <v>-2735.9853550297944</v>
      </c>
      <c r="J11">
        <v>-788.27864497020562</v>
      </c>
      <c r="K11">
        <v>-3524.2640000000001</v>
      </c>
      <c r="L11">
        <v>-4947.7401574879104</v>
      </c>
      <c r="M11">
        <v>-5798.9523946750842</v>
      </c>
      <c r="N11">
        <v>-6704.2749933713967</v>
      </c>
      <c r="O11">
        <v>-7734.6036633760868</v>
      </c>
      <c r="P11" s="46">
        <f>SUM(B11:O11)</f>
        <v>-42459.775709940594</v>
      </c>
    </row>
    <row r="12" spans="1:16" x14ac:dyDescent="0.5">
      <c r="A12" t="s">
        <v>33</v>
      </c>
      <c r="B12">
        <v>-4723.7889999999998</v>
      </c>
      <c r="C12">
        <v>-7174.3739999999998</v>
      </c>
      <c r="D12">
        <v>-7254.1549999999997</v>
      </c>
      <c r="E12">
        <v>-1046.478338034045</v>
      </c>
      <c r="F12">
        <v>-1643.4868836568478</v>
      </c>
      <c r="G12">
        <v>-2689.95872532354</v>
      </c>
      <c r="H12">
        <v>-1906.5604240818407</v>
      </c>
      <c r="I12">
        <v>-4596.5191494053806</v>
      </c>
      <c r="J12">
        <v>-1586.3099390970781</v>
      </c>
      <c r="K12">
        <v>-6182.8290885024589</v>
      </c>
      <c r="L12">
        <v>-9402.7050519468357</v>
      </c>
      <c r="M12">
        <v>-10705.732979967475</v>
      </c>
      <c r="N12">
        <v>-12009.13311566568</v>
      </c>
      <c r="O12">
        <v>-13337.145235856631</v>
      </c>
      <c r="P12" s="46">
        <f>SUM(B12:O12)</f>
        <v>-84259.176931537819</v>
      </c>
    </row>
    <row r="13" spans="1:16" x14ac:dyDescent="0.5">
      <c r="A13" t="s">
        <v>34</v>
      </c>
      <c r="B13">
        <v>-9307.3590000000004</v>
      </c>
      <c r="C13">
        <v>-8280.857</v>
      </c>
      <c r="D13">
        <v>-15551.705</v>
      </c>
      <c r="E13">
        <v>-1180.7041632518999</v>
      </c>
      <c r="F13">
        <v>-3235.5695238344501</v>
      </c>
      <c r="G13">
        <v>-4416.27368708635</v>
      </c>
      <c r="H13">
        <v>-4245.8869698124099</v>
      </c>
      <c r="I13">
        <v>-8662.1606568987609</v>
      </c>
      <c r="J13">
        <v>-3337.6163431012387</v>
      </c>
      <c r="K13">
        <v>-11999.777</v>
      </c>
      <c r="L13">
        <v>-15425.795078673675</v>
      </c>
      <c r="M13">
        <v>-15762.252356431281</v>
      </c>
      <c r="N13">
        <v>-17067.508228942115</v>
      </c>
      <c r="O13">
        <v>-18270.41503684784</v>
      </c>
      <c r="P13" s="46">
        <f>SUM(B13:O13)</f>
        <v>-136743.88004488003</v>
      </c>
    </row>
    <row r="14" spans="1:16" x14ac:dyDescent="0.5">
      <c r="A14" t="s">
        <v>35</v>
      </c>
      <c r="B14">
        <v>-15667.851999999999</v>
      </c>
      <c r="C14">
        <v>-17188.962</v>
      </c>
      <c r="D14">
        <v>-25082.087</v>
      </c>
      <c r="E14">
        <v>-3105.2283407711302</v>
      </c>
      <c r="F14">
        <v>-5844.0397140064342</v>
      </c>
      <c r="G14">
        <v>-8949.2609134400027</v>
      </c>
      <c r="H14">
        <v>-7045.4042478939318</v>
      </c>
      <c r="I14">
        <v>-15994.665161333936</v>
      </c>
      <c r="J14">
        <v>-5712.2049271685228</v>
      </c>
      <c r="K14">
        <v>-21707.439088502459</v>
      </c>
      <c r="L14">
        <v>-29776.24028810842</v>
      </c>
      <c r="M14">
        <v>-32266.937731073842</v>
      </c>
      <c r="N14">
        <v>-35780.916337979186</v>
      </c>
      <c r="O14">
        <v>-39342.163936080557</v>
      </c>
      <c r="P14" s="46">
        <f>SUM(B14:O14)</f>
        <v>-263463.40168635838</v>
      </c>
    </row>
    <row r="15" spans="1:16" x14ac:dyDescent="0.5">
      <c r="A15" t="s">
        <v>36</v>
      </c>
      <c r="B15" s="46">
        <v>4153.3482990000011</v>
      </c>
      <c r="C15" s="46">
        <v>4945.4304031756546</v>
      </c>
      <c r="D15" s="46">
        <v>7235.6128519099984</v>
      </c>
      <c r="E15" s="46">
        <v>1062.4495333094301</v>
      </c>
      <c r="F15" s="46">
        <v>1429.5007943040455</v>
      </c>
      <c r="G15" s="46">
        <v>2491.9574689510355</v>
      </c>
      <c r="H15" s="46">
        <v>1966.6779194724277</v>
      </c>
      <c r="I15" s="46">
        <v>4458.6353884234613</v>
      </c>
      <c r="J15" s="46">
        <v>2072.8268820507046</v>
      </c>
      <c r="K15" s="46">
        <f t="shared" ref="B15:N15" si="0">SUM(K7,K9,K14)</f>
        <v>6530.8932704741674</v>
      </c>
      <c r="L15" s="46">
        <f t="shared" si="0"/>
        <v>9232.0170571185736</v>
      </c>
      <c r="M15" s="46">
        <f t="shared" si="0"/>
        <v>10539.831230157877</v>
      </c>
      <c r="N15" s="46">
        <f t="shared" si="0"/>
        <v>11946.351839944262</v>
      </c>
      <c r="O15" s="46">
        <f>SUM(O7,O9,O14)</f>
        <v>13476.676749955077</v>
      </c>
      <c r="P15" s="47">
        <f>SUM(B15:O15)</f>
        <v>81542.209688246716</v>
      </c>
    </row>
    <row r="16" spans="1:16" x14ac:dyDescent="0.5">
      <c r="A16" t="s">
        <v>37</v>
      </c>
    </row>
    <row r="17" spans="1:16" x14ac:dyDescent="0.5">
      <c r="A17" t="s">
        <v>38</v>
      </c>
      <c r="B17">
        <v>-2967.422</v>
      </c>
      <c r="C17">
        <v>-3546.9870000000001</v>
      </c>
      <c r="D17">
        <v>-4418.4719999999998</v>
      </c>
      <c r="E17">
        <v>-621.25531554099484</v>
      </c>
      <c r="F17">
        <v>-831.37797712920326</v>
      </c>
      <c r="G17">
        <v>-1452.633292670198</v>
      </c>
      <c r="H17">
        <v>-1142.9986853298019</v>
      </c>
      <c r="I17">
        <v>-2595.6319779999999</v>
      </c>
      <c r="J17">
        <v>-913.60402200000021</v>
      </c>
      <c r="K17">
        <v>-3509.2360000000003</v>
      </c>
      <c r="L17">
        <v>-4950.7908769073465</v>
      </c>
      <c r="M17">
        <v>-5541.0454081069092</v>
      </c>
      <c r="N17">
        <v>-6177.7897156106437</v>
      </c>
      <c r="O17">
        <v>-6827.1764420679892</v>
      </c>
      <c r="P17" s="47">
        <f>SUM(B17:O17)</f>
        <v>-45496.420713363084</v>
      </c>
    </row>
    <row r="18" spans="1:16" x14ac:dyDescent="0.5">
      <c r="A18" t="s">
        <v>39</v>
      </c>
      <c r="B18">
        <v>-443.73199999999997</v>
      </c>
      <c r="C18">
        <v>-510.60500000000002</v>
      </c>
      <c r="D18">
        <v>-827.28700000000003</v>
      </c>
      <c r="E18">
        <v>-195.54334250708061</v>
      </c>
      <c r="F18">
        <v>-282.83718293202986</v>
      </c>
      <c r="G18">
        <v>-478.38052543911044</v>
      </c>
      <c r="H18">
        <v>-297.56747456088942</v>
      </c>
      <c r="I18">
        <v>-775.94799999999987</v>
      </c>
      <c r="J18">
        <v>-362.03200000000004</v>
      </c>
      <c r="K18">
        <v>-1137.98</v>
      </c>
      <c r="L18">
        <v>-1371.2659000000001</v>
      </c>
      <c r="M18">
        <v>-1519.3626172000002</v>
      </c>
      <c r="N18">
        <v>-1639.3922639588</v>
      </c>
      <c r="O18">
        <v>-1742.6739765882044</v>
      </c>
      <c r="P18" s="47">
        <f>SUM(B18:O18)</f>
        <v>-11584.607283186115</v>
      </c>
    </row>
    <row r="19" spans="1:16" x14ac:dyDescent="0.5">
      <c r="A19" t="s">
        <v>40</v>
      </c>
      <c r="B19">
        <v>24.087999999999997</v>
      </c>
      <c r="C19">
        <v>27.637</v>
      </c>
      <c r="D19">
        <v>10.882</v>
      </c>
      <c r="E19">
        <v>-6.3596722930826388</v>
      </c>
      <c r="F19">
        <v>3.9905708461577425</v>
      </c>
      <c r="G19">
        <v>-2.3691014469248959</v>
      </c>
      <c r="H19">
        <v>-0.55489855307510361</v>
      </c>
      <c r="I19">
        <v>-2.9239999999999995</v>
      </c>
      <c r="J19">
        <v>23.409000000000002</v>
      </c>
      <c r="K19">
        <v>20.485000000000003</v>
      </c>
      <c r="L19">
        <v>0</v>
      </c>
      <c r="M19">
        <v>0</v>
      </c>
      <c r="N19">
        <v>0</v>
      </c>
      <c r="O19">
        <v>0</v>
      </c>
      <c r="P19" s="47">
        <f>SUM(B19:O19)</f>
        <v>98.283898553075105</v>
      </c>
    </row>
    <row r="20" spans="1:16" x14ac:dyDescent="0.5">
      <c r="A20" t="s">
        <v>41</v>
      </c>
      <c r="B20" s="17">
        <v>766.28229900000133</v>
      </c>
      <c r="C20" s="17">
        <v>915.47540317565472</v>
      </c>
      <c r="D20" s="17">
        <v>2000.735851909998</v>
      </c>
      <c r="E20" s="17">
        <v>239.29120296827193</v>
      </c>
      <c r="F20" s="17">
        <v>319.27620508897007</v>
      </c>
      <c r="G20" s="17">
        <v>558.57454939480226</v>
      </c>
      <c r="H20" s="17">
        <v>525.55686102866116</v>
      </c>
      <c r="I20" s="17">
        <v>1084.1314104234616</v>
      </c>
      <c r="J20" s="17">
        <v>820.59986005070459</v>
      </c>
      <c r="K20" s="17">
        <v>1904.1622704741667</v>
      </c>
      <c r="L20" s="17">
        <v>2909.9602802112267</v>
      </c>
      <c r="M20" s="17">
        <v>3479.4232048509675</v>
      </c>
      <c r="N20" s="17">
        <v>4129.1698603748182</v>
      </c>
      <c r="O20" s="17">
        <v>4906.8263312988838</v>
      </c>
      <c r="P20" s="47">
        <f>SUM(B20:O20)</f>
        <v>24559.465590250591</v>
      </c>
    </row>
    <row r="21" spans="1:16" x14ac:dyDescent="0.5">
      <c r="A21" t="s">
        <v>42</v>
      </c>
      <c r="B21">
        <v>267.65499999999997</v>
      </c>
      <c r="C21">
        <v>230.221</v>
      </c>
      <c r="D21">
        <v>323.42899999999997</v>
      </c>
      <c r="E21">
        <v>22.065296300400274</v>
      </c>
      <c r="F21">
        <v>19.610605593310428</v>
      </c>
      <c r="G21">
        <v>41.675901893710702</v>
      </c>
      <c r="H21">
        <v>72.394000000000005</v>
      </c>
      <c r="I21">
        <v>114.06990189371071</v>
      </c>
      <c r="J21">
        <v>77.96309810628928</v>
      </c>
      <c r="K21">
        <v>192.03299999999999</v>
      </c>
      <c r="L21">
        <v>494.60431045783827</v>
      </c>
      <c r="M21">
        <v>612.14619804911683</v>
      </c>
      <c r="N21">
        <v>305.27652679453348</v>
      </c>
      <c r="O21">
        <v>260.56508032761099</v>
      </c>
      <c r="P21" s="47">
        <f>SUM(B21:O21)</f>
        <v>3033.7089194165201</v>
      </c>
    </row>
    <row r="22" spans="1:16" x14ac:dyDescent="0.5">
      <c r="A22" t="s">
        <v>43</v>
      </c>
      <c r="B22">
        <v>-506.041</v>
      </c>
      <c r="C22">
        <v>-687.12800000000004</v>
      </c>
      <c r="D22">
        <v>-1070.4459999999999</v>
      </c>
      <c r="E22">
        <v>-162.78185622734262</v>
      </c>
      <c r="F22">
        <v>-188.3144686254565</v>
      </c>
      <c r="G22">
        <v>-351.09632485279911</v>
      </c>
      <c r="H22">
        <v>-322.02800000000002</v>
      </c>
      <c r="I22">
        <v>-673.12432485279919</v>
      </c>
      <c r="J22">
        <v>-429.03267514720073</v>
      </c>
      <c r="K22">
        <v>-1102.1569999999999</v>
      </c>
      <c r="L22">
        <v>-1359.6861713812195</v>
      </c>
      <c r="M22">
        <v>-1019.5387910882536</v>
      </c>
      <c r="N22">
        <v>-607.48612172904814</v>
      </c>
      <c r="O22">
        <v>-376.0020952249252</v>
      </c>
      <c r="P22" s="47">
        <f>SUM(B22:O22)</f>
        <v>-8854.8628291290443</v>
      </c>
    </row>
    <row r="23" spans="1:16" x14ac:dyDescent="0.5">
      <c r="A23" t="s">
        <v>44</v>
      </c>
      <c r="B23">
        <v>-311.69</v>
      </c>
      <c r="C23">
        <v>-398.464</v>
      </c>
      <c r="D23">
        <v>-1448.4010000000001</v>
      </c>
      <c r="E23">
        <v>295.46439026530686</v>
      </c>
      <c r="F23">
        <v>-429.53833360873165</v>
      </c>
      <c r="G23">
        <v>-134.07394334342482</v>
      </c>
      <c r="H23">
        <v>-1129.8130000000001</v>
      </c>
      <c r="I23">
        <v>-1263.8869433434249</v>
      </c>
      <c r="J23">
        <v>-33.657056656575151</v>
      </c>
      <c r="K23">
        <v>-1297.5440000000001</v>
      </c>
      <c r="L23">
        <v>-2176.3897378879183</v>
      </c>
      <c r="M23">
        <v>14.655598678486342</v>
      </c>
      <c r="N23">
        <v>-559.47688525485</v>
      </c>
      <c r="O23">
        <v>-436.55274901766074</v>
      </c>
      <c r="P23" s="47">
        <f>SUM(B23:O23)</f>
        <v>-9309.3676601687912</v>
      </c>
    </row>
    <row r="24" spans="1:16" x14ac:dyDescent="0.5">
      <c r="A24" t="s">
        <v>45</v>
      </c>
      <c r="B24">
        <v>-550.07600000000002</v>
      </c>
      <c r="C24">
        <v>-855.37100000000009</v>
      </c>
      <c r="D24">
        <v>-2195.4180000000001</v>
      </c>
      <c r="E24">
        <v>154.74783033836451</v>
      </c>
      <c r="F24">
        <v>-598.24219664087775</v>
      </c>
      <c r="G24">
        <v>-443.49436630251319</v>
      </c>
      <c r="H24">
        <v>-1379.4470000000001</v>
      </c>
      <c r="I24">
        <v>-1822.9413663025134</v>
      </c>
      <c r="J24">
        <v>-384.72663369748659</v>
      </c>
      <c r="K24">
        <v>-2207.6680000000001</v>
      </c>
      <c r="L24">
        <v>-3041.4715988112994</v>
      </c>
      <c r="M24">
        <v>-392.73699436065039</v>
      </c>
      <c r="N24">
        <v>-861.6864801893646</v>
      </c>
      <c r="O24">
        <v>-551.9897639149749</v>
      </c>
      <c r="P24" s="47">
        <f>SUM(B24:O24)</f>
        <v>-15130.521569881315</v>
      </c>
    </row>
    <row r="25" spans="1:16" x14ac:dyDescent="0.5">
      <c r="A25" t="s">
        <v>46</v>
      </c>
      <c r="B25">
        <v>0</v>
      </c>
      <c r="C25">
        <v>0</v>
      </c>
      <c r="D25">
        <v>1084.327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47">
        <f>SUM(B25:O25)</f>
        <v>1084.327</v>
      </c>
    </row>
    <row r="26" spans="1:16" x14ac:dyDescent="0.5">
      <c r="A26" t="s">
        <v>47</v>
      </c>
      <c r="B26">
        <v>216.20629900000131</v>
      </c>
      <c r="C26">
        <v>60.104403175654625</v>
      </c>
      <c r="D26">
        <v>889.6448519099979</v>
      </c>
      <c r="E26">
        <v>394.03903330663644</v>
      </c>
      <c r="F26">
        <v>-278.96599155190768</v>
      </c>
      <c r="G26">
        <v>115.08018309228908</v>
      </c>
      <c r="H26">
        <v>-853.89013897133896</v>
      </c>
      <c r="I26">
        <v>-738.80995587905181</v>
      </c>
      <c r="J26">
        <v>435.873226353218</v>
      </c>
      <c r="K26">
        <v>-302.93672952583574</v>
      </c>
      <c r="L26">
        <v>-131.51131860007081</v>
      </c>
      <c r="M26">
        <v>3086.6862104903216</v>
      </c>
      <c r="N26">
        <v>3267.4833801854511</v>
      </c>
      <c r="O26">
        <v>4354.8365673839107</v>
      </c>
      <c r="P26" s="47">
        <f>SUM(B26:O26)</f>
        <v>10513.840020369276</v>
      </c>
    </row>
    <row r="27" spans="1:16" x14ac:dyDescent="0.5">
      <c r="A27" t="s">
        <v>48</v>
      </c>
      <c r="B27">
        <v>-68.396000000000001</v>
      </c>
      <c r="C27">
        <v>-48.173000000000002</v>
      </c>
      <c r="D27">
        <v>-25.263000000000002</v>
      </c>
      <c r="E27">
        <v>-94.158000000000001</v>
      </c>
      <c r="F27">
        <v>27.748322843675641</v>
      </c>
      <c r="G27">
        <v>-66.409677156324364</v>
      </c>
      <c r="H27">
        <v>300.428</v>
      </c>
      <c r="I27">
        <v>234.01832284367563</v>
      </c>
      <c r="J27">
        <v>-201.53132284367564</v>
      </c>
      <c r="K27">
        <v>32.487000000000002</v>
      </c>
      <c r="L27">
        <v>46.028961510024779</v>
      </c>
      <c r="M27">
        <v>-1080.340173671611</v>
      </c>
      <c r="N27">
        <v>-1143.6191830649088</v>
      </c>
      <c r="O27">
        <v>-1524.1927985843681</v>
      </c>
      <c r="P27" s="47">
        <f>SUM(B27:O27)</f>
        <v>-3611.3725481235119</v>
      </c>
    </row>
    <row r="28" spans="1:16" x14ac:dyDescent="0.5">
      <c r="A28" t="s">
        <v>49</v>
      </c>
      <c r="B28">
        <v>147.81029900000129</v>
      </c>
      <c r="C28">
        <v>11.931403175654623</v>
      </c>
      <c r="D28">
        <v>864.38185190999786</v>
      </c>
      <c r="E28">
        <v>299.88103330663643</v>
      </c>
      <c r="F28">
        <v>-251.21766870823203</v>
      </c>
      <c r="G28">
        <v>48.670505935964712</v>
      </c>
      <c r="H28">
        <v>-553.46213897133896</v>
      </c>
      <c r="I28">
        <v>-504.79163303537621</v>
      </c>
      <c r="J28">
        <v>234.34190350954236</v>
      </c>
      <c r="K28">
        <v>-270.44972952583572</v>
      </c>
      <c r="L28">
        <v>-85.482357090046037</v>
      </c>
      <c r="M28">
        <v>2006.3460368187091</v>
      </c>
      <c r="N28">
        <v>2123.8641971205434</v>
      </c>
      <c r="O28">
        <v>2830.6437687995422</v>
      </c>
      <c r="P28" s="47">
        <f>SUM(B28:O28)</f>
        <v>6902.467472245763</v>
      </c>
    </row>
    <row r="29" spans="1:16" x14ac:dyDescent="0.5">
      <c r="A29" t="s">
        <v>50</v>
      </c>
    </row>
    <row r="30" spans="1:16" x14ac:dyDescent="0.5">
      <c r="A30" t="s">
        <v>51</v>
      </c>
      <c r="B30">
        <v>122.614</v>
      </c>
      <c r="C30">
        <v>177.14100000000002</v>
      </c>
      <c r="D30">
        <v>276.02300000000002</v>
      </c>
      <c r="E30">
        <v>184.38955188285848</v>
      </c>
      <c r="F30">
        <v>98.993324739282926</v>
      </c>
      <c r="G30">
        <v>283.38220865193301</v>
      </c>
      <c r="H30">
        <v>151.0547913480666</v>
      </c>
      <c r="I30">
        <v>434.43699999999956</v>
      </c>
      <c r="J30">
        <v>157.83283481732477</v>
      </c>
      <c r="K30">
        <v>592.26983481732429</v>
      </c>
      <c r="L30">
        <v>689.43788275402494</v>
      </c>
      <c r="M30">
        <v>715.36042392794423</v>
      </c>
      <c r="N30">
        <v>812.29326099956711</v>
      </c>
      <c r="O30">
        <v>916.42489150197878</v>
      </c>
      <c r="P30" s="47">
        <f>SUM(B30:O30)</f>
        <v>5611.6540054403049</v>
      </c>
    </row>
    <row r="31" spans="1:16" x14ac:dyDescent="0.5">
      <c r="A31" t="s">
        <v>52</v>
      </c>
      <c r="B31">
        <v>888.89629900000136</v>
      </c>
      <c r="C31">
        <v>1092.6164031756548</v>
      </c>
      <c r="D31">
        <v>2276.7588519099982</v>
      </c>
      <c r="E31">
        <v>423.68075485113042</v>
      </c>
      <c r="F31">
        <v>418.26952982825298</v>
      </c>
      <c r="G31">
        <v>841.95675804673533</v>
      </c>
      <c r="H31">
        <v>676.61165237672776</v>
      </c>
      <c r="I31">
        <v>1518.568410423461</v>
      </c>
      <c r="J31">
        <v>978.43269486802933</v>
      </c>
      <c r="K31">
        <v>2497.0011052914888</v>
      </c>
      <c r="L31">
        <v>3599.3981629652535</v>
      </c>
      <c r="M31">
        <v>4194.783628778916</v>
      </c>
      <c r="N31">
        <v>4941.4631213743824</v>
      </c>
      <c r="O31">
        <v>5823.2512228008645</v>
      </c>
      <c r="P31" s="47">
        <f>SUM(B31:O31)</f>
        <v>30171.688595690895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1F11-ED9C-4F84-8DFC-D7B63A0B6E2F}">
  <dimension ref="A1:P20"/>
  <sheetViews>
    <sheetView workbookViewId="0">
      <selection activeCell="B3" sqref="B3:P20"/>
    </sheetView>
  </sheetViews>
  <sheetFormatPr defaultRowHeight="14.35" x14ac:dyDescent="0.5"/>
  <sheetData>
    <row r="1" spans="1:16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5">
      <c r="A2" t="s">
        <v>53</v>
      </c>
    </row>
    <row r="3" spans="1:16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18.600000000000001</v>
      </c>
      <c r="L3">
        <v>21.5</v>
      </c>
      <c r="M3">
        <v>21.65</v>
      </c>
      <c r="N3">
        <v>22.91</v>
      </c>
      <c r="O3">
        <v>24.25</v>
      </c>
      <c r="P3">
        <v>25.45</v>
      </c>
    </row>
    <row r="4" spans="1:16" x14ac:dyDescent="0.5">
      <c r="A4" t="s">
        <v>55</v>
      </c>
      <c r="B4">
        <v>8.0500000000000007</v>
      </c>
      <c r="C4">
        <v>9.09</v>
      </c>
      <c r="D4">
        <v>14.365</v>
      </c>
      <c r="E4">
        <v>15.784000000000001</v>
      </c>
      <c r="F4">
        <v>15.593</v>
      </c>
      <c r="G4">
        <v>15.984999999999999</v>
      </c>
      <c r="H4">
        <v>16.076598540145994</v>
      </c>
      <c r="I4">
        <v>16.015532846715331</v>
      </c>
      <c r="J4">
        <v>17.388000000000002</v>
      </c>
      <c r="K4">
        <v>16.404</v>
      </c>
      <c r="L4">
        <v>20.5</v>
      </c>
      <c r="M4">
        <v>20.78</v>
      </c>
      <c r="N4">
        <v>22.32</v>
      </c>
      <c r="O4">
        <v>23.7</v>
      </c>
      <c r="P4">
        <v>25</v>
      </c>
    </row>
    <row r="5" spans="1:16" x14ac:dyDescent="0.5">
      <c r="A5" t="s">
        <v>56</v>
      </c>
    </row>
    <row r="6" spans="1:16" x14ac:dyDescent="0.5">
      <c r="A6" t="s">
        <v>57</v>
      </c>
      <c r="K6">
        <v>0.26400000000000001</v>
      </c>
      <c r="L6">
        <v>0.20499999999999999</v>
      </c>
      <c r="M6">
        <v>0.10800000000000001</v>
      </c>
      <c r="N6">
        <v>7.9000000000000001E-2</v>
      </c>
      <c r="O6">
        <v>6.3E-2</v>
      </c>
      <c r="P6">
        <v>5.2000000000000005E-2</v>
      </c>
    </row>
    <row r="7" spans="1:16" x14ac:dyDescent="0.5">
      <c r="A7" t="s">
        <v>58</v>
      </c>
      <c r="K7">
        <v>2.1000000000000001E-2</v>
      </c>
      <c r="L7">
        <v>2.2000000000000002E-2</v>
      </c>
      <c r="M7">
        <v>2.3E-2</v>
      </c>
      <c r="N7">
        <v>1.3000000000000001E-2</v>
      </c>
      <c r="O7">
        <v>1.8000000000000002E-2</v>
      </c>
      <c r="P7">
        <v>1.9E-2</v>
      </c>
    </row>
    <row r="8" spans="1:16" x14ac:dyDescent="0.5">
      <c r="A8" t="s">
        <v>59</v>
      </c>
      <c r="K8">
        <v>3.4000000000000002E-2</v>
      </c>
      <c r="L8">
        <v>3.6000000000000004E-2</v>
      </c>
      <c r="M8">
        <v>4.2000000000000003E-2</v>
      </c>
      <c r="N8">
        <v>4.0999999999999995E-2</v>
      </c>
      <c r="O8">
        <v>0.04</v>
      </c>
      <c r="P8">
        <v>0.04</v>
      </c>
    </row>
    <row r="9" spans="1:16" x14ac:dyDescent="0.5">
      <c r="A9" t="s">
        <v>60</v>
      </c>
    </row>
    <row r="10" spans="1:16" x14ac:dyDescent="0.5">
      <c r="A10" t="s">
        <v>61</v>
      </c>
      <c r="K10">
        <v>0.26300000000000001</v>
      </c>
      <c r="L10">
        <v>0.22399999999999998</v>
      </c>
      <c r="M10">
        <v>0.128</v>
      </c>
      <c r="N10">
        <v>9.0999999999999998E-2</v>
      </c>
      <c r="O10">
        <v>8.4000000000000005E-2</v>
      </c>
      <c r="P10">
        <v>8.1000000000000003E-2</v>
      </c>
    </row>
    <row r="11" spans="1:16" x14ac:dyDescent="0.5">
      <c r="A11" t="s">
        <v>62</v>
      </c>
      <c r="K11">
        <v>1.1000000000000001E-2</v>
      </c>
      <c r="L11">
        <v>1.7000000000000001E-2</v>
      </c>
      <c r="M11">
        <v>2.5000000000000001E-2</v>
      </c>
      <c r="N11">
        <v>2.3E-2</v>
      </c>
      <c r="O11">
        <v>1.4999999999999999E-2</v>
      </c>
      <c r="P11">
        <v>1.8000000000000002E-2</v>
      </c>
    </row>
    <row r="12" spans="1:16" x14ac:dyDescent="0.5">
      <c r="A12" t="s">
        <v>63</v>
      </c>
    </row>
    <row r="13" spans="1:16" x14ac:dyDescent="0.5">
      <c r="A13" t="s">
        <v>64</v>
      </c>
      <c r="K13">
        <v>2.7999999999999997E-2</v>
      </c>
      <c r="L13">
        <v>3.4000000000000002E-2</v>
      </c>
      <c r="M13">
        <v>2.7000000000000003E-2</v>
      </c>
      <c r="N13">
        <v>2.7000000000000003E-2</v>
      </c>
      <c r="O13">
        <v>3.4000000000000002E-2</v>
      </c>
      <c r="P13">
        <v>3.4000000000000002E-2</v>
      </c>
    </row>
    <row r="14" spans="1:16" x14ac:dyDescent="0.5">
      <c r="A14" t="s">
        <v>65</v>
      </c>
      <c r="K14">
        <v>2.8999999999999998E-2</v>
      </c>
      <c r="L14">
        <v>2.7000000000000003E-2</v>
      </c>
      <c r="M14">
        <v>2.7999999999999997E-2</v>
      </c>
      <c r="N14">
        <v>2.3E-2</v>
      </c>
      <c r="O14">
        <v>2.7000000000000003E-2</v>
      </c>
      <c r="P14">
        <v>2.7999999999999997E-2</v>
      </c>
    </row>
    <row r="15" spans="1:16" x14ac:dyDescent="0.5">
      <c r="A15" t="s">
        <v>66</v>
      </c>
      <c r="K15">
        <v>0.01</v>
      </c>
      <c r="L15">
        <v>2.7999999999999997E-2</v>
      </c>
      <c r="M15">
        <v>2.5000000000000001E-2</v>
      </c>
      <c r="N15">
        <v>2.4E-2</v>
      </c>
      <c r="O15">
        <v>2.5000000000000001E-2</v>
      </c>
      <c r="P15">
        <v>2.5000000000000001E-2</v>
      </c>
    </row>
    <row r="17" spans="1:16" x14ac:dyDescent="0.5">
      <c r="A17" t="s">
        <v>67</v>
      </c>
      <c r="K17">
        <v>0.17202268431001899</v>
      </c>
      <c r="L17">
        <v>0.15591397849462352</v>
      </c>
      <c r="M17">
        <v>6.9767441860464352E-3</v>
      </c>
      <c r="N17">
        <v>5.8198614318706765E-2</v>
      </c>
      <c r="O17">
        <v>5.8489742470536843E-2</v>
      </c>
      <c r="P17">
        <v>4.9484536082474273E-2</v>
      </c>
    </row>
    <row r="18" spans="1:16" x14ac:dyDescent="0.5">
      <c r="A18" t="s">
        <v>68</v>
      </c>
      <c r="K18">
        <v>0.14194222067525231</v>
      </c>
      <c r="L18">
        <v>0.24969519629358694</v>
      </c>
      <c r="M18">
        <v>1.3658536585365866E-2</v>
      </c>
      <c r="N18">
        <v>7.4109720885466857E-2</v>
      </c>
      <c r="O18">
        <v>6.1827956989247257E-2</v>
      </c>
      <c r="P18">
        <v>5.4852320675105481E-2</v>
      </c>
    </row>
    <row r="19" spans="1:16" x14ac:dyDescent="0.5">
      <c r="A19" t="s">
        <v>69</v>
      </c>
      <c r="K19">
        <v>9.1977315689981021E-2</v>
      </c>
      <c r="L19">
        <v>4.908602150537647E-2</v>
      </c>
      <c r="M19">
        <v>0.10102325581395358</v>
      </c>
      <c r="N19">
        <v>2.0801385681293236E-2</v>
      </c>
      <c r="O19">
        <v>4.5102575294631575E-3</v>
      </c>
      <c r="P19">
        <v>2.5154639175257315E-3</v>
      </c>
    </row>
    <row r="20" spans="1:16" x14ac:dyDescent="0.5">
      <c r="A20" t="s">
        <v>70</v>
      </c>
      <c r="K20">
        <v>0.12205777932474771</v>
      </c>
      <c r="L20">
        <v>-4.4695196293586953E-2</v>
      </c>
      <c r="M20">
        <v>9.4341463414634147E-2</v>
      </c>
      <c r="N20">
        <v>4.8902791145331442E-3</v>
      </c>
      <c r="O20">
        <v>1.1720430107527435E-3</v>
      </c>
      <c r="P20">
        <v>-2.8523206751054769E-3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9518-9ED0-47A2-B147-DEE3FC8C37DA}">
  <dimension ref="A1:O32"/>
  <sheetViews>
    <sheetView workbookViewId="0">
      <selection sqref="A1:O32"/>
    </sheetView>
  </sheetViews>
  <sheetFormatPr defaultRowHeight="14.35" x14ac:dyDescent="0.5"/>
  <sheetData>
    <row r="1" spans="1:15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3" spans="1:15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18.600000000000001</v>
      </c>
      <c r="L3">
        <v>21.5</v>
      </c>
      <c r="M3">
        <v>21.65</v>
      </c>
      <c r="N3">
        <v>22.91</v>
      </c>
      <c r="O3">
        <v>24.25</v>
      </c>
    </row>
    <row r="4" spans="1:15" x14ac:dyDescent="0.5">
      <c r="A4" t="s">
        <v>55</v>
      </c>
      <c r="B4">
        <v>8.0500000000000007</v>
      </c>
      <c r="C4">
        <v>9.09</v>
      </c>
      <c r="D4">
        <v>14.365</v>
      </c>
      <c r="E4">
        <v>15.784000000000001</v>
      </c>
      <c r="F4">
        <v>15.593</v>
      </c>
      <c r="G4">
        <v>15.984999999999999</v>
      </c>
      <c r="H4">
        <v>16.076598540145994</v>
      </c>
      <c r="I4">
        <v>16.015532846715331</v>
      </c>
      <c r="J4">
        <v>17.388000000000002</v>
      </c>
      <c r="K4">
        <v>16.404</v>
      </c>
      <c r="L4">
        <v>20.5</v>
      </c>
      <c r="M4">
        <v>20.78</v>
      </c>
      <c r="N4">
        <v>22.32</v>
      </c>
      <c r="O4">
        <v>23.7</v>
      </c>
    </row>
    <row r="6" spans="1:15" x14ac:dyDescent="0.5">
      <c r="A6" t="s">
        <v>71</v>
      </c>
      <c r="C6">
        <v>26.580139372822302</v>
      </c>
    </row>
    <row r="7" spans="1:15" x14ac:dyDescent="0.5">
      <c r="A7" t="s">
        <v>72</v>
      </c>
      <c r="C7" t="s">
        <v>73</v>
      </c>
      <c r="D7" t="s">
        <v>74</v>
      </c>
      <c r="E7" t="s">
        <v>75</v>
      </c>
      <c r="F7" t="s">
        <v>76</v>
      </c>
    </row>
    <row r="8" spans="1:15" x14ac:dyDescent="0.5">
      <c r="A8" t="s">
        <v>77</v>
      </c>
      <c r="C8">
        <v>109.628</v>
      </c>
      <c r="D8">
        <v>-76.716999999999999</v>
      </c>
      <c r="E8">
        <v>32.911000000000001</v>
      </c>
      <c r="F8">
        <v>2.5</v>
      </c>
    </row>
    <row r="9" spans="1:15" x14ac:dyDescent="0.5">
      <c r="A9" t="s">
        <v>78</v>
      </c>
      <c r="C9">
        <v>5886.259</v>
      </c>
      <c r="D9">
        <v>0</v>
      </c>
      <c r="E9">
        <v>5886.259</v>
      </c>
      <c r="F9">
        <v>32.700000000000003</v>
      </c>
    </row>
    <row r="10" spans="1:15" x14ac:dyDescent="0.5">
      <c r="A10" t="s">
        <v>79</v>
      </c>
      <c r="C10">
        <v>81.561999999999998</v>
      </c>
      <c r="D10">
        <v>-45.726999999999997</v>
      </c>
      <c r="E10">
        <v>35.835000000000001</v>
      </c>
      <c r="F10">
        <v>5.0999999999999996</v>
      </c>
    </row>
    <row r="11" spans="1:15" x14ac:dyDescent="0.5">
      <c r="A11" t="s">
        <v>80</v>
      </c>
      <c r="C11">
        <v>8176.4949999999999</v>
      </c>
      <c r="D11">
        <v>0</v>
      </c>
      <c r="E11">
        <v>8176.4949999999999</v>
      </c>
      <c r="F11">
        <v>54.1</v>
      </c>
    </row>
    <row r="12" spans="1:15" x14ac:dyDescent="0.5">
      <c r="A12" t="s">
        <v>81</v>
      </c>
      <c r="C12">
        <v>1.1539999999999999</v>
      </c>
      <c r="D12">
        <v>0</v>
      </c>
      <c r="E12">
        <v>1.1539999999999999</v>
      </c>
      <c r="F12">
        <v>10</v>
      </c>
    </row>
    <row r="13" spans="1:15" x14ac:dyDescent="0.5">
      <c r="A13" t="s">
        <v>82</v>
      </c>
      <c r="C13">
        <v>912.07899999999995</v>
      </c>
      <c r="D13">
        <v>0</v>
      </c>
      <c r="E13">
        <v>912.07899999999995</v>
      </c>
      <c r="F13">
        <v>50</v>
      </c>
    </row>
    <row r="14" spans="1:15" x14ac:dyDescent="0.5">
      <c r="A14" t="s">
        <v>83</v>
      </c>
      <c r="C14">
        <v>15167.177</v>
      </c>
      <c r="D14">
        <v>-122.44399999999999</v>
      </c>
      <c r="E14">
        <v>15044.733</v>
      </c>
      <c r="F14">
        <v>45.245706573855443</v>
      </c>
    </row>
    <row r="17" spans="1:15" x14ac:dyDescent="0.5">
      <c r="A17" t="s">
        <v>84</v>
      </c>
    </row>
    <row r="19" spans="1:15" x14ac:dyDescent="0.5">
      <c r="A19" t="s">
        <v>85</v>
      </c>
      <c r="L19">
        <v>12</v>
      </c>
      <c r="M19">
        <v>30</v>
      </c>
    </row>
    <row r="20" spans="1:15" x14ac:dyDescent="0.5">
      <c r="A20" t="s">
        <v>86</v>
      </c>
      <c r="L20">
        <v>10</v>
      </c>
    </row>
    <row r="21" spans="1:15" x14ac:dyDescent="0.5">
      <c r="A21" t="s">
        <v>87</v>
      </c>
      <c r="M21">
        <v>20</v>
      </c>
      <c r="N21">
        <v>40</v>
      </c>
      <c r="O21">
        <v>40</v>
      </c>
    </row>
    <row r="22" spans="1:15" x14ac:dyDescent="0.5">
      <c r="A22" t="s">
        <v>88</v>
      </c>
      <c r="N22">
        <v>10</v>
      </c>
      <c r="O22">
        <v>10</v>
      </c>
    </row>
    <row r="23" spans="1:15" x14ac:dyDescent="0.5">
      <c r="A23" t="s">
        <v>89</v>
      </c>
      <c r="N23">
        <v>40</v>
      </c>
      <c r="O23">
        <v>40</v>
      </c>
    </row>
    <row r="24" spans="1:15" x14ac:dyDescent="0.5">
      <c r="A24" t="s">
        <v>90</v>
      </c>
      <c r="L24">
        <v>22</v>
      </c>
      <c r="M24">
        <v>50</v>
      </c>
      <c r="N24">
        <v>90</v>
      </c>
      <c r="O24">
        <v>90</v>
      </c>
    </row>
    <row r="25" spans="1:15" x14ac:dyDescent="0.5">
      <c r="A25" t="s">
        <v>91</v>
      </c>
      <c r="J25">
        <v>5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5">
      <c r="A26" t="s">
        <v>92</v>
      </c>
      <c r="J26">
        <v>5</v>
      </c>
      <c r="K26">
        <v>10</v>
      </c>
      <c r="L26">
        <v>32</v>
      </c>
      <c r="M26">
        <v>60</v>
      </c>
      <c r="N26">
        <v>100</v>
      </c>
      <c r="O26">
        <v>100</v>
      </c>
    </row>
    <row r="28" spans="1:15" x14ac:dyDescent="0.5">
      <c r="A28" t="s">
        <v>93</v>
      </c>
      <c r="L28">
        <v>15044.733</v>
      </c>
      <c r="M28">
        <v>17367.473514848814</v>
      </c>
      <c r="N28">
        <v>18030.575730975394</v>
      </c>
      <c r="O28">
        <v>20510.131213070585</v>
      </c>
    </row>
    <row r="29" spans="1:15" x14ac:dyDescent="0.5">
      <c r="A29" t="s">
        <v>94</v>
      </c>
      <c r="L29">
        <v>-678.94366257053866</v>
      </c>
      <c r="M29">
        <v>-704.86620374445795</v>
      </c>
      <c r="N29">
        <v>-801.79904081608083</v>
      </c>
      <c r="O29">
        <v>-905.9306713184925</v>
      </c>
    </row>
    <row r="30" spans="1:15" x14ac:dyDescent="0.5">
      <c r="A30" t="s">
        <v>95</v>
      </c>
      <c r="L30">
        <v>656</v>
      </c>
      <c r="M30">
        <v>1246.8000000000002</v>
      </c>
      <c r="N30">
        <v>2232</v>
      </c>
      <c r="O30">
        <v>2370</v>
      </c>
    </row>
    <row r="31" spans="1:15" x14ac:dyDescent="0.5">
      <c r="A31" t="s">
        <v>96</v>
      </c>
      <c r="L31">
        <v>2345.6841774193526</v>
      </c>
      <c r="M31">
        <v>121.16841987103908</v>
      </c>
      <c r="N31">
        <v>1049.3545229112715</v>
      </c>
      <c r="O31">
        <v>1199.6322926894172</v>
      </c>
    </row>
    <row r="32" spans="1:15" x14ac:dyDescent="0.5">
      <c r="A32" t="s">
        <v>97</v>
      </c>
      <c r="J32">
        <v>0</v>
      </c>
      <c r="K32">
        <v>15044.733</v>
      </c>
      <c r="L32">
        <v>17367.473514848814</v>
      </c>
      <c r="M32">
        <v>18030.575730975394</v>
      </c>
      <c r="N32">
        <v>20510.131213070585</v>
      </c>
      <c r="O32">
        <v>23173.832834441509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4E46-EF4B-4DB4-B00B-58BAF1EA607B}">
  <dimension ref="A1:P51"/>
  <sheetViews>
    <sheetView workbookViewId="0">
      <selection activeCell="J18" sqref="J18"/>
    </sheetView>
  </sheetViews>
  <sheetFormatPr defaultRowHeight="14.35" x14ac:dyDescent="0.5"/>
  <cols>
    <col min="16" max="16" width="12.3515625" bestFit="1" customWidth="1"/>
  </cols>
  <sheetData>
    <row r="1" spans="1:16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6" x14ac:dyDescent="0.5">
      <c r="A2" t="s">
        <v>98</v>
      </c>
    </row>
    <row r="3" spans="1:16" x14ac:dyDescent="0.5">
      <c r="A3" t="s">
        <v>99</v>
      </c>
      <c r="B3">
        <v>218421</v>
      </c>
      <c r="C3">
        <v>210937</v>
      </c>
      <c r="D3">
        <v>219041</v>
      </c>
      <c r="E3">
        <v>47216</v>
      </c>
      <c r="F3">
        <v>67195</v>
      </c>
      <c r="G3">
        <v>114411</v>
      </c>
      <c r="H3">
        <v>55448</v>
      </c>
      <c r="I3">
        <v>169859</v>
      </c>
      <c r="J3">
        <v>51692.996200000001</v>
      </c>
      <c r="K3">
        <v>221551.99619999999</v>
      </c>
      <c r="L3">
        <v>229084.76407080001</v>
      </c>
      <c r="M3">
        <v>235270.05270071159</v>
      </c>
      <c r="N3">
        <v>241622.34412363078</v>
      </c>
      <c r="O3">
        <v>249837.50382383424</v>
      </c>
      <c r="P3" s="46"/>
    </row>
    <row r="4" spans="1:16" x14ac:dyDescent="0.5">
      <c r="A4" t="s">
        <v>100</v>
      </c>
      <c r="B4">
        <v>83988</v>
      </c>
      <c r="C4">
        <v>87956</v>
      </c>
      <c r="D4">
        <v>94701</v>
      </c>
      <c r="E4">
        <v>26730</v>
      </c>
      <c r="F4">
        <v>25043</v>
      </c>
      <c r="G4">
        <v>51773</v>
      </c>
      <c r="H4">
        <v>24652</v>
      </c>
      <c r="I4">
        <v>76425</v>
      </c>
      <c r="J4">
        <v>22293.854980000004</v>
      </c>
      <c r="K4">
        <v>98718.854980000004</v>
      </c>
      <c r="L4">
        <v>114462.50636774095</v>
      </c>
      <c r="M4">
        <v>117552.99403966994</v>
      </c>
      <c r="N4">
        <v>120726.92487874102</v>
      </c>
      <c r="O4">
        <v>124831.64032461822</v>
      </c>
      <c r="P4" s="46"/>
    </row>
    <row r="5" spans="1:16" x14ac:dyDescent="0.5">
      <c r="A5" t="s">
        <v>101</v>
      </c>
      <c r="B5">
        <v>24951</v>
      </c>
      <c r="C5">
        <v>27199</v>
      </c>
      <c r="D5">
        <v>29147</v>
      </c>
      <c r="E5">
        <v>7146.8708999999999</v>
      </c>
      <c r="F5">
        <v>8373.2179400000005</v>
      </c>
      <c r="G5">
        <v>15520.08884</v>
      </c>
      <c r="H5">
        <v>8903.9111599999997</v>
      </c>
      <c r="I5">
        <v>24424</v>
      </c>
      <c r="J5">
        <v>8031.4308400000009</v>
      </c>
      <c r="K5">
        <v>32455.430840000001</v>
      </c>
      <c r="L5">
        <v>39458</v>
      </c>
      <c r="M5">
        <v>45376.7</v>
      </c>
      <c r="N5">
        <v>49914.37</v>
      </c>
      <c r="O5">
        <v>54905.807000000008</v>
      </c>
      <c r="P5" s="46"/>
    </row>
    <row r="6" spans="1:16" x14ac:dyDescent="0.5">
      <c r="A6" t="s">
        <v>102</v>
      </c>
      <c r="B6">
        <v>26725</v>
      </c>
      <c r="C6">
        <v>25176</v>
      </c>
      <c r="D6">
        <v>19517</v>
      </c>
      <c r="E6">
        <v>4301.5519999999997</v>
      </c>
      <c r="F6">
        <v>6330.2890000000007</v>
      </c>
      <c r="G6">
        <v>10631.841</v>
      </c>
      <c r="H6">
        <v>5249.1589999999997</v>
      </c>
      <c r="I6">
        <v>15881</v>
      </c>
      <c r="J6">
        <v>4092.6290000000008</v>
      </c>
      <c r="K6">
        <v>19973.629000000001</v>
      </c>
      <c r="L6">
        <v>25451</v>
      </c>
      <c r="M6">
        <v>27996.100000000002</v>
      </c>
      <c r="N6">
        <v>30795.710000000006</v>
      </c>
      <c r="O6">
        <v>33875.28100000001</v>
      </c>
      <c r="P6" s="46"/>
    </row>
    <row r="7" spans="1:16" x14ac:dyDescent="0.5">
      <c r="A7" t="s">
        <v>103</v>
      </c>
      <c r="B7">
        <v>0</v>
      </c>
      <c r="C7">
        <v>1560</v>
      </c>
      <c r="D7">
        <v>6329</v>
      </c>
      <c r="E7">
        <v>2409</v>
      </c>
      <c r="F7">
        <v>2558</v>
      </c>
      <c r="G7">
        <v>4967</v>
      </c>
      <c r="H7">
        <v>2662</v>
      </c>
      <c r="I7">
        <v>7629</v>
      </c>
      <c r="J7">
        <v>2709.1078899999993</v>
      </c>
      <c r="K7">
        <v>10338.107889999999</v>
      </c>
      <c r="L7">
        <v>16135.999999999998</v>
      </c>
      <c r="M7">
        <v>22590.399999999998</v>
      </c>
      <c r="N7">
        <v>31626.559999999994</v>
      </c>
      <c r="O7">
        <v>44277.183999999987</v>
      </c>
      <c r="P7" s="46"/>
    </row>
    <row r="8" spans="1:16" x14ac:dyDescent="0.5">
      <c r="A8" t="s">
        <v>104</v>
      </c>
      <c r="B8">
        <v>354085</v>
      </c>
      <c r="C8">
        <v>352828</v>
      </c>
      <c r="D8">
        <v>368735</v>
      </c>
      <c r="E8">
        <v>87803.42289999999</v>
      </c>
      <c r="F8">
        <v>109499.50694000001</v>
      </c>
      <c r="G8">
        <v>197302.92984</v>
      </c>
      <c r="H8">
        <v>96915.070160000003</v>
      </c>
      <c r="I8">
        <v>294218</v>
      </c>
      <c r="J8">
        <v>88820.018909999999</v>
      </c>
      <c r="K8">
        <v>383038.01890999998</v>
      </c>
      <c r="L8">
        <v>424592.27043854096</v>
      </c>
      <c r="M8">
        <v>448786.24674038152</v>
      </c>
      <c r="N8">
        <v>474685.90900237183</v>
      </c>
      <c r="O8">
        <v>507727.4161484525</v>
      </c>
      <c r="P8" s="46"/>
    </row>
    <row r="9" spans="1:16" x14ac:dyDescent="0.5">
      <c r="A9" t="s">
        <v>105</v>
      </c>
      <c r="P9" s="46"/>
    </row>
    <row r="10" spans="1:16" x14ac:dyDescent="0.5">
      <c r="A10" t="s">
        <v>106</v>
      </c>
      <c r="B10">
        <v>1110.937284793441</v>
      </c>
      <c r="C10">
        <v>876.23612891660707</v>
      </c>
      <c r="D10">
        <v>1239.1252139999999</v>
      </c>
      <c r="E10">
        <v>349.21633635000012</v>
      </c>
      <c r="F10">
        <v>484.48709502999924</v>
      </c>
      <c r="G10">
        <v>833.7034313799993</v>
      </c>
      <c r="H10">
        <v>472.12799999999999</v>
      </c>
      <c r="I10">
        <v>1305.8314313799992</v>
      </c>
      <c r="J10">
        <v>333.82389047436754</v>
      </c>
      <c r="K10">
        <v>1639.6553218543668</v>
      </c>
      <c r="L10">
        <v>2042.9613413708857</v>
      </c>
      <c r="M10">
        <v>2324.7183977273926</v>
      </c>
      <c r="N10">
        <v>2576.0971722288486</v>
      </c>
      <c r="O10">
        <v>2831.4965980779612</v>
      </c>
      <c r="P10" s="46"/>
    </row>
    <row r="11" spans="1:16" x14ac:dyDescent="0.5">
      <c r="A11" t="s">
        <v>107</v>
      </c>
      <c r="B11">
        <v>654.19710412099198</v>
      </c>
      <c r="C11">
        <v>822.59354290239503</v>
      </c>
      <c r="D11">
        <v>1364.4569135300001</v>
      </c>
      <c r="E11">
        <v>439.60635430000002</v>
      </c>
      <c r="F11">
        <v>488.30190379999965</v>
      </c>
      <c r="G11">
        <v>927.90825809999967</v>
      </c>
      <c r="H11">
        <v>495.96199999999999</v>
      </c>
      <c r="I11">
        <v>1423.8702580999998</v>
      </c>
      <c r="J11">
        <v>453.73262609540097</v>
      </c>
      <c r="K11">
        <v>1877.6028841954007</v>
      </c>
      <c r="L11">
        <v>2623.3360812265701</v>
      </c>
      <c r="M11">
        <v>2985.1361002050139</v>
      </c>
      <c r="N11">
        <v>3307.9278221284821</v>
      </c>
      <c r="O11">
        <v>3635.8824022699441</v>
      </c>
      <c r="P11" s="46"/>
    </row>
    <row r="12" spans="1:16" x14ac:dyDescent="0.5">
      <c r="A12" t="s">
        <v>108</v>
      </c>
      <c r="B12">
        <v>372.78141097581107</v>
      </c>
      <c r="C12">
        <v>461.66302440273199</v>
      </c>
      <c r="D12">
        <v>685.57757850999997</v>
      </c>
      <c r="E12">
        <v>185.34124392999999</v>
      </c>
      <c r="F12">
        <v>217.91873117999987</v>
      </c>
      <c r="G12">
        <v>403.25997510999986</v>
      </c>
      <c r="H12">
        <v>253.822</v>
      </c>
      <c r="I12">
        <v>657.0819751099998</v>
      </c>
      <c r="J12">
        <v>257.51098272228046</v>
      </c>
      <c r="K12">
        <v>914.59295783228026</v>
      </c>
      <c r="L12">
        <v>1339.8697732655355</v>
      </c>
      <c r="M12">
        <v>1707.2620650949457</v>
      </c>
      <c r="N12">
        <v>2026.3493450611911</v>
      </c>
      <c r="O12">
        <v>2369.4102891800508</v>
      </c>
      <c r="P12" s="46"/>
    </row>
    <row r="13" spans="1:16" x14ac:dyDescent="0.5">
      <c r="A13" t="s">
        <v>109</v>
      </c>
      <c r="B13">
        <v>254.68649910975589</v>
      </c>
      <c r="C13">
        <v>278.24158695391901</v>
      </c>
      <c r="D13">
        <v>268.02150845</v>
      </c>
      <c r="E13">
        <v>70.607813579999998</v>
      </c>
      <c r="F13">
        <v>94.912476940000019</v>
      </c>
      <c r="G13">
        <v>165.52029052</v>
      </c>
      <c r="H13">
        <v>96.165999999999997</v>
      </c>
      <c r="I13">
        <v>261.68629052</v>
      </c>
      <c r="J13">
        <v>64.765822400920058</v>
      </c>
      <c r="K13">
        <v>326.45211292092006</v>
      </c>
      <c r="L13">
        <v>501.25001995231594</v>
      </c>
      <c r="M13">
        <v>610.92352431788277</v>
      </c>
      <c r="N13">
        <v>725.10513101289507</v>
      </c>
      <c r="O13">
        <v>847.86542969337836</v>
      </c>
      <c r="P13" s="46"/>
    </row>
    <row r="14" spans="1:16" x14ac:dyDescent="0.5">
      <c r="A14" t="s">
        <v>110</v>
      </c>
      <c r="B14">
        <v>0</v>
      </c>
      <c r="C14">
        <v>21.811119999999999</v>
      </c>
      <c r="D14">
        <v>160.45663741999999</v>
      </c>
      <c r="E14">
        <v>68.813888309999996</v>
      </c>
      <c r="F14">
        <v>75.572796150000059</v>
      </c>
      <c r="G14">
        <v>144.38668446000005</v>
      </c>
      <c r="H14">
        <v>87.061000000000007</v>
      </c>
      <c r="I14">
        <v>231.44768446000006</v>
      </c>
      <c r="J14">
        <v>98.837318709999892</v>
      </c>
      <c r="K14">
        <v>330.28500316999998</v>
      </c>
      <c r="L14">
        <v>621.19896946027131</v>
      </c>
      <c r="M14">
        <v>963.60384142677299</v>
      </c>
      <c r="N14">
        <v>1455.6199628592831</v>
      </c>
      <c r="O14">
        <v>2166.2536287271846</v>
      </c>
      <c r="P14" s="46"/>
    </row>
    <row r="15" spans="1:16" x14ac:dyDescent="0.5">
      <c r="A15" t="s">
        <v>28</v>
      </c>
      <c r="B15">
        <v>2392.6022990000001</v>
      </c>
      <c r="C15">
        <v>2460.5454031756531</v>
      </c>
      <c r="D15">
        <v>3717.6378519099999</v>
      </c>
      <c r="E15">
        <v>1113.5856364700003</v>
      </c>
      <c r="F15">
        <v>1361.193003099999</v>
      </c>
      <c r="G15">
        <v>2474.7786395699986</v>
      </c>
      <c r="H15">
        <v>1405.1389999999997</v>
      </c>
      <c r="I15">
        <v>3879.9176395699988</v>
      </c>
      <c r="J15">
        <v>1208.670640402969</v>
      </c>
      <c r="K15">
        <v>5088.588279972967</v>
      </c>
      <c r="L15">
        <v>7128.6161852755786</v>
      </c>
      <c r="M15">
        <v>8591.6439287720077</v>
      </c>
      <c r="N15">
        <v>10091.099433290699</v>
      </c>
      <c r="O15">
        <v>11850.90834794852</v>
      </c>
      <c r="P15" s="46"/>
    </row>
    <row r="16" spans="1:16" x14ac:dyDescent="0.5">
      <c r="A16" t="s">
        <v>31</v>
      </c>
      <c r="B16">
        <v>-1636.704</v>
      </c>
      <c r="C16">
        <v>-1733.731</v>
      </c>
      <c r="D16">
        <v>-2276.2269999999999</v>
      </c>
      <c r="E16">
        <v>-764.48432087518506</v>
      </c>
      <c r="F16">
        <v>-945.134180154928</v>
      </c>
      <c r="G16">
        <v>-1709.6185010301131</v>
      </c>
      <c r="H16">
        <v>-841.06249896988993</v>
      </c>
      <c r="I16">
        <v>-2550.6810000000032</v>
      </c>
      <c r="J16">
        <v>-745.13899999999694</v>
      </c>
      <c r="K16">
        <v>-3295.82</v>
      </c>
      <c r="L16">
        <v>-4678.8593832138404</v>
      </c>
      <c r="M16">
        <v>-5519.9618293431859</v>
      </c>
      <c r="N16">
        <v>-6387.4806215815652</v>
      </c>
      <c r="O16">
        <v>-7377.1979556903152</v>
      </c>
      <c r="P16" s="46"/>
    </row>
    <row r="17" spans="1:16" x14ac:dyDescent="0.5">
      <c r="A17" t="s">
        <v>51</v>
      </c>
      <c r="B17">
        <v>-45.341000000000001</v>
      </c>
      <c r="C17">
        <v>-79.774000000000001</v>
      </c>
      <c r="D17">
        <v>-50.313000000000002</v>
      </c>
      <c r="E17">
        <v>-115.34592223590001</v>
      </c>
      <c r="F17">
        <v>-17.631745734308399</v>
      </c>
      <c r="G17">
        <v>-132.977</v>
      </c>
      <c r="H17">
        <v>-52.77</v>
      </c>
      <c r="I17">
        <v>-185.74700000000001</v>
      </c>
      <c r="J17">
        <v>-43.265999999999991</v>
      </c>
      <c r="K17">
        <v>-229.01300000000001</v>
      </c>
      <c r="L17">
        <v>-268.88077427406972</v>
      </c>
      <c r="M17">
        <v>-278.99056533189827</v>
      </c>
      <c r="N17">
        <v>-316.79437178983119</v>
      </c>
      <c r="O17">
        <v>-357.40570768577174</v>
      </c>
      <c r="P17" s="46"/>
    </row>
    <row r="18" spans="1:16" x14ac:dyDescent="0.5">
      <c r="A18" t="s">
        <v>111</v>
      </c>
      <c r="B18">
        <v>710.55729900000017</v>
      </c>
      <c r="C18">
        <v>647.04040317565307</v>
      </c>
      <c r="D18">
        <v>1391.0978519099999</v>
      </c>
      <c r="E18">
        <v>233.75539335891523</v>
      </c>
      <c r="F18">
        <v>398.4270772107626</v>
      </c>
      <c r="G18">
        <v>632.18313853988559</v>
      </c>
      <c r="H18">
        <v>511.30650103010976</v>
      </c>
      <c r="I18">
        <v>1143.4896395699955</v>
      </c>
      <c r="J18">
        <v>420.26564040297205</v>
      </c>
      <c r="K18">
        <v>1563.7552799729669</v>
      </c>
      <c r="L18">
        <v>2180.8760277876686</v>
      </c>
      <c r="M18">
        <v>2792.6915340969235</v>
      </c>
      <c r="N18">
        <v>3386.8244399193031</v>
      </c>
      <c r="O18">
        <v>4116.304684572433</v>
      </c>
      <c r="P18" s="46"/>
    </row>
    <row r="19" spans="1:16" x14ac:dyDescent="0.5">
      <c r="A19" t="s">
        <v>112</v>
      </c>
      <c r="B19">
        <v>0.29698094802340574</v>
      </c>
      <c r="C19">
        <v>0.26296625225470882</v>
      </c>
      <c r="D19">
        <v>0.37418864002455204</v>
      </c>
      <c r="E19">
        <v>0.20991236390216544</v>
      </c>
      <c r="F19">
        <v>0.29270432356277137</v>
      </c>
      <c r="G19">
        <v>0.25545037783651214</v>
      </c>
      <c r="H19">
        <v>0.3638832179806481</v>
      </c>
      <c r="I19">
        <v>0.29472008062952737</v>
      </c>
      <c r="J19">
        <v>0.34770898403129585</v>
      </c>
      <c r="K19">
        <v>0.30730630853500185</v>
      </c>
      <c r="L19">
        <v>0.30593259211968082</v>
      </c>
      <c r="M19">
        <v>0.32504740155078554</v>
      </c>
      <c r="N19">
        <v>0.33562491999098876</v>
      </c>
      <c r="O19">
        <v>0.34734085892116412</v>
      </c>
      <c r="P19" s="46"/>
    </row>
    <row r="20" spans="1:16" x14ac:dyDescent="0.5">
      <c r="A20" t="s">
        <v>113</v>
      </c>
      <c r="B20">
        <v>-332.73899999999998</v>
      </c>
      <c r="C20">
        <v>-406.53100000000001</v>
      </c>
      <c r="D20">
        <v>-537.73900000000003</v>
      </c>
      <c r="E20">
        <v>-170.23553446754599</v>
      </c>
      <c r="F20">
        <v>-190.580567015181</v>
      </c>
      <c r="G20">
        <v>-360.81610148272699</v>
      </c>
      <c r="H20">
        <v>-215.44589851727301</v>
      </c>
      <c r="I20">
        <v>-576.26199999999994</v>
      </c>
      <c r="J20">
        <v>-192.7360000000001</v>
      </c>
      <c r="K20">
        <v>-768.99800000000005</v>
      </c>
      <c r="L20">
        <v>-1017.1175392866127</v>
      </c>
      <c r="M20">
        <v>-1184.761008943035</v>
      </c>
      <c r="N20">
        <v>-1344.7542526934128</v>
      </c>
      <c r="O20">
        <v>-1519.0251354629661</v>
      </c>
      <c r="P20" s="46"/>
    </row>
    <row r="21" spans="1:16" x14ac:dyDescent="0.5">
      <c r="A21" t="s">
        <v>39</v>
      </c>
      <c r="B21">
        <v>-133.48099999999999</v>
      </c>
      <c r="C21">
        <v>-148.28899999999999</v>
      </c>
      <c r="D21">
        <v>-342.61900000000003</v>
      </c>
      <c r="E21">
        <v>-37.588597934672897</v>
      </c>
      <c r="F21">
        <v>-94.055353521074295</v>
      </c>
      <c r="G21">
        <v>-131.64395145574719</v>
      </c>
      <c r="H21">
        <v>-71.957048544252729</v>
      </c>
      <c r="I21">
        <v>-203.60099999999991</v>
      </c>
      <c r="J21">
        <v>-63.068000000000069</v>
      </c>
      <c r="K21">
        <v>-266.66899999999998</v>
      </c>
      <c r="L21">
        <v>-321.33614499999999</v>
      </c>
      <c r="M21">
        <v>-356.04044866000004</v>
      </c>
      <c r="N21">
        <v>-384.16764410414004</v>
      </c>
      <c r="O21">
        <v>-408.37020568270083</v>
      </c>
      <c r="P21" s="46"/>
    </row>
    <row r="22" spans="1:16" x14ac:dyDescent="0.5">
      <c r="A22" t="s">
        <v>114</v>
      </c>
      <c r="B22">
        <v>-0.01</v>
      </c>
      <c r="C22">
        <v>2.5219999999999998</v>
      </c>
      <c r="D22">
        <v>0</v>
      </c>
      <c r="E22">
        <v>3.6419999999999999</v>
      </c>
      <c r="F22">
        <v>0.72054930153143404</v>
      </c>
      <c r="G22">
        <v>4.3625493015314341</v>
      </c>
      <c r="H22">
        <v>-4.3625493015314341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46"/>
    </row>
    <row r="23" spans="1:16" x14ac:dyDescent="0.5">
      <c r="A23" t="s">
        <v>115</v>
      </c>
      <c r="B23">
        <v>244.32729900000021</v>
      </c>
      <c r="C23">
        <v>94.74240317565318</v>
      </c>
      <c r="D23">
        <v>510.73985190999986</v>
      </c>
      <c r="E23">
        <v>29.573260956696345</v>
      </c>
      <c r="F23">
        <v>114.51170597603874</v>
      </c>
      <c r="G23">
        <v>144.08563490294284</v>
      </c>
      <c r="H23">
        <v>219.54100466705256</v>
      </c>
      <c r="I23">
        <v>363.62663956999563</v>
      </c>
      <c r="J23">
        <v>164.46164040297188</v>
      </c>
      <c r="K23">
        <v>528.08827997296703</v>
      </c>
      <c r="L23">
        <v>842.42234350105582</v>
      </c>
      <c r="M23">
        <v>1251.8900764938885</v>
      </c>
      <c r="N23">
        <v>1657.9025431217503</v>
      </c>
      <c r="O23">
        <v>2188.9093434267661</v>
      </c>
      <c r="P23" s="46"/>
    </row>
    <row r="24" spans="1:16" x14ac:dyDescent="0.5">
      <c r="A24" t="s">
        <v>51</v>
      </c>
      <c r="B24">
        <v>45.341000000000001</v>
      </c>
      <c r="C24">
        <v>79.774000000000001</v>
      </c>
      <c r="D24">
        <v>50.313000000000002</v>
      </c>
      <c r="E24">
        <v>115.34592223590001</v>
      </c>
      <c r="F24">
        <v>17.631745734308399</v>
      </c>
      <c r="G24">
        <v>132.977</v>
      </c>
      <c r="H24">
        <v>52.77</v>
      </c>
      <c r="I24">
        <v>185.74700000000001</v>
      </c>
      <c r="J24">
        <v>43.265999999999991</v>
      </c>
      <c r="K24">
        <v>229.01300000000001</v>
      </c>
      <c r="L24">
        <v>268.88077427406972</v>
      </c>
      <c r="M24">
        <v>278.99056533189827</v>
      </c>
      <c r="N24">
        <v>316.79437178983119</v>
      </c>
      <c r="O24">
        <v>357.40570768577174</v>
      </c>
      <c r="P24" s="46"/>
    </row>
    <row r="25" spans="1:16" x14ac:dyDescent="0.5">
      <c r="A25" t="s">
        <v>116</v>
      </c>
      <c r="B25">
        <v>289.66829900000022</v>
      </c>
      <c r="C25">
        <v>174.51640317565318</v>
      </c>
      <c r="D25">
        <v>561.05285190999984</v>
      </c>
      <c r="E25">
        <v>144.91918319259634</v>
      </c>
      <c r="F25">
        <v>132.14345171034714</v>
      </c>
      <c r="G25">
        <v>277.06263490294282</v>
      </c>
      <c r="H25">
        <v>272.31100466705254</v>
      </c>
      <c r="I25">
        <v>549.3736395699957</v>
      </c>
      <c r="J25">
        <v>207.72764040297187</v>
      </c>
      <c r="K25">
        <v>757.10127997296706</v>
      </c>
      <c r="L25">
        <v>1111.3031177751254</v>
      </c>
      <c r="M25">
        <v>1530.8806418257868</v>
      </c>
      <c r="N25">
        <v>1974.6969149115816</v>
      </c>
      <c r="O25">
        <v>2546.3150511125377</v>
      </c>
      <c r="P25" s="46"/>
    </row>
    <row r="26" spans="1:16" x14ac:dyDescent="0.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46"/>
    </row>
    <row r="27" spans="1:16" x14ac:dyDescent="0.5">
      <c r="A27" t="s">
        <v>118</v>
      </c>
      <c r="B27">
        <v>0</v>
      </c>
      <c r="C27">
        <v>0</v>
      </c>
      <c r="D27">
        <v>0</v>
      </c>
      <c r="E27">
        <v>-7.6859999999999999</v>
      </c>
      <c r="F27">
        <v>-9.6140793035594534</v>
      </c>
      <c r="G27">
        <v>-17.300079303559453</v>
      </c>
      <c r="H27">
        <v>17.3000793035595</v>
      </c>
      <c r="I27">
        <v>4.6185277824406512E-14</v>
      </c>
      <c r="J27">
        <v>0</v>
      </c>
      <c r="K27">
        <v>4.6185277824406512E-14</v>
      </c>
      <c r="L27">
        <v>0</v>
      </c>
      <c r="M27">
        <v>0</v>
      </c>
      <c r="N27">
        <v>0</v>
      </c>
      <c r="O27">
        <v>0</v>
      </c>
      <c r="P27" s="46"/>
    </row>
    <row r="28" spans="1:16" x14ac:dyDescent="0.5">
      <c r="A28" t="s">
        <v>119</v>
      </c>
      <c r="B28">
        <v>-22.5</v>
      </c>
      <c r="C28">
        <v>-34</v>
      </c>
      <c r="D28">
        <v>-42.6</v>
      </c>
      <c r="E28">
        <v>-7.6859999999999999</v>
      </c>
      <c r="F28">
        <v>-9.6140793035594534</v>
      </c>
      <c r="G28">
        <v>-17.300079303559453</v>
      </c>
      <c r="H28">
        <v>17.3000793035595</v>
      </c>
      <c r="I28">
        <v>4.6185277824406512E-14</v>
      </c>
      <c r="J28">
        <v>0</v>
      </c>
      <c r="K28">
        <v>4.6185277824406512E-14</v>
      </c>
      <c r="L28">
        <v>0</v>
      </c>
      <c r="M28">
        <v>0</v>
      </c>
      <c r="N28">
        <v>0</v>
      </c>
      <c r="O28">
        <v>0</v>
      </c>
      <c r="P28" s="46"/>
    </row>
    <row r="29" spans="1:16" x14ac:dyDescent="0.5">
      <c r="A29" t="s">
        <v>120</v>
      </c>
      <c r="B29">
        <v>267.16829900000022</v>
      </c>
      <c r="C29">
        <v>140.51640317565318</v>
      </c>
      <c r="D29">
        <v>518.45285190999982</v>
      </c>
      <c r="E29">
        <v>137.23318319259633</v>
      </c>
      <c r="F29">
        <v>122.52937240678769</v>
      </c>
      <c r="G29">
        <v>259.76255559938335</v>
      </c>
      <c r="H29">
        <v>289.61108397061207</v>
      </c>
      <c r="I29">
        <v>549.3736395699957</v>
      </c>
      <c r="J29">
        <v>207.72764040297187</v>
      </c>
      <c r="K29">
        <v>757.10127997296706</v>
      </c>
      <c r="L29">
        <v>1111.3031177751254</v>
      </c>
      <c r="M29">
        <v>1530.8806418257868</v>
      </c>
      <c r="N29">
        <v>1974.6969149115816</v>
      </c>
      <c r="O29">
        <v>2546.3150511125377</v>
      </c>
      <c r="P29" s="46"/>
    </row>
    <row r="30" spans="1:16" x14ac:dyDescent="0.5">
      <c r="A30" t="s">
        <v>121</v>
      </c>
      <c r="B30">
        <v>0.11166431592566158</v>
      </c>
      <c r="C30">
        <v>5.7107827798787432E-2</v>
      </c>
      <c r="D30">
        <v>0.13945759984223202</v>
      </c>
      <c r="E30">
        <v>0.12323541063947026</v>
      </c>
      <c r="F30">
        <v>9.0016163856071599E-2</v>
      </c>
      <c r="G30">
        <v>0.104963955743742</v>
      </c>
      <c r="H30">
        <v>0.20610849458353384</v>
      </c>
      <c r="I30">
        <v>0.14159414982604665</v>
      </c>
      <c r="J30">
        <v>0.17186455388187125</v>
      </c>
      <c r="K30">
        <v>0.14878414961427949</v>
      </c>
      <c r="L30">
        <v>0.15589324616333858</v>
      </c>
      <c r="M30">
        <v>0.17818250552715742</v>
      </c>
      <c r="N30">
        <v>0.19568699406499007</v>
      </c>
      <c r="O30">
        <v>0.2148624372370008</v>
      </c>
      <c r="P30" s="46"/>
    </row>
    <row r="32" spans="1:16" x14ac:dyDescent="0.5">
      <c r="A32" t="s">
        <v>122</v>
      </c>
    </row>
    <row r="33" spans="1:15" x14ac:dyDescent="0.5">
      <c r="A33" t="s">
        <v>99</v>
      </c>
      <c r="L33">
        <v>3.4000000000000002E-2</v>
      </c>
      <c r="M33">
        <v>2.7000000000000003E-2</v>
      </c>
      <c r="N33">
        <v>2.7000000000000003E-2</v>
      </c>
      <c r="O33">
        <v>3.4000000000000002E-2</v>
      </c>
    </row>
    <row r="34" spans="1:15" x14ac:dyDescent="0.5">
      <c r="A34" t="s">
        <v>100</v>
      </c>
      <c r="L34">
        <v>0.15947967985376788</v>
      </c>
      <c r="M34">
        <v>2.7000000000000003E-2</v>
      </c>
      <c r="N34">
        <v>2.7000000000000003E-2</v>
      </c>
      <c r="O34">
        <v>3.4000000000000002E-2</v>
      </c>
    </row>
    <row r="35" spans="1:15" x14ac:dyDescent="0.5">
      <c r="A35" t="s">
        <v>101</v>
      </c>
      <c r="L35">
        <v>0.21575955021276805</v>
      </c>
      <c r="M35">
        <v>0.15</v>
      </c>
      <c r="N35">
        <v>0.1</v>
      </c>
      <c r="O35">
        <v>0.1</v>
      </c>
    </row>
    <row r="36" spans="1:15" x14ac:dyDescent="0.5">
      <c r="A36" t="s">
        <v>102</v>
      </c>
      <c r="L36">
        <v>0.27423013614601532</v>
      </c>
      <c r="M36">
        <v>0.1</v>
      </c>
      <c r="N36">
        <v>0.1</v>
      </c>
      <c r="O36">
        <v>0.1</v>
      </c>
    </row>
    <row r="37" spans="1:15" x14ac:dyDescent="0.5">
      <c r="A37" t="s">
        <v>103</v>
      </c>
      <c r="L37">
        <v>0.56082720084671123</v>
      </c>
      <c r="M37">
        <v>0.4</v>
      </c>
      <c r="N37">
        <v>0.4</v>
      </c>
      <c r="O37">
        <v>0.4</v>
      </c>
    </row>
    <row r="39" spans="1:15" x14ac:dyDescent="0.5">
      <c r="A39" t="s">
        <v>123</v>
      </c>
    </row>
    <row r="40" spans="1:15" x14ac:dyDescent="0.5">
      <c r="A40" t="s">
        <v>124</v>
      </c>
      <c r="B40">
        <v>5086.2201198302409</v>
      </c>
      <c r="C40">
        <v>4154.0181614254834</v>
      </c>
      <c r="D40">
        <v>5657.0469181568742</v>
      </c>
      <c r="E40">
        <v>7396.1440263893628</v>
      </c>
      <c r="F40">
        <v>7210.1658610015511</v>
      </c>
      <c r="G40">
        <v>7286.9167420964704</v>
      </c>
      <c r="H40">
        <v>8514.7886307892077</v>
      </c>
      <c r="I40">
        <v>7687.7376611189229</v>
      </c>
      <c r="J40">
        <v>6457.8166292161559</v>
      </c>
      <c r="K40">
        <v>7400.7697966043734</v>
      </c>
      <c r="L40">
        <v>8917.927604908271</v>
      </c>
      <c r="M40">
        <v>9881.0637862383646</v>
      </c>
      <c r="N40">
        <v>10661.667825351195</v>
      </c>
      <c r="O40">
        <v>11333.352898348319</v>
      </c>
    </row>
    <row r="41" spans="1:15" x14ac:dyDescent="0.5">
      <c r="A41" t="s">
        <v>125</v>
      </c>
      <c r="B41">
        <v>7789.1735024169166</v>
      </c>
      <c r="C41">
        <v>9352.3300616489505</v>
      </c>
      <c r="D41">
        <v>14408.051800192185</v>
      </c>
      <c r="E41">
        <v>16446.178612046391</v>
      </c>
      <c r="F41">
        <v>19498.538665495336</v>
      </c>
      <c r="G41">
        <v>17922.628746643997</v>
      </c>
      <c r="H41">
        <v>20118.529936719129</v>
      </c>
      <c r="I41">
        <v>18630.948748446186</v>
      </c>
      <c r="J41">
        <v>20352.362859740864</v>
      </c>
      <c r="K41">
        <v>19019.698765507306</v>
      </c>
      <c r="L41">
        <v>22918.737012436304</v>
      </c>
      <c r="M41">
        <v>25393.960609779428</v>
      </c>
      <c r="N41">
        <v>27400.083497952</v>
      </c>
      <c r="O41">
        <v>29126.288758322975</v>
      </c>
    </row>
    <row r="42" spans="1:15" x14ac:dyDescent="0.5">
      <c r="A42" t="s">
        <v>126</v>
      </c>
      <c r="B42">
        <v>14940.539897231016</v>
      </c>
      <c r="C42">
        <v>16973.529335737785</v>
      </c>
      <c r="D42">
        <v>23521.377106048647</v>
      </c>
      <c r="E42">
        <v>25933.201609952128</v>
      </c>
      <c r="F42">
        <v>26025.684837244287</v>
      </c>
      <c r="G42">
        <v>25983.097085802496</v>
      </c>
      <c r="H42">
        <v>28506.79835399436</v>
      </c>
      <c r="I42">
        <v>26903.127051670483</v>
      </c>
      <c r="J42">
        <v>32062.902346088114</v>
      </c>
      <c r="K42">
        <v>28179.966623800956</v>
      </c>
      <c r="L42">
        <v>33956.859781680156</v>
      </c>
      <c r="M42">
        <v>37624.200638101618</v>
      </c>
      <c r="N42">
        <v>40596.512488511646</v>
      </c>
      <c r="O42">
        <v>43154.092775287878</v>
      </c>
    </row>
    <row r="43" spans="1:15" x14ac:dyDescent="0.5">
      <c r="A43" t="s">
        <v>127</v>
      </c>
      <c r="B43">
        <v>9529.8970667822596</v>
      </c>
      <c r="C43">
        <v>11051.858395055569</v>
      </c>
      <c r="D43">
        <v>13732.720625608445</v>
      </c>
      <c r="E43">
        <v>16414.497274472098</v>
      </c>
      <c r="F43">
        <v>14993.38765418135</v>
      </c>
      <c r="G43">
        <v>15568.356460560311</v>
      </c>
      <c r="H43">
        <v>18320.268065798733</v>
      </c>
      <c r="I43">
        <v>16477.947894968831</v>
      </c>
      <c r="J43">
        <v>15824.992297352153</v>
      </c>
      <c r="K43">
        <v>16344.156233247351</v>
      </c>
      <c r="L43">
        <v>19694.70826106306</v>
      </c>
      <c r="M43">
        <v>21821.736753257872</v>
      </c>
      <c r="N43">
        <v>23545.653956765243</v>
      </c>
      <c r="O43">
        <v>25029.030156041452</v>
      </c>
    </row>
    <row r="44" spans="1:15" x14ac:dyDescent="0.5">
      <c r="A44" t="s">
        <v>128</v>
      </c>
      <c r="C44">
        <v>13981.48717948718</v>
      </c>
      <c r="D44">
        <v>25352.605059251066</v>
      </c>
      <c r="E44">
        <v>28565.333462017432</v>
      </c>
      <c r="F44">
        <v>29543.704515246307</v>
      </c>
      <c r="G44">
        <v>29069.193569559102</v>
      </c>
      <c r="H44">
        <v>32705.108940646132</v>
      </c>
      <c r="I44">
        <v>30337.879729977725</v>
      </c>
      <c r="J44">
        <v>36483.345338453801</v>
      </c>
      <c r="K44">
        <v>31948.30298583777</v>
      </c>
      <c r="L44">
        <v>38497.705097934515</v>
      </c>
      <c r="M44">
        <v>42655.457248511448</v>
      </c>
      <c r="N44">
        <v>46025.238371143852</v>
      </c>
      <c r="O44">
        <v>48924.828388525915</v>
      </c>
    </row>
    <row r="46" spans="1:15" x14ac:dyDescent="0.5">
      <c r="A46" t="s">
        <v>129</v>
      </c>
    </row>
    <row r="47" spans="1:15" x14ac:dyDescent="0.5">
      <c r="A47" t="s">
        <v>130</v>
      </c>
      <c r="K47">
        <v>0.31</v>
      </c>
      <c r="L47">
        <v>0.3</v>
      </c>
      <c r="M47">
        <v>0.3</v>
      </c>
      <c r="N47">
        <v>0.3</v>
      </c>
      <c r="O47">
        <v>0.3</v>
      </c>
    </row>
    <row r="48" spans="1:15" x14ac:dyDescent="0.5">
      <c r="A48" t="s">
        <v>131</v>
      </c>
      <c r="K48">
        <v>0.28000000000000003</v>
      </c>
      <c r="L48">
        <v>0.25</v>
      </c>
      <c r="M48">
        <v>0.25</v>
      </c>
      <c r="N48">
        <v>0.25</v>
      </c>
      <c r="O48">
        <v>0.25</v>
      </c>
    </row>
    <row r="49" spans="1:15" x14ac:dyDescent="0.5">
      <c r="A49" t="s">
        <v>132</v>
      </c>
      <c r="K49">
        <v>0.51</v>
      </c>
      <c r="L49">
        <v>0.5</v>
      </c>
      <c r="M49">
        <v>0.5</v>
      </c>
      <c r="N49">
        <v>0.5</v>
      </c>
      <c r="O49">
        <v>0.5</v>
      </c>
    </row>
    <row r="50" spans="1:15" x14ac:dyDescent="0.5">
      <c r="A50" t="s">
        <v>133</v>
      </c>
      <c r="K50">
        <v>0.38</v>
      </c>
      <c r="L50">
        <v>0.4</v>
      </c>
      <c r="M50">
        <v>0.4</v>
      </c>
      <c r="N50">
        <v>0.4</v>
      </c>
      <c r="O50">
        <v>0.4</v>
      </c>
    </row>
    <row r="51" spans="1:15" x14ac:dyDescent="0.5">
      <c r="A51" t="s">
        <v>134</v>
      </c>
      <c r="K51">
        <v>0.47</v>
      </c>
      <c r="L51">
        <v>0.5</v>
      </c>
      <c r="M51">
        <v>0.54999999999999993</v>
      </c>
      <c r="N51">
        <v>0.54999999999999993</v>
      </c>
      <c r="O51">
        <v>0.54999999999999993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A94A-BC29-4631-9EA3-83F3F1852EB4}">
  <dimension ref="A1:P63"/>
  <sheetViews>
    <sheetView topLeftCell="A6" workbookViewId="0">
      <selection activeCell="A31" sqref="A31"/>
    </sheetView>
  </sheetViews>
  <sheetFormatPr defaultRowHeight="14.35" x14ac:dyDescent="0.5"/>
  <cols>
    <col min="1" max="1" width="40.29296875" bestFit="1" customWidth="1"/>
    <col min="2" max="4" width="11.76171875" bestFit="1" customWidth="1"/>
    <col min="5" max="11" width="12.3515625" bestFit="1" customWidth="1"/>
    <col min="12" max="12" width="13.5859375" bestFit="1" customWidth="1"/>
    <col min="13" max="13" width="18.17578125" bestFit="1" customWidth="1"/>
    <col min="14" max="14" width="22.76171875" bestFit="1" customWidth="1"/>
    <col min="15" max="15" width="27.87890625" bestFit="1" customWidth="1"/>
    <col min="16" max="16" width="13.41015625" bestFit="1" customWidth="1"/>
  </cols>
  <sheetData>
    <row r="1" spans="1:16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6" x14ac:dyDescent="0.5">
      <c r="A2" t="s">
        <v>135</v>
      </c>
    </row>
    <row r="3" spans="1:16" x14ac:dyDescent="0.5">
      <c r="A3" t="s">
        <v>98</v>
      </c>
    </row>
    <row r="4" spans="1:16" x14ac:dyDescent="0.5">
      <c r="A4" t="s">
        <v>136</v>
      </c>
      <c r="B4" s="48">
        <v>603878</v>
      </c>
      <c r="C4" s="48">
        <v>633154</v>
      </c>
      <c r="D4" s="48">
        <v>711618</v>
      </c>
      <c r="E4" s="48">
        <v>239277.57980000001</v>
      </c>
      <c r="F4" s="48">
        <v>266595.42029999994</v>
      </c>
      <c r="G4" s="49">
        <f>+F4+E4</f>
        <v>505873.00009999995</v>
      </c>
      <c r="H4" s="48">
        <v>263656</v>
      </c>
      <c r="I4" s="49">
        <f>+H4+G4</f>
        <v>769529.00009999995</v>
      </c>
      <c r="J4" s="49">
        <f>+K4-I4</f>
        <v>239248.57790000003</v>
      </c>
      <c r="K4" s="48">
        <f>1011648.618-2871.04</f>
        <v>1008777.578</v>
      </c>
      <c r="L4" s="50">
        <f>+K4*(1+L34)</f>
        <v>1429316.638</v>
      </c>
      <c r="M4" s="50">
        <f>+L4*(1+M34)</f>
        <v>1574322.3032260002</v>
      </c>
      <c r="N4" s="50">
        <f>+M4*(1+N34)</f>
        <v>1719193.1214131019</v>
      </c>
      <c r="O4" s="50">
        <f>+N4*(1+O34)</f>
        <v>1862559.7595411472</v>
      </c>
      <c r="P4" s="46">
        <f>SUM(B4:O4)</f>
        <v>11826998.978380248</v>
      </c>
    </row>
    <row r="5" spans="1:16" x14ac:dyDescent="0.5">
      <c r="A5" t="s">
        <v>137</v>
      </c>
      <c r="B5" s="51">
        <v>0</v>
      </c>
      <c r="C5" s="51">
        <v>0</v>
      </c>
      <c r="D5" s="51">
        <v>35264</v>
      </c>
      <c r="E5" s="51">
        <v>33544</v>
      </c>
      <c r="F5" s="51">
        <v>53905</v>
      </c>
      <c r="G5" s="52">
        <f>+F5+E5</f>
        <v>87449</v>
      </c>
      <c r="H5" s="51">
        <v>38904</v>
      </c>
      <c r="I5" s="52">
        <f>+H5+G5</f>
        <v>126353</v>
      </c>
      <c r="J5" s="52">
        <f>+K5-I5</f>
        <v>52540</v>
      </c>
      <c r="K5" s="51">
        <v>178893</v>
      </c>
      <c r="L5" s="53">
        <f>+K5*(1+L35)</f>
        <v>184975.36199999999</v>
      </c>
      <c r="M5" s="53">
        <f>+L5*(1+M35)</f>
        <v>189969.69677399998</v>
      </c>
      <c r="N5" s="53">
        <f>+M5*(1+N35)</f>
        <v>195098.87858689798</v>
      </c>
      <c r="O5" s="53">
        <f>+N5*(1+O35)</f>
        <v>201732.24045885252</v>
      </c>
      <c r="P5" s="46">
        <f t="shared" ref="P5:P31" si="0">SUM(B5:O5)</f>
        <v>1378628.1778197505</v>
      </c>
    </row>
    <row r="6" spans="1:16" x14ac:dyDescent="0.5">
      <c r="A6" t="s">
        <v>138</v>
      </c>
      <c r="B6" s="54">
        <f t="shared" ref="B6:O6" si="1">SUM(B4:B5)</f>
        <v>603878</v>
      </c>
      <c r="C6" s="54">
        <f t="shared" si="1"/>
        <v>633154</v>
      </c>
      <c r="D6" s="54">
        <f t="shared" si="1"/>
        <v>746882</v>
      </c>
      <c r="E6" s="54">
        <f t="shared" si="1"/>
        <v>272821.57980000001</v>
      </c>
      <c r="F6" s="54">
        <f t="shared" si="1"/>
        <v>320500.42029999994</v>
      </c>
      <c r="G6" s="54">
        <f t="shared" si="1"/>
        <v>593322.00009999995</v>
      </c>
      <c r="H6" s="54">
        <f t="shared" si="1"/>
        <v>302560</v>
      </c>
      <c r="I6" s="54">
        <f t="shared" si="1"/>
        <v>895882.00009999995</v>
      </c>
      <c r="J6" s="54">
        <f t="shared" si="1"/>
        <v>291788.57790000003</v>
      </c>
      <c r="K6" s="54">
        <f t="shared" si="1"/>
        <v>1187670.578</v>
      </c>
      <c r="L6" s="55">
        <f t="shared" si="1"/>
        <v>1614292</v>
      </c>
      <c r="M6" s="55">
        <f t="shared" si="1"/>
        <v>1764292.0000000002</v>
      </c>
      <c r="N6" s="55">
        <f t="shared" si="1"/>
        <v>1914292</v>
      </c>
      <c r="O6" s="55">
        <f t="shared" si="1"/>
        <v>2064291.9999999998</v>
      </c>
      <c r="P6" s="46">
        <f t="shared" si="0"/>
        <v>13205627.156199999</v>
      </c>
    </row>
    <row r="7" spans="1:16" x14ac:dyDescent="0.5">
      <c r="A7" t="s">
        <v>139</v>
      </c>
      <c r="B7">
        <v>755843</v>
      </c>
      <c r="C7">
        <v>1474494</v>
      </c>
      <c r="D7">
        <v>1118328</v>
      </c>
      <c r="E7">
        <v>32200.199999999997</v>
      </c>
      <c r="F7">
        <v>60314.8</v>
      </c>
      <c r="G7">
        <v>92515</v>
      </c>
      <c r="H7">
        <v>197854</v>
      </c>
      <c r="I7">
        <v>290369</v>
      </c>
      <c r="J7">
        <v>178604.09000000003</v>
      </c>
      <c r="K7">
        <v>468973.09</v>
      </c>
      <c r="L7">
        <v>450214.16639999999</v>
      </c>
      <c r="M7">
        <v>360171.33312000002</v>
      </c>
      <c r="N7">
        <v>288137.06649600004</v>
      </c>
      <c r="O7">
        <v>230509.65319680003</v>
      </c>
      <c r="P7" s="46">
        <f t="shared" si="0"/>
        <v>5998527.3992128</v>
      </c>
    </row>
    <row r="8" spans="1:16" x14ac:dyDescent="0.5">
      <c r="A8" t="s">
        <v>140</v>
      </c>
      <c r="B8" s="44">
        <f t="shared" ref="B8:N8" si="2">SUM(B6:B7)</f>
        <v>1359721</v>
      </c>
      <c r="C8" s="44">
        <f t="shared" si="2"/>
        <v>2107648</v>
      </c>
      <c r="D8" s="44">
        <f t="shared" si="2"/>
        <v>1865210</v>
      </c>
      <c r="E8" s="44">
        <f t="shared" si="2"/>
        <v>305021.77980000002</v>
      </c>
      <c r="F8" s="44">
        <f t="shared" si="2"/>
        <v>380815.22029999993</v>
      </c>
      <c r="G8" s="44">
        <f t="shared" si="2"/>
        <v>685837.00009999995</v>
      </c>
      <c r="H8" s="44">
        <f t="shared" si="2"/>
        <v>500414</v>
      </c>
      <c r="I8" s="44">
        <f t="shared" si="2"/>
        <v>1186251.0000999998</v>
      </c>
      <c r="J8" s="44">
        <f t="shared" si="2"/>
        <v>470392.66790000006</v>
      </c>
      <c r="K8" s="44">
        <f t="shared" si="2"/>
        <v>1656643.6680000001</v>
      </c>
      <c r="L8" s="44">
        <f t="shared" si="2"/>
        <v>2064506.1664</v>
      </c>
      <c r="M8" s="44">
        <f t="shared" si="2"/>
        <v>2124463.3331200001</v>
      </c>
      <c r="N8" s="44">
        <f t="shared" si="2"/>
        <v>2202429.0664960002</v>
      </c>
      <c r="O8" s="44">
        <f>SUM(O6:O7)</f>
        <v>2294801.6531967996</v>
      </c>
      <c r="P8" s="46">
        <f t="shared" si="0"/>
        <v>19204154.555412799</v>
      </c>
    </row>
    <row r="9" spans="1:16" x14ac:dyDescent="0.5">
      <c r="A9" t="s">
        <v>105</v>
      </c>
      <c r="P9" s="46">
        <f t="shared" si="0"/>
        <v>0</v>
      </c>
    </row>
    <row r="10" spans="1:16" x14ac:dyDescent="0.5">
      <c r="A10" t="s">
        <v>136</v>
      </c>
      <c r="B10" s="56">
        <v>2431.3029999999999</v>
      </c>
      <c r="C10" s="56">
        <v>2045.9390000000001</v>
      </c>
      <c r="D10" s="56">
        <v>4329.2939999999999</v>
      </c>
      <c r="E10" s="56">
        <f t="shared" ref="B10:O10" si="3">E4*E39/1000000</f>
        <v>1389.1921274260856</v>
      </c>
      <c r="F10" s="56">
        <f t="shared" si="3"/>
        <v>1495.1841689171783</v>
      </c>
      <c r="G10" s="56">
        <f t="shared" si="3"/>
        <v>2884.3762963432637</v>
      </c>
      <c r="H10" s="56">
        <f t="shared" si="3"/>
        <v>1530.0175132193663</v>
      </c>
      <c r="I10" s="56">
        <f t="shared" si="3"/>
        <v>4414.3938095626299</v>
      </c>
      <c r="J10" s="56">
        <f t="shared" si="3"/>
        <v>1432.28467</v>
      </c>
      <c r="K10" s="56">
        <f t="shared" si="3"/>
        <v>5846.6784795626299</v>
      </c>
      <c r="L10" s="56">
        <f t="shared" si="3"/>
        <v>9982.2694191462997</v>
      </c>
      <c r="M10" s="56">
        <f t="shared" si="3"/>
        <v>12182.439029844372</v>
      </c>
      <c r="N10" s="56">
        <f t="shared" si="3"/>
        <v>14354.454993761294</v>
      </c>
      <c r="O10" s="56">
        <f>O4*O39/1000000</f>
        <v>16531.243519273707</v>
      </c>
      <c r="P10" s="46">
        <f t="shared" si="0"/>
        <v>80849.07002705682</v>
      </c>
    </row>
    <row r="11" spans="1:16" x14ac:dyDescent="0.5">
      <c r="A11" t="s">
        <v>137</v>
      </c>
      <c r="B11" s="56">
        <f t="shared" ref="B11:O11" si="4">B5*B40/1000000</f>
        <v>0</v>
      </c>
      <c r="C11" s="56">
        <f t="shared" si="4"/>
        <v>0</v>
      </c>
      <c r="D11" s="56">
        <f t="shared" si="4"/>
        <v>213.40634289761144</v>
      </c>
      <c r="E11" s="56">
        <f t="shared" si="4"/>
        <v>30.891898150754589</v>
      </c>
      <c r="F11" s="56">
        <f t="shared" si="4"/>
        <v>39.462638139621617</v>
      </c>
      <c r="G11" s="56">
        <f t="shared" si="4"/>
        <v>70.354536290376217</v>
      </c>
      <c r="H11" s="56">
        <f t="shared" si="4"/>
        <v>23.251654146993669</v>
      </c>
      <c r="I11" s="56">
        <f t="shared" si="4"/>
        <v>93.606190437369875</v>
      </c>
      <c r="J11" s="56">
        <f t="shared" si="4"/>
        <v>30.050330000000002</v>
      </c>
      <c r="K11" s="56">
        <f t="shared" si="4"/>
        <v>123.65652043736989</v>
      </c>
      <c r="L11" s="56">
        <f t="shared" si="4"/>
        <v>154.07231476934979</v>
      </c>
      <c r="M11" s="56">
        <f t="shared" si="4"/>
        <v>175.32135213307944</v>
      </c>
      <c r="N11" s="56">
        <f t="shared" si="4"/>
        <v>194.27937590328568</v>
      </c>
      <c r="O11" s="56">
        <f>O5*O40/1000000</f>
        <v>213.54062178908927</v>
      </c>
      <c r="P11" s="46">
        <f t="shared" si="0"/>
        <v>1361.8937750949015</v>
      </c>
    </row>
    <row r="12" spans="1:16" x14ac:dyDescent="0.5">
      <c r="A12" s="17" t="s">
        <v>138</v>
      </c>
      <c r="B12" s="57">
        <f t="shared" ref="B12:L12" si="5">B10+B11</f>
        <v>2431.3029999999999</v>
      </c>
      <c r="C12" s="57">
        <f t="shared" si="5"/>
        <v>2045.9390000000001</v>
      </c>
      <c r="D12" s="57">
        <f t="shared" si="5"/>
        <v>4542.7003428976113</v>
      </c>
      <c r="E12" s="57">
        <f t="shared" si="5"/>
        <v>1420.0840255768401</v>
      </c>
      <c r="F12" s="57">
        <f t="shared" si="5"/>
        <v>1534.6468070567998</v>
      </c>
      <c r="G12" s="57">
        <f t="shared" si="5"/>
        <v>2954.7308326336397</v>
      </c>
      <c r="H12" s="57">
        <f t="shared" si="5"/>
        <v>1553.2691673663599</v>
      </c>
      <c r="I12" s="57">
        <f t="shared" si="5"/>
        <v>4508</v>
      </c>
      <c r="J12" s="57">
        <f t="shared" si="5"/>
        <v>1462.335</v>
      </c>
      <c r="K12" s="57">
        <f t="shared" si="5"/>
        <v>5970.335</v>
      </c>
      <c r="L12" s="57">
        <f t="shared" si="5"/>
        <v>10136.341733915649</v>
      </c>
      <c r="M12" s="57">
        <f>M10+M11</f>
        <v>12357.760381977452</v>
      </c>
      <c r="N12" s="57">
        <f>N10+N11</f>
        <v>14548.73436966458</v>
      </c>
      <c r="O12" s="57">
        <f>O10+O11</f>
        <v>16744.784141062795</v>
      </c>
      <c r="P12" s="46">
        <f>SUM(B12:O12)</f>
        <v>82210.963802151731</v>
      </c>
    </row>
    <row r="13" spans="1:16" x14ac:dyDescent="0.5">
      <c r="A13" t="s">
        <v>139</v>
      </c>
      <c r="B13">
        <v>4139.4480000000003</v>
      </c>
      <c r="C13">
        <v>7764.7939999999999</v>
      </c>
      <c r="D13">
        <v>6767.76</v>
      </c>
      <c r="E13">
        <v>150.01965075000004</v>
      </c>
      <c r="F13">
        <v>433.4837516654913</v>
      </c>
      <c r="G13">
        <v>583.50340241549134</v>
      </c>
      <c r="H13">
        <v>1308.835</v>
      </c>
      <c r="I13">
        <v>1892.3384024154914</v>
      </c>
      <c r="J13">
        <v>776.40209327899879</v>
      </c>
      <c r="K13">
        <v>2668.7404956944902</v>
      </c>
      <c r="L13">
        <v>3087.1990054193857</v>
      </c>
      <c r="M13">
        <v>2736.4931984037444</v>
      </c>
      <c r="N13">
        <v>2362.1409288621121</v>
      </c>
      <c r="O13">
        <v>2008.7646459043399</v>
      </c>
      <c r="P13" s="46">
        <f t="shared" si="0"/>
        <v>36679.922574809541</v>
      </c>
    </row>
    <row r="14" spans="1:16" x14ac:dyDescent="0.5">
      <c r="A14" t="s">
        <v>141</v>
      </c>
      <c r="B14">
        <v>158.27600000000001</v>
      </c>
      <c r="C14">
        <v>223.233</v>
      </c>
      <c r="D14">
        <v>184.495</v>
      </c>
      <c r="E14">
        <v>76.669862171599988</v>
      </c>
      <c r="F14">
        <v>75.121260675800016</v>
      </c>
      <c r="G14">
        <v>151.7911228474</v>
      </c>
      <c r="H14">
        <v>68.716999999999999</v>
      </c>
      <c r="I14">
        <v>220.50812284739999</v>
      </c>
      <c r="J14">
        <v>83.880564424336114</v>
      </c>
      <c r="K14">
        <v>304.3886872717361</v>
      </c>
      <c r="L14">
        <v>406.57976054625237</v>
      </c>
      <c r="M14">
        <v>476.16006819635408</v>
      </c>
      <c r="N14">
        <v>543.42700580326027</v>
      </c>
      <c r="O14">
        <v>617.87234400544639</v>
      </c>
      <c r="P14" s="46">
        <f t="shared" si="0"/>
        <v>3591.1197987895853</v>
      </c>
    </row>
    <row r="15" spans="1:16" x14ac:dyDescent="0.5">
      <c r="A15" s="17" t="s">
        <v>28</v>
      </c>
      <c r="B15" s="45">
        <f t="shared" ref="B15:N15" si="6">SUM(B12:B14)</f>
        <v>6729.027</v>
      </c>
      <c r="C15" s="45">
        <f t="shared" si="6"/>
        <v>10033.966</v>
      </c>
      <c r="D15" s="45">
        <f t="shared" si="6"/>
        <v>11494.955342897612</v>
      </c>
      <c r="E15" s="45">
        <f t="shared" si="6"/>
        <v>1646.7735384984401</v>
      </c>
      <c r="F15" s="45">
        <f t="shared" si="6"/>
        <v>2043.2518193980911</v>
      </c>
      <c r="G15" s="45">
        <f t="shared" si="6"/>
        <v>3690.0253578965307</v>
      </c>
      <c r="H15" s="45">
        <f t="shared" si="6"/>
        <v>2930.82116736636</v>
      </c>
      <c r="I15" s="45">
        <f t="shared" si="6"/>
        <v>6620.8465252628912</v>
      </c>
      <c r="J15" s="45">
        <f t="shared" si="6"/>
        <v>2322.6176577033352</v>
      </c>
      <c r="K15" s="45">
        <f t="shared" si="6"/>
        <v>8943.4641829662269</v>
      </c>
      <c r="L15" s="45">
        <f t="shared" si="6"/>
        <v>13630.120499881288</v>
      </c>
      <c r="M15" s="45">
        <f t="shared" si="6"/>
        <v>15570.413648577551</v>
      </c>
      <c r="N15" s="45">
        <f t="shared" si="6"/>
        <v>17454.302304329951</v>
      </c>
      <c r="O15" s="45">
        <f>SUM(O12:O14)</f>
        <v>19371.42113097258</v>
      </c>
      <c r="P15" s="46">
        <f t="shared" si="0"/>
        <v>122482.00617575085</v>
      </c>
    </row>
    <row r="16" spans="1:16" x14ac:dyDescent="0.5">
      <c r="A16" t="s">
        <v>31</v>
      </c>
      <c r="B16">
        <v>-4723.7889999999998</v>
      </c>
      <c r="C16">
        <v>-7174.3739999999998</v>
      </c>
      <c r="D16">
        <v>-7254.1549999999997</v>
      </c>
      <c r="E16">
        <v>-1004.92820107719</v>
      </c>
      <c r="F16">
        <v>-1567.9805242463499</v>
      </c>
      <c r="G16">
        <v>-2572.9087253235398</v>
      </c>
      <c r="H16">
        <v>-1825.8159204491935</v>
      </c>
      <c r="I16">
        <v>-4398.7246457727333</v>
      </c>
      <c r="J16">
        <v>-1488.2733542272663</v>
      </c>
      <c r="K16">
        <v>-5886.9979999999996</v>
      </c>
      <c r="L16">
        <v>-9044.1973529147435</v>
      </c>
      <c r="M16">
        <v>-10333.745559524945</v>
      </c>
      <c r="N16">
        <v>-11586.740619945906</v>
      </c>
      <c r="O16">
        <v>-12860.604292275602</v>
      </c>
      <c r="P16" s="46">
        <f t="shared" si="0"/>
        <v>-81723.235195757472</v>
      </c>
    </row>
    <row r="17" spans="1:16" x14ac:dyDescent="0.5">
      <c r="A17" t="s">
        <v>51</v>
      </c>
      <c r="B17">
        <v>0</v>
      </c>
      <c r="C17">
        <v>0</v>
      </c>
      <c r="D17">
        <v>0</v>
      </c>
      <c r="E17">
        <v>-41.550136956854899</v>
      </c>
      <c r="F17">
        <v>-75.506359410497836</v>
      </c>
      <c r="G17">
        <v>-117.05</v>
      </c>
      <c r="H17">
        <v>-80.744503632647238</v>
      </c>
      <c r="I17">
        <v>-197.79450363264723</v>
      </c>
      <c r="J17">
        <v>-98.036584869811719</v>
      </c>
      <c r="K17">
        <v>-295.83108850245895</v>
      </c>
      <c r="L17">
        <v>-358.507699032093</v>
      </c>
      <c r="M17">
        <v>-371.987420442531</v>
      </c>
      <c r="N17">
        <v>-422.3924957197749</v>
      </c>
      <c r="O17">
        <v>-476.54094358102896</v>
      </c>
      <c r="P17" s="46">
        <f t="shared" si="0"/>
        <v>-2535.9417357803459</v>
      </c>
    </row>
    <row r="18" spans="1:16" x14ac:dyDescent="0.5">
      <c r="A18" t="s">
        <v>111</v>
      </c>
      <c r="B18" s="44">
        <f t="shared" ref="B18:N18" si="7">SUM(B15:B17)</f>
        <v>2005.2380000000003</v>
      </c>
      <c r="C18" s="44">
        <f t="shared" si="7"/>
        <v>2859.5920000000006</v>
      </c>
      <c r="D18" s="44">
        <f t="shared" si="7"/>
        <v>4240.8003428976126</v>
      </c>
      <c r="E18" s="44">
        <f t="shared" si="7"/>
        <v>600.29520046439518</v>
      </c>
      <c r="F18" s="44">
        <f t="shared" si="7"/>
        <v>399.76493574124339</v>
      </c>
      <c r="G18" s="44">
        <f t="shared" si="7"/>
        <v>1000.066632572991</v>
      </c>
      <c r="H18" s="44">
        <f t="shared" si="7"/>
        <v>1024.2607432845193</v>
      </c>
      <c r="I18" s="44">
        <f t="shared" si="7"/>
        <v>2024.3273758575106</v>
      </c>
      <c r="J18" s="44">
        <f t="shared" si="7"/>
        <v>736.30771860625725</v>
      </c>
      <c r="K18" s="44">
        <f t="shared" si="7"/>
        <v>2760.6350944637684</v>
      </c>
      <c r="L18" s="44">
        <f t="shared" si="7"/>
        <v>4227.4154479344515</v>
      </c>
      <c r="M18" s="44">
        <f t="shared" si="7"/>
        <v>4864.6806686100745</v>
      </c>
      <c r="N18" s="44">
        <f t="shared" si="7"/>
        <v>5445.1691886642702</v>
      </c>
      <c r="O18" s="44">
        <f>SUM(O15:O17)</f>
        <v>6034.2758951159485</v>
      </c>
      <c r="P18" s="46">
        <f t="shared" si="0"/>
        <v>38222.829244213041</v>
      </c>
    </row>
    <row r="19" spans="1:16" x14ac:dyDescent="0.5">
      <c r="A19" t="s">
        <v>111</v>
      </c>
      <c r="B19" s="58">
        <v>0.29799820984519759</v>
      </c>
      <c r="C19" s="58">
        <v>0.28499119889383723</v>
      </c>
      <c r="D19" s="58">
        <v>0.35698945242359892</v>
      </c>
      <c r="E19" s="58">
        <v>0.36452808259947872</v>
      </c>
      <c r="F19" s="58">
        <v>0.19565132987817813</v>
      </c>
      <c r="G19" s="58">
        <v>0.27101890517713711</v>
      </c>
      <c r="H19" s="58">
        <v>0.34947909981314945</v>
      </c>
      <c r="I19" s="58">
        <v>0.30575053629975685</v>
      </c>
      <c r="J19" s="58">
        <v>0.31701632688624981</v>
      </c>
      <c r="K19" s="58">
        <v>0.30867626212689359</v>
      </c>
      <c r="L19" s="58">
        <v>0.31015246328682633</v>
      </c>
      <c r="M19" s="58">
        <v>0.31243104893712903</v>
      </c>
      <c r="N19" s="58">
        <v>0.31196716395323737</v>
      </c>
      <c r="O19" s="58">
        <v>0.31150403753640277</v>
      </c>
      <c r="P19" s="46">
        <f t="shared" si="0"/>
        <v>4.2981541176570728</v>
      </c>
    </row>
    <row r="20" spans="1:16" x14ac:dyDescent="0.5">
      <c r="A20" t="s">
        <v>113</v>
      </c>
      <c r="B20">
        <v>-1464.123</v>
      </c>
      <c r="C20">
        <v>-2327.9540000000002</v>
      </c>
      <c r="D20">
        <v>-2763.4490000000001</v>
      </c>
      <c r="E20">
        <v>-315.02424451786123</v>
      </c>
      <c r="F20">
        <v>-411.11940586505693</v>
      </c>
      <c r="G20">
        <v>-726.14365038291817</v>
      </c>
      <c r="H20">
        <v>-706.39528561708175</v>
      </c>
      <c r="I20">
        <v>-1432.5389359999999</v>
      </c>
      <c r="J20">
        <v>-462.61306400000012</v>
      </c>
      <c r="K20">
        <v>-1895.152</v>
      </c>
      <c r="L20">
        <v>-2845.8904255261232</v>
      </c>
      <c r="M20">
        <v>-3244.8228408891114</v>
      </c>
      <c r="N20">
        <v>-3629.6531454707324</v>
      </c>
      <c r="O20">
        <v>-4020.1440390929315</v>
      </c>
      <c r="P20" s="46">
        <f t="shared" si="0"/>
        <v>-26245.023037361818</v>
      </c>
    </row>
    <row r="21" spans="1:16" x14ac:dyDescent="0.5">
      <c r="A21" t="s">
        <v>39</v>
      </c>
      <c r="B21">
        <v>-240.839</v>
      </c>
      <c r="C21">
        <v>-272.404</v>
      </c>
      <c r="D21">
        <v>-305.33999999999997</v>
      </c>
      <c r="E21">
        <v>-95.528352782138739</v>
      </c>
      <c r="F21">
        <v>-59.844414691773501</v>
      </c>
      <c r="G21">
        <v>-155.37276747391223</v>
      </c>
      <c r="H21">
        <v>-130.44823252608776</v>
      </c>
      <c r="I21">
        <v>-285.82100000000003</v>
      </c>
      <c r="J21">
        <v>-131.33599999999996</v>
      </c>
      <c r="K21">
        <v>-417.15699999999998</v>
      </c>
      <c r="L21">
        <v>-502.67418500000002</v>
      </c>
      <c r="M21">
        <v>-556.96299698000007</v>
      </c>
      <c r="N21">
        <v>-600.96307374142009</v>
      </c>
      <c r="O21">
        <v>-638.82374738712952</v>
      </c>
      <c r="P21" s="46">
        <f t="shared" si="0"/>
        <v>-4393.514770582462</v>
      </c>
    </row>
    <row r="22" spans="1:16" x14ac:dyDescent="0.5">
      <c r="A22" t="s">
        <v>114</v>
      </c>
      <c r="B22">
        <v>24.885999999999999</v>
      </c>
      <c r="C22">
        <v>20.861000000000001</v>
      </c>
      <c r="D22">
        <v>10.6</v>
      </c>
      <c r="E22">
        <v>-7.3596842930826387</v>
      </c>
      <c r="F22">
        <v>3.2400215446263085</v>
      </c>
      <c r="G22">
        <v>-4.1196627484563297</v>
      </c>
      <c r="H22">
        <v>1.8786627484563305</v>
      </c>
      <c r="I22">
        <v>-2.2409999999999992</v>
      </c>
      <c r="J22">
        <v>23.652000000000001</v>
      </c>
      <c r="K22">
        <v>21.411000000000001</v>
      </c>
      <c r="P22" s="46">
        <f t="shared" si="0"/>
        <v>92.808337251543676</v>
      </c>
    </row>
    <row r="23" spans="1:16" x14ac:dyDescent="0.5">
      <c r="A23" s="17" t="s">
        <v>115</v>
      </c>
      <c r="B23" s="17">
        <v>325.16200000000026</v>
      </c>
      <c r="C23" s="17">
        <v>280.09500000000025</v>
      </c>
      <c r="D23" s="17">
        <v>969.20499999999902</v>
      </c>
      <c r="E23" s="17">
        <v>182.38291887131254</v>
      </c>
      <c r="F23" s="17">
        <v>-67.958863270960535</v>
      </c>
      <c r="G23" s="17">
        <v>114.43055196770467</v>
      </c>
      <c r="H23" s="17">
        <v>189.29588788980618</v>
      </c>
      <c r="I23" s="17">
        <v>303.72643985751074</v>
      </c>
      <c r="J23" s="17">
        <v>166.01065460625568</v>
      </c>
      <c r="K23" s="17">
        <v>469.73709446376643</v>
      </c>
      <c r="L23" s="17">
        <v>878.8508374083267</v>
      </c>
      <c r="M23" s="17">
        <v>1062.8948307409628</v>
      </c>
      <c r="N23" s="17">
        <v>1214.5529694521174</v>
      </c>
      <c r="O23" s="17">
        <v>1375.308108635887</v>
      </c>
      <c r="P23" s="46">
        <f t="shared" si="0"/>
        <v>7463.6934306226885</v>
      </c>
    </row>
    <row r="24" spans="1:16" x14ac:dyDescent="0.5">
      <c r="A24" t="s">
        <v>51</v>
      </c>
      <c r="B24">
        <f t="shared" ref="B24:O24" si="8">-B17</f>
        <v>0</v>
      </c>
      <c r="C24">
        <f t="shared" si="8"/>
        <v>0</v>
      </c>
      <c r="D24">
        <f t="shared" si="8"/>
        <v>0</v>
      </c>
      <c r="E24">
        <f t="shared" si="8"/>
        <v>41.550136956854899</v>
      </c>
      <c r="F24">
        <f t="shared" si="8"/>
        <v>75.506359410497836</v>
      </c>
      <c r="G24">
        <f t="shared" si="8"/>
        <v>117.05</v>
      </c>
      <c r="H24">
        <f t="shared" si="8"/>
        <v>80.744503632647238</v>
      </c>
      <c r="I24">
        <f t="shared" si="8"/>
        <v>197.79450363264723</v>
      </c>
      <c r="J24">
        <f t="shared" si="8"/>
        <v>98.036584869811719</v>
      </c>
      <c r="K24">
        <f t="shared" si="8"/>
        <v>295.83108850245895</v>
      </c>
      <c r="L24">
        <f t="shared" si="8"/>
        <v>358.507699032093</v>
      </c>
      <c r="M24">
        <f t="shared" si="8"/>
        <v>371.987420442531</v>
      </c>
      <c r="N24">
        <f t="shared" si="8"/>
        <v>422.3924957197749</v>
      </c>
      <c r="O24">
        <f>-O17</f>
        <v>476.54094358102896</v>
      </c>
      <c r="P24" s="46">
        <f t="shared" si="0"/>
        <v>2535.9417357803459</v>
      </c>
    </row>
    <row r="25" spans="1:16" x14ac:dyDescent="0.5">
      <c r="A25" s="59" t="s">
        <v>116</v>
      </c>
      <c r="B25" s="59">
        <v>374.15200000000027</v>
      </c>
      <c r="C25" s="59">
        <v>350.71500000000026</v>
      </c>
      <c r="D25" s="59">
        <v>1154.4979999999991</v>
      </c>
      <c r="E25" s="59">
        <v>226.63375856827099</v>
      </c>
      <c r="F25" s="59">
        <v>6.9068054640139991</v>
      </c>
      <c r="G25" s="59">
        <v>233.54706039963767</v>
      </c>
      <c r="H25" s="59">
        <v>270.32537945787277</v>
      </c>
      <c r="I25" s="59">
        <v>503.87243985751036</v>
      </c>
      <c r="J25" s="59">
        <v>266.69365460625602</v>
      </c>
      <c r="K25" s="59">
        <v>770.56609446376638</v>
      </c>
      <c r="L25" s="59">
        <v>1237.3585364404198</v>
      </c>
      <c r="M25" s="59">
        <v>1434.8822511834937</v>
      </c>
      <c r="N25" s="59">
        <v>1636.9454651718922</v>
      </c>
      <c r="O25" s="59">
        <v>1851.8490522169159</v>
      </c>
      <c r="P25" s="59">
        <f t="shared" si="0"/>
        <v>10318.945497830049</v>
      </c>
    </row>
    <row r="26" spans="1:16" x14ac:dyDescent="0.5">
      <c r="A26" t="s">
        <v>117</v>
      </c>
      <c r="B26">
        <v>923.12800000000004</v>
      </c>
      <c r="C26">
        <v>816.26499999999999</v>
      </c>
      <c r="D26">
        <v>1456.85</v>
      </c>
      <c r="E26">
        <v>403.68612214908347</v>
      </c>
      <c r="F26">
        <v>506.65754727165637</v>
      </c>
      <c r="G26">
        <v>910.34366942073984</v>
      </c>
      <c r="H26">
        <v>398.48970851138029</v>
      </c>
      <c r="I26">
        <v>1308.8333779321201</v>
      </c>
      <c r="J26">
        <v>305.22162206787993</v>
      </c>
      <c r="K26">
        <v>1614.0550000000001</v>
      </c>
      <c r="L26">
        <v>3198.4170887551645</v>
      </c>
      <c r="M26">
        <v>3903.373024678835</v>
      </c>
      <c r="N26">
        <v>4599.308255871485</v>
      </c>
      <c r="O26">
        <v>5296.7726626376661</v>
      </c>
      <c r="P26" s="46">
        <f t="shared" si="0"/>
        <v>25641.401079296011</v>
      </c>
    </row>
    <row r="27" spans="1:16" x14ac:dyDescent="0.5">
      <c r="A27" t="s">
        <v>118</v>
      </c>
      <c r="B27">
        <v>-943.1</v>
      </c>
      <c r="C27">
        <v>-829.3</v>
      </c>
      <c r="D27">
        <v>-1473.9</v>
      </c>
      <c r="E27">
        <v>-397.17187357741739</v>
      </c>
      <c r="F27">
        <v>-498.73528812247275</v>
      </c>
      <c r="G27">
        <v>-895.90716169989014</v>
      </c>
      <c r="H27">
        <v>-412.92621623222999</v>
      </c>
      <c r="I27">
        <v>-1308.8333779321201</v>
      </c>
      <c r="J27">
        <v>-305.22162206787993</v>
      </c>
      <c r="K27">
        <v>-1614.0550000000001</v>
      </c>
      <c r="L27">
        <v>-3198.4170887551645</v>
      </c>
      <c r="M27">
        <v>-3903.373024678835</v>
      </c>
      <c r="N27">
        <v>-4599.308255871485</v>
      </c>
      <c r="O27">
        <v>-5296.7726626376661</v>
      </c>
      <c r="P27" s="46">
        <f t="shared" si="0"/>
        <v>-25677.021571575162</v>
      </c>
    </row>
    <row r="28" spans="1:16" x14ac:dyDescent="0.5">
      <c r="A28" t="s">
        <v>119</v>
      </c>
      <c r="B28">
        <f t="shared" ref="B28:N28" si="9">SUM(B26:B27)</f>
        <v>-19.97199999999998</v>
      </c>
      <c r="C28">
        <f t="shared" si="9"/>
        <v>-13.034999999999968</v>
      </c>
      <c r="D28">
        <f t="shared" si="9"/>
        <v>-17.050000000000182</v>
      </c>
      <c r="E28">
        <f t="shared" si="9"/>
        <v>6.5142485716660872</v>
      </c>
      <c r="F28">
        <f t="shared" si="9"/>
        <v>7.922259149183617</v>
      </c>
      <c r="G28">
        <f t="shared" si="9"/>
        <v>14.436507720849704</v>
      </c>
      <c r="H28">
        <f t="shared" si="9"/>
        <v>-14.436507720849704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>SUM(O26:O27)</f>
        <v>0</v>
      </c>
      <c r="P28" s="46">
        <f t="shared" si="0"/>
        <v>-35.620492279150426</v>
      </c>
    </row>
    <row r="29" spans="1:16" x14ac:dyDescent="0.5">
      <c r="A29" t="s">
        <v>120</v>
      </c>
      <c r="B29">
        <v>354.18000000000029</v>
      </c>
      <c r="C29">
        <v>337.68000000000029</v>
      </c>
      <c r="D29">
        <v>1137.447999999999</v>
      </c>
      <c r="E29">
        <v>233.14800713993708</v>
      </c>
      <c r="F29">
        <v>14.829064613197616</v>
      </c>
      <c r="G29">
        <v>247.98356812048738</v>
      </c>
      <c r="H29">
        <v>255.88887173702307</v>
      </c>
      <c r="I29">
        <v>503.87243985751036</v>
      </c>
      <c r="J29">
        <v>266.69365460625602</v>
      </c>
      <c r="K29">
        <v>770.56609446376638</v>
      </c>
      <c r="L29">
        <v>1237.3585364404198</v>
      </c>
      <c r="M29">
        <v>1434.8822511834937</v>
      </c>
      <c r="N29">
        <v>1636.9454651718922</v>
      </c>
      <c r="O29">
        <v>1851.8490522169159</v>
      </c>
      <c r="P29" s="46">
        <f t="shared" si="0"/>
        <v>10283.325005550898</v>
      </c>
    </row>
    <row r="30" spans="1:16" x14ac:dyDescent="0.5">
      <c r="P30" s="46">
        <f t="shared" si="0"/>
        <v>0</v>
      </c>
    </row>
    <row r="31" spans="1:16" x14ac:dyDescent="0.5">
      <c r="A31" t="s">
        <v>121</v>
      </c>
      <c r="B31">
        <v>5.263465282573547E-2</v>
      </c>
      <c r="C31">
        <v>3.3653691870193729E-2</v>
      </c>
      <c r="D31">
        <v>0.10082374326433356</v>
      </c>
      <c r="E31">
        <v>0.1415786698591999</v>
      </c>
      <c r="F31">
        <v>7.2575805255203525E-3</v>
      </c>
      <c r="G31">
        <v>6.7203757174679246E-2</v>
      </c>
      <c r="H31">
        <v>8.7309616358122996E-2</v>
      </c>
      <c r="I31">
        <v>7.6103929903057727E-2</v>
      </c>
      <c r="J31">
        <v>0.11482460478233417</v>
      </c>
      <c r="K31">
        <v>8.6159689209846804E-2</v>
      </c>
      <c r="L31">
        <v>9.0781188357886983E-2</v>
      </c>
      <c r="M31">
        <v>9.2154407941151817E-2</v>
      </c>
      <c r="N31">
        <v>9.3784640407300002E-2</v>
      </c>
      <c r="O31">
        <v>9.5596964192577044E-2</v>
      </c>
      <c r="P31" s="46">
        <f t="shared" si="0"/>
        <v>1.13986713667194</v>
      </c>
    </row>
    <row r="33" spans="1:15" x14ac:dyDescent="0.5">
      <c r="A33" t="s">
        <v>122</v>
      </c>
    </row>
    <row r="34" spans="1:15" x14ac:dyDescent="0.5">
      <c r="A34" t="s">
        <v>136</v>
      </c>
      <c r="L34">
        <v>0.41687986447295927</v>
      </c>
      <c r="M34">
        <v>0.10145104406599649</v>
      </c>
      <c r="N34">
        <v>9.2021067026899078E-2</v>
      </c>
      <c r="O34">
        <v>8.3391816976445474E-2</v>
      </c>
    </row>
    <row r="35" spans="1:15" x14ac:dyDescent="0.5">
      <c r="A35" t="s">
        <v>137</v>
      </c>
      <c r="L35">
        <v>3.4000000000000002E-2</v>
      </c>
      <c r="M35">
        <v>2.7000000000000003E-2</v>
      </c>
      <c r="N35">
        <v>2.7000000000000003E-2</v>
      </c>
      <c r="O35">
        <v>3.4000000000000002E-2</v>
      </c>
    </row>
    <row r="36" spans="1:15" x14ac:dyDescent="0.5">
      <c r="A36" t="s">
        <v>139</v>
      </c>
      <c r="L36">
        <v>-0.04</v>
      </c>
      <c r="M36">
        <v>-0.2</v>
      </c>
      <c r="N36">
        <v>-0.2</v>
      </c>
      <c r="O36">
        <v>-0.2</v>
      </c>
    </row>
    <row r="38" spans="1:15" x14ac:dyDescent="0.5">
      <c r="A38" t="s">
        <v>123</v>
      </c>
    </row>
    <row r="39" spans="1:15" x14ac:dyDescent="0.5">
      <c r="A39" t="s">
        <v>142</v>
      </c>
      <c r="E39">
        <v>5805.7764065786723</v>
      </c>
      <c r="F39">
        <v>5608.4390618362722</v>
      </c>
      <c r="G39">
        <v>5701.7794896606183</v>
      </c>
      <c r="H39">
        <v>5803.0824757235423</v>
      </c>
      <c r="I39">
        <v>5736.4879153209058</v>
      </c>
      <c r="J39">
        <v>5986.596378427208</v>
      </c>
      <c r="K39">
        <v>5795.8053460647297</v>
      </c>
      <c r="L39">
        <v>6983.9454420080001</v>
      </c>
      <c r="M39">
        <v>7738.2115497448649</v>
      </c>
      <c r="N39">
        <v>8349.5302621747087</v>
      </c>
      <c r="O39">
        <v>8875.5506686917142</v>
      </c>
    </row>
    <row r="40" spans="1:15" x14ac:dyDescent="0.5">
      <c r="A40" t="s">
        <v>143</v>
      </c>
      <c r="B40">
        <v>5476.5976532163431</v>
      </c>
      <c r="C40">
        <v>5266.0736496723621</v>
      </c>
      <c r="D40">
        <v>6051.6771465974207</v>
      </c>
      <c r="E40">
        <v>920.93662505230714</v>
      </c>
      <c r="F40">
        <v>732.07750931493581</v>
      </c>
      <c r="G40">
        <v>804.52076399245516</v>
      </c>
      <c r="H40">
        <v>597.66744157396852</v>
      </c>
      <c r="I40">
        <v>740.83077123115299</v>
      </c>
      <c r="J40">
        <v>571.95146555005715</v>
      </c>
      <c r="K40">
        <v>691.23174432409257</v>
      </c>
      <c r="L40">
        <v>832.93425191053166</v>
      </c>
      <c r="M40">
        <v>922.8911511168692</v>
      </c>
      <c r="N40">
        <v>995.7995520551018</v>
      </c>
      <c r="O40">
        <v>1058.5349238345732</v>
      </c>
    </row>
    <row r="41" spans="1:15" x14ac:dyDescent="0.5">
      <c r="A41" t="s">
        <v>144</v>
      </c>
      <c r="E41">
        <v>4658.9664272271621</v>
      </c>
      <c r="F41">
        <v>7187.0212893931721</v>
      </c>
      <c r="G41">
        <v>6307.1221144191895</v>
      </c>
      <c r="H41">
        <v>6615.1556198004591</v>
      </c>
      <c r="I41">
        <v>6517.0124993215231</v>
      </c>
      <c r="J41">
        <v>4347.0566283168464</v>
      </c>
      <c r="K41">
        <v>5690.6047545169167</v>
      </c>
      <c r="L41">
        <v>6857.1787291928849</v>
      </c>
      <c r="M41">
        <v>7597.7540319457175</v>
      </c>
      <c r="N41">
        <v>8197.9766004694284</v>
      </c>
      <c r="O41">
        <v>8714.4491262990014</v>
      </c>
    </row>
    <row r="44" spans="1:15" x14ac:dyDescent="0.5">
      <c r="A44" t="s">
        <v>145</v>
      </c>
    </row>
    <row r="45" spans="1:15" x14ac:dyDescent="0.5">
      <c r="A45" t="s">
        <v>146</v>
      </c>
      <c r="E45">
        <v>-3339.7325220438502</v>
      </c>
      <c r="F45">
        <v>-4591.6612726060494</v>
      </c>
      <c r="G45">
        <v>-3999.4998379033768</v>
      </c>
      <c r="H45">
        <v>-3525.3480919425065</v>
      </c>
      <c r="I45">
        <v>-3837.0459827311693</v>
      </c>
      <c r="J45">
        <v>-3881.1015597639048</v>
      </c>
      <c r="K45">
        <v>-3849.1042815963137</v>
      </c>
      <c r="L45">
        <v>4714.1631733554004</v>
      </c>
      <c r="M45">
        <v>5223.2927960777834</v>
      </c>
      <c r="N45">
        <v>5635.9329269679283</v>
      </c>
      <c r="O45">
        <v>5990.9967013669066</v>
      </c>
    </row>
    <row r="46" spans="1:15" x14ac:dyDescent="0.5">
      <c r="A46" t="s">
        <v>147</v>
      </c>
      <c r="E46">
        <v>370.77070634027285</v>
      </c>
      <c r="F46">
        <v>385.00723294357084</v>
      </c>
      <c r="G46">
        <v>379.54633518166361</v>
      </c>
      <c r="H46">
        <v>402.33255842603148</v>
      </c>
      <c r="I46">
        <v>386.56219732264077</v>
      </c>
      <c r="J46">
        <v>403.95749620215958</v>
      </c>
      <c r="K46">
        <v>390.91102204252047</v>
      </c>
      <c r="L46">
        <v>208.23356297763291</v>
      </c>
      <c r="M46">
        <v>230.72278777921724</v>
      </c>
      <c r="N46">
        <v>248.94988801377542</v>
      </c>
      <c r="O46">
        <v>264.63373095864335</v>
      </c>
    </row>
    <row r="47" spans="1:15" x14ac:dyDescent="0.5">
      <c r="A47" t="s">
        <v>148</v>
      </c>
      <c r="E47">
        <v>4462.2667797874719</v>
      </c>
      <c r="F47">
        <v>4559.0364772408666</v>
      </c>
      <c r="G47">
        <v>4525.3554135005134</v>
      </c>
      <c r="H47">
        <v>4530.2937717711038</v>
      </c>
      <c r="I47">
        <v>4528.7203523792141</v>
      </c>
      <c r="J47">
        <v>4734.1569915008049</v>
      </c>
      <c r="K47">
        <v>4621.510228164374</v>
      </c>
      <c r="L47">
        <v>4594.3097485592334</v>
      </c>
      <c r="M47">
        <v>5090.4952014036307</v>
      </c>
      <c r="N47">
        <v>5492.644322314517</v>
      </c>
      <c r="O47">
        <v>5838.6809146203304</v>
      </c>
    </row>
    <row r="48" spans="1:15" x14ac:dyDescent="0.5">
      <c r="A48" t="s">
        <v>148</v>
      </c>
      <c r="L48">
        <v>199.22408266766365</v>
      </c>
      <c r="M48">
        <v>233.31843341621348</v>
      </c>
      <c r="N48">
        <v>266.27923284359753</v>
      </c>
      <c r="O48">
        <v>302.75744856266874</v>
      </c>
    </row>
    <row r="50" spans="1:15" x14ac:dyDescent="0.5">
      <c r="A50" t="s">
        <v>129</v>
      </c>
    </row>
    <row r="51" spans="1:15" x14ac:dyDescent="0.5">
      <c r="A51" t="s">
        <v>136</v>
      </c>
      <c r="K51">
        <v>0.31741826694204922</v>
      </c>
      <c r="L51">
        <v>0.32500000000000001</v>
      </c>
      <c r="M51">
        <v>0.32500000000000001</v>
      </c>
      <c r="N51">
        <v>0.32500000000000001</v>
      </c>
      <c r="O51">
        <v>0.32500000000000001</v>
      </c>
    </row>
    <row r="52" spans="1:15" x14ac:dyDescent="0.5">
      <c r="A52" t="s">
        <v>137</v>
      </c>
      <c r="L52">
        <v>0.75</v>
      </c>
      <c r="M52">
        <v>0.75</v>
      </c>
      <c r="N52">
        <v>0.75</v>
      </c>
      <c r="O52">
        <v>0.75</v>
      </c>
    </row>
    <row r="53" spans="1:15" x14ac:dyDescent="0.5">
      <c r="A53" t="s">
        <v>139</v>
      </c>
      <c r="K53">
        <v>0.41999195905689241</v>
      </c>
      <c r="L53">
        <v>0.33</v>
      </c>
      <c r="M53">
        <v>0.33</v>
      </c>
      <c r="N53">
        <v>0.33</v>
      </c>
      <c r="O53">
        <v>0.33</v>
      </c>
    </row>
    <row r="54" spans="1:15" x14ac:dyDescent="0.5">
      <c r="A54" t="s">
        <v>141</v>
      </c>
      <c r="K54">
        <v>0.38648330462133879</v>
      </c>
      <c r="L54">
        <v>0.51</v>
      </c>
      <c r="M54">
        <v>0.51</v>
      </c>
      <c r="N54">
        <v>0.51</v>
      </c>
      <c r="O54">
        <v>0.51</v>
      </c>
    </row>
    <row r="58" spans="1:15" x14ac:dyDescent="0.5">
      <c r="A58" t="s">
        <v>149</v>
      </c>
      <c r="E58">
        <v>-49.682070687196799</v>
      </c>
      <c r="F58">
        <v>-48.133469191396827</v>
      </c>
      <c r="G58">
        <v>-97.815539878593626</v>
      </c>
      <c r="H58">
        <v>-44.281841571161749</v>
      </c>
      <c r="I58">
        <v>-142.09738144975537</v>
      </c>
      <c r="J58">
        <v>-41.896543341005994</v>
      </c>
      <c r="L58">
        <v>-228.51712628625978</v>
      </c>
      <c r="M58">
        <v>-276.00700877695363</v>
      </c>
      <c r="N58">
        <v>-321.87228930232925</v>
      </c>
      <c r="O58">
        <v>-376.64068014604698</v>
      </c>
    </row>
    <row r="59" spans="1:15" x14ac:dyDescent="0.5">
      <c r="A59" t="s">
        <v>150</v>
      </c>
      <c r="E59">
        <v>26.987791484403189</v>
      </c>
      <c r="F59">
        <v>26.987791484403189</v>
      </c>
      <c r="G59">
        <v>53.975582968806378</v>
      </c>
      <c r="H59">
        <v>24.43515842883825</v>
      </c>
      <c r="I59">
        <v>94</v>
      </c>
      <c r="J59">
        <v>31.606164274793997</v>
      </c>
      <c r="L59">
        <v>178.06263425999259</v>
      </c>
      <c r="M59">
        <v>200.15305941940042</v>
      </c>
      <c r="N59">
        <v>221.55471650093099</v>
      </c>
      <c r="O59">
        <v>241.23166385939939</v>
      </c>
    </row>
    <row r="60" spans="1:15" x14ac:dyDescent="0.5">
      <c r="A60" t="s">
        <v>150</v>
      </c>
      <c r="E60">
        <v>0.35199999999999992</v>
      </c>
      <c r="F60">
        <v>0.35925637085450546</v>
      </c>
      <c r="G60">
        <v>0.35559116999924684</v>
      </c>
      <c r="H60">
        <v>0.35559116999924684</v>
      </c>
      <c r="J60">
        <v>0.43</v>
      </c>
      <c r="L60">
        <v>0.51</v>
      </c>
      <c r="M60">
        <v>0.51</v>
      </c>
      <c r="N60">
        <v>0.51</v>
      </c>
      <c r="O60">
        <v>0.51</v>
      </c>
    </row>
    <row r="62" spans="1:15" x14ac:dyDescent="0.5">
      <c r="A62" t="s">
        <v>151</v>
      </c>
      <c r="B62">
        <v>0.37968447371635705</v>
      </c>
      <c r="C62">
        <v>0.39896839544091978</v>
      </c>
      <c r="D62">
        <v>0.33650983278104929</v>
      </c>
      <c r="E62">
        <v>0.29059056280216528</v>
      </c>
      <c r="F62">
        <v>0.33885962532534097</v>
      </c>
      <c r="G62">
        <v>0.31561196456053586</v>
      </c>
      <c r="H62">
        <v>0.32040981408701535</v>
      </c>
      <c r="I62">
        <v>0.32040981408701535</v>
      </c>
      <c r="J62">
        <v>0.32040981408701535</v>
      </c>
      <c r="K62">
        <v>0.32040981408701535</v>
      </c>
      <c r="L62">
        <v>0.32040981408701535</v>
      </c>
      <c r="M62">
        <v>0.32040981408701535</v>
      </c>
      <c r="N62">
        <v>0.32040981408701535</v>
      </c>
      <c r="O62">
        <v>0.32040981408701535</v>
      </c>
    </row>
    <row r="63" spans="1:15" x14ac:dyDescent="0.5">
      <c r="A63" t="s">
        <v>152</v>
      </c>
      <c r="B63">
        <v>1.0216351361891309</v>
      </c>
      <c r="C63">
        <v>1.0159690786693047</v>
      </c>
      <c r="D63">
        <v>1.0117033325325189</v>
      </c>
      <c r="E63">
        <v>0.98386308516877785</v>
      </c>
      <c r="F63">
        <v>0.9843636807704832</v>
      </c>
      <c r="G63">
        <v>0.98414169482824465</v>
      </c>
      <c r="H63">
        <v>0.98414169482824465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2D07-910F-4DD7-9BF9-D03CFC33FD05}">
  <dimension ref="A1:C7"/>
  <sheetViews>
    <sheetView workbookViewId="0"/>
  </sheetViews>
  <sheetFormatPr defaultRowHeight="14.35" x14ac:dyDescent="0.5"/>
  <sheetData>
    <row r="1" spans="1:3" x14ac:dyDescent="0.5">
      <c r="A1" t="s">
        <v>153</v>
      </c>
      <c r="B1" t="s">
        <v>154</v>
      </c>
      <c r="C1" t="s">
        <v>155</v>
      </c>
    </row>
    <row r="2" spans="1:3" x14ac:dyDescent="0.5">
      <c r="A2" t="s">
        <v>156</v>
      </c>
      <c r="B2">
        <v>0.7599999999999999</v>
      </c>
      <c r="C2">
        <v>1.3157894736842106</v>
      </c>
    </row>
    <row r="3" spans="1:3" x14ac:dyDescent="0.5">
      <c r="A3" t="s">
        <v>100</v>
      </c>
      <c r="B3">
        <v>0.42167641452768423</v>
      </c>
      <c r="C3">
        <v>2.3714866792350495</v>
      </c>
    </row>
    <row r="4" spans="1:3" x14ac:dyDescent="0.5">
      <c r="A4" t="s">
        <v>101</v>
      </c>
      <c r="B4">
        <v>0.87757200000000002</v>
      </c>
      <c r="C4">
        <v>1.1395076415382441</v>
      </c>
    </row>
    <row r="5" spans="1:3" x14ac:dyDescent="0.5">
      <c r="A5" t="s">
        <v>157</v>
      </c>
      <c r="B5">
        <v>0.8</v>
      </c>
      <c r="C5">
        <v>1.25</v>
      </c>
    </row>
    <row r="6" spans="1:3" x14ac:dyDescent="0.5">
      <c r="A6" t="s">
        <v>103</v>
      </c>
      <c r="B6">
        <v>0.9557000000000001</v>
      </c>
      <c r="C6">
        <v>1.0463534581981793</v>
      </c>
    </row>
    <row r="7" spans="1:3" x14ac:dyDescent="0.5">
      <c r="A7" t="s">
        <v>158</v>
      </c>
      <c r="B7">
        <v>0.95000000000000007</v>
      </c>
      <c r="C7">
        <v>1.0526315789473684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5EED-5C9F-4C9A-9B9E-22DD05A1A1E6}">
  <dimension ref="A1:P63"/>
  <sheetViews>
    <sheetView topLeftCell="A14" workbookViewId="0">
      <selection activeCell="P40" sqref="P1:P1048576"/>
    </sheetView>
  </sheetViews>
  <sheetFormatPr defaultRowHeight="14.35" x14ac:dyDescent="0.5"/>
  <cols>
    <col min="1" max="1" width="54.5859375" bestFit="1" customWidth="1"/>
    <col min="2" max="2" width="10" bestFit="1" customWidth="1"/>
    <col min="3" max="3" width="9" bestFit="1" customWidth="1"/>
    <col min="4" max="4" width="10" bestFit="1" customWidth="1"/>
    <col min="5" max="10" width="9" bestFit="1" customWidth="1"/>
    <col min="11" max="15" width="10" bestFit="1" customWidth="1"/>
    <col min="16" max="16" width="13.46875" style="46" bestFit="1" customWidth="1"/>
  </cols>
  <sheetData>
    <row r="1" spans="1:16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3" spans="1:16" x14ac:dyDescent="0.5">
      <c r="A3" t="s">
        <v>159</v>
      </c>
    </row>
    <row r="4" spans="1:16" x14ac:dyDescent="0.5">
      <c r="A4" t="s">
        <v>160</v>
      </c>
      <c r="B4">
        <v>2138611.1073269825</v>
      </c>
      <c r="C4">
        <v>2935427.2620957857</v>
      </c>
      <c r="D4">
        <v>2736952.6944856159</v>
      </c>
      <c r="E4">
        <v>534428.38447302114</v>
      </c>
      <c r="F4">
        <v>653134.73631525971</v>
      </c>
      <c r="G4">
        <v>1187563.1207882811</v>
      </c>
      <c r="H4">
        <v>757285.33239441307</v>
      </c>
      <c r="I4">
        <v>1944848.453182694</v>
      </c>
      <c r="J4">
        <v>709925.67245628848</v>
      </c>
      <c r="K4">
        <v>2654774.1256389827</v>
      </c>
      <c r="L4">
        <v>3264512.1020847829</v>
      </c>
      <c r="M4">
        <v>3399245.5440248167</v>
      </c>
      <c r="N4">
        <v>3554798.8735610442</v>
      </c>
      <c r="O4">
        <v>3734824.8267465178</v>
      </c>
    </row>
    <row r="5" spans="1:16" x14ac:dyDescent="0.5">
      <c r="A5" t="s">
        <v>161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3707051.983</v>
      </c>
      <c r="L5">
        <v>3818263.5424900004</v>
      </c>
      <c r="M5">
        <v>3848809.6508299205</v>
      </c>
      <c r="N5">
        <v>3879600.1280365596</v>
      </c>
      <c r="O5">
        <v>3910636.9290608526</v>
      </c>
    </row>
    <row r="7" spans="1:16" x14ac:dyDescent="0.5">
      <c r="A7" t="s">
        <v>162</v>
      </c>
      <c r="B7">
        <v>0</v>
      </c>
      <c r="C7">
        <v>3085.9509999999991</v>
      </c>
      <c r="D7">
        <v>7957.7489999999998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7152.9098960374349</v>
      </c>
      <c r="L7">
        <v>9175.9971645812257</v>
      </c>
      <c r="M7">
        <v>9375.157408292207</v>
      </c>
      <c r="N7">
        <v>10147.286169355426</v>
      </c>
      <c r="O7">
        <v>10857.961563284727</v>
      </c>
    </row>
    <row r="8" spans="1:16" x14ac:dyDescent="0.5">
      <c r="A8" t="s">
        <v>163</v>
      </c>
      <c r="C8">
        <v>177.39800000000014</v>
      </c>
      <c r="D8">
        <v>3405.5850000000009</v>
      </c>
      <c r="K8">
        <v>2997.351896037434</v>
      </c>
      <c r="L8">
        <v>3858.1495540618398</v>
      </c>
      <c r="M8">
        <v>3942.1330007449887</v>
      </c>
      <c r="N8">
        <v>4268.1576441405759</v>
      </c>
      <c r="O8">
        <v>4568.3055042769138</v>
      </c>
    </row>
    <row r="9" spans="1:16" x14ac:dyDescent="0.5">
      <c r="A9" t="s">
        <v>164</v>
      </c>
      <c r="B9">
        <v>7925.4409999999998</v>
      </c>
      <c r="C9">
        <v>6731.3280000000004</v>
      </c>
      <c r="D9">
        <v>12766.349</v>
      </c>
      <c r="E9">
        <v>1176.3569968721204</v>
      </c>
      <c r="F9">
        <v>2553.8928012023889</v>
      </c>
      <c r="G9">
        <v>3730.2497980745093</v>
      </c>
      <c r="H9">
        <v>3309.8620000000001</v>
      </c>
      <c r="I9">
        <v>7040.1117980745094</v>
      </c>
      <c r="J9">
        <v>2864.5480979629247</v>
      </c>
      <c r="K9">
        <v>9904.659896037434</v>
      </c>
      <c r="L9">
        <v>12749.14006978971</v>
      </c>
      <c r="M9">
        <v>13026.66086319181</v>
      </c>
      <c r="N9">
        <v>14103.999568343248</v>
      </c>
      <c r="O9">
        <v>15095.829215407384</v>
      </c>
    </row>
    <row r="10" spans="1:16" x14ac:dyDescent="0.5">
      <c r="A10" t="s">
        <v>165</v>
      </c>
      <c r="B10">
        <v>2631.9140000000002</v>
      </c>
      <c r="C10">
        <v>2771.645</v>
      </c>
      <c r="D10">
        <v>4432.1360000000004</v>
      </c>
      <c r="E10">
        <v>186.08416327999984</v>
      </c>
      <c r="F10">
        <v>956.8566142300001</v>
      </c>
      <c r="G10">
        <v>1142.9407775099999</v>
      </c>
      <c r="H10">
        <v>970.36400000000003</v>
      </c>
      <c r="I10">
        <v>2113.3047775099999</v>
      </c>
      <c r="J10">
        <v>1122.4232224900002</v>
      </c>
      <c r="K10">
        <v>3235.7280000000001</v>
      </c>
      <c r="L10">
        <v>4140.7455781126555</v>
      </c>
      <c r="M10">
        <v>4230.4280677069</v>
      </c>
      <c r="N10">
        <v>4577.7873355723586</v>
      </c>
      <c r="O10">
        <v>4897.444872746627</v>
      </c>
    </row>
    <row r="11" spans="1:16" x14ac:dyDescent="0.5">
      <c r="A11" t="s">
        <v>166</v>
      </c>
      <c r="B11">
        <v>142.21600000000001</v>
      </c>
      <c r="C11">
        <v>136.90799999999999</v>
      </c>
      <c r="D11">
        <v>120.02800000000001</v>
      </c>
      <c r="E11">
        <v>44.877538960000038</v>
      </c>
      <c r="F11">
        <v>358.34627038000008</v>
      </c>
      <c r="G11">
        <v>403.22380934000012</v>
      </c>
      <c r="H11">
        <v>395.89600000000002</v>
      </c>
      <c r="I11">
        <v>799.11980934000007</v>
      </c>
      <c r="J11">
        <v>120.71019065999997</v>
      </c>
      <c r="K11">
        <v>919.83</v>
      </c>
      <c r="L11">
        <v>1177.1020324067301</v>
      </c>
      <c r="M11">
        <v>1202.5963398403198</v>
      </c>
      <c r="N11">
        <v>1301.3411896424925</v>
      </c>
      <c r="O11">
        <v>1392.2111862611846</v>
      </c>
    </row>
    <row r="12" spans="1:16" x14ac:dyDescent="0.5">
      <c r="A12" s="59" t="s">
        <v>28</v>
      </c>
      <c r="B12" s="59">
        <v>10699.571</v>
      </c>
      <c r="C12" s="59">
        <v>9639.8809999999994</v>
      </c>
      <c r="D12" s="59">
        <v>17318.512999999999</v>
      </c>
      <c r="E12" s="59">
        <v>1407.3186991121202</v>
      </c>
      <c r="F12" s="59">
        <v>3869.0956858123891</v>
      </c>
      <c r="G12" s="59">
        <v>5276.4143849245092</v>
      </c>
      <c r="H12" s="59">
        <v>4676.1220000000003</v>
      </c>
      <c r="I12" s="59">
        <v>9952.5363849245095</v>
      </c>
      <c r="J12" s="59">
        <v>4107.6815111129245</v>
      </c>
      <c r="K12" s="59">
        <v>14060.217896037435</v>
      </c>
      <c r="L12" s="59">
        <v>18066.987680309096</v>
      </c>
      <c r="M12" s="59">
        <v>18459.685270739028</v>
      </c>
      <c r="N12" s="59">
        <v>19983.128093558098</v>
      </c>
      <c r="O12" s="59">
        <v>21385.485274415198</v>
      </c>
      <c r="P12" s="59"/>
    </row>
    <row r="13" spans="1:16" x14ac:dyDescent="0.5">
      <c r="A13" t="s">
        <v>31</v>
      </c>
      <c r="B13">
        <v>-9307.3590000000004</v>
      </c>
      <c r="C13">
        <v>-8280.857</v>
      </c>
      <c r="D13">
        <v>-15551.705</v>
      </c>
      <c r="E13">
        <v>-1156.4699443018999</v>
      </c>
      <c r="F13">
        <v>-3229.9674335644499</v>
      </c>
      <c r="G13">
        <v>-4386.4373778663503</v>
      </c>
      <c r="H13">
        <v>-4228.8319698124096</v>
      </c>
      <c r="I13">
        <v>-8615.2693476787608</v>
      </c>
      <c r="J13">
        <v>-3321.3616523212386</v>
      </c>
      <c r="K13">
        <v>-11936.630999999999</v>
      </c>
      <c r="L13">
        <v>-15363.745669225813</v>
      </c>
      <c r="M13">
        <v>-15697.869918277767</v>
      </c>
      <c r="N13">
        <v>-16994.401835452154</v>
      </c>
      <c r="O13">
        <v>-18187.936796612663</v>
      </c>
      <c r="P13" s="47"/>
    </row>
    <row r="14" spans="1:16" x14ac:dyDescent="0.5">
      <c r="A14" t="s">
        <v>51</v>
      </c>
      <c r="E14">
        <v>-24.234218949999999</v>
      </c>
      <c r="F14">
        <v>-5.6020902699999997</v>
      </c>
      <c r="G14">
        <v>-29.836309219999997</v>
      </c>
      <c r="H14">
        <v>-17.055</v>
      </c>
      <c r="I14">
        <v>-46.891309219999997</v>
      </c>
      <c r="J14">
        <v>-16.254690780000004</v>
      </c>
      <c r="K14">
        <v>-63.146000000000001</v>
      </c>
      <c r="L14">
        <v>-62.049409447862224</v>
      </c>
      <c r="M14">
        <v>-64.382438153514954</v>
      </c>
      <c r="N14">
        <v>-73.106393489961022</v>
      </c>
      <c r="O14">
        <v>-82.478240235178063</v>
      </c>
      <c r="P14" s="47"/>
    </row>
    <row r="15" spans="1:16" x14ac:dyDescent="0.5">
      <c r="A15" t="s">
        <v>111</v>
      </c>
      <c r="B15">
        <v>1392.2119999999995</v>
      </c>
      <c r="C15">
        <v>1359.0239999999994</v>
      </c>
      <c r="D15">
        <v>1766.8079999999991</v>
      </c>
      <c r="E15">
        <v>226.61453586022026</v>
      </c>
      <c r="F15">
        <v>633.52616197793918</v>
      </c>
      <c r="G15">
        <v>860.14069783815899</v>
      </c>
      <c r="H15">
        <v>430.23503018759067</v>
      </c>
      <c r="I15">
        <v>1290.3757280257487</v>
      </c>
      <c r="J15">
        <v>770.06516801168584</v>
      </c>
      <c r="K15">
        <v>2060.4408960374353</v>
      </c>
      <c r="L15">
        <v>2641.1926016354205</v>
      </c>
      <c r="M15">
        <v>2697.4329143077457</v>
      </c>
      <c r="N15">
        <v>2915.6198646159828</v>
      </c>
      <c r="O15">
        <v>3115.0702375673568</v>
      </c>
      <c r="P15" s="47"/>
    </row>
    <row r="16" spans="1:16" x14ac:dyDescent="0.5">
      <c r="A16" t="s">
        <v>167</v>
      </c>
      <c r="B16">
        <v>0</v>
      </c>
      <c r="C16">
        <v>0</v>
      </c>
      <c r="D16">
        <v>0</v>
      </c>
      <c r="E16">
        <v>0.17824587633808972</v>
      </c>
      <c r="F16">
        <v>0.1651880191517523</v>
      </c>
      <c r="G16">
        <v>0.16867079462161919</v>
      </c>
      <c r="H16">
        <v>9.5654054831672622E-2</v>
      </c>
      <c r="I16">
        <v>0.13436444595885716</v>
      </c>
      <c r="J16">
        <v>0.1914266859941248</v>
      </c>
      <c r="K16">
        <v>0.15103513414510611</v>
      </c>
      <c r="L16">
        <v>0.14962328302407049</v>
      </c>
      <c r="M16">
        <v>0.14961334995451372</v>
      </c>
      <c r="N16">
        <v>0.14956248311641512</v>
      </c>
      <c r="O16">
        <v>0.1495195660408026</v>
      </c>
      <c r="P16" s="47"/>
    </row>
    <row r="17" spans="1:16" x14ac:dyDescent="0.5">
      <c r="A17" t="s">
        <v>112</v>
      </c>
      <c r="B17">
        <v>0.1301184879281608</v>
      </c>
      <c r="C17">
        <v>0.14097933366604831</v>
      </c>
      <c r="D17">
        <v>0.1020184585131529</v>
      </c>
      <c r="E17">
        <v>0.16102574065362152</v>
      </c>
      <c r="F17">
        <v>0.16374011226990851</v>
      </c>
      <c r="G17">
        <v>0.1630161384397153</v>
      </c>
      <c r="H17">
        <v>9.2006801830146992E-2</v>
      </c>
      <c r="I17">
        <v>0.12965295258606946</v>
      </c>
      <c r="J17">
        <v>0.18746954113369085</v>
      </c>
      <c r="K17">
        <v>0.14654402309214037</v>
      </c>
      <c r="L17">
        <v>0.1461888748899747</v>
      </c>
      <c r="M17">
        <v>0.14612561778523511</v>
      </c>
      <c r="N17">
        <v>0.14590407722782314</v>
      </c>
      <c r="O17">
        <v>0.14566282680029297</v>
      </c>
      <c r="P17" s="47"/>
    </row>
    <row r="18" spans="1:16" x14ac:dyDescent="0.5">
      <c r="A18" t="s">
        <v>168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0.29688433475358872</v>
      </c>
      <c r="L18">
        <v>0.29459926399254216</v>
      </c>
      <c r="M18">
        <v>0.29458869138756755</v>
      </c>
      <c r="N18">
        <v>0.29453453940540569</v>
      </c>
      <c r="O18">
        <v>0.29448883744576632</v>
      </c>
      <c r="P18" s="47"/>
    </row>
    <row r="19" spans="1:16" x14ac:dyDescent="0.5">
      <c r="A19" t="s">
        <v>169</v>
      </c>
      <c r="B19">
        <v>0</v>
      </c>
      <c r="C19">
        <v>0.44039066077199535</v>
      </c>
      <c r="D19">
        <v>0.22202358983677409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0.28805631917422547</v>
      </c>
      <c r="L19">
        <v>0.28783712050721405</v>
      </c>
      <c r="M19">
        <v>0.28772134662207388</v>
      </c>
      <c r="N19">
        <v>0.28733001276943276</v>
      </c>
      <c r="O19">
        <v>0.28689273022486117</v>
      </c>
      <c r="P19" s="47"/>
    </row>
    <row r="20" spans="1:16" x14ac:dyDescent="0.5">
      <c r="A20" t="s">
        <v>113</v>
      </c>
      <c r="B20">
        <v>-1170.56</v>
      </c>
      <c r="C20">
        <v>-812.50199999999995</v>
      </c>
      <c r="D20">
        <v>-1117.2840000000001</v>
      </c>
      <c r="E20">
        <v>-135.99553655558765</v>
      </c>
      <c r="F20">
        <v>-229.67800424896532</v>
      </c>
      <c r="G20">
        <v>-365.673540804553</v>
      </c>
      <c r="H20">
        <v>-221.15750119544705</v>
      </c>
      <c r="I20">
        <v>-586.83104200000002</v>
      </c>
      <c r="J20">
        <v>-258.25495799999999</v>
      </c>
      <c r="K20">
        <v>-845.08600000000001</v>
      </c>
      <c r="L20">
        <v>-1087.782912094611</v>
      </c>
      <c r="M20">
        <v>-1111.4615582747622</v>
      </c>
      <c r="N20">
        <v>-1203.3823174464983</v>
      </c>
      <c r="O20">
        <v>-1288.0072675120909</v>
      </c>
      <c r="P20" s="47"/>
    </row>
    <row r="21" spans="1:16" x14ac:dyDescent="0.5">
      <c r="A21" t="s">
        <v>39</v>
      </c>
      <c r="B21">
        <v>-69.412000000000006</v>
      </c>
      <c r="C21">
        <v>-89.912000000000006</v>
      </c>
      <c r="D21">
        <v>-179.328</v>
      </c>
      <c r="E21">
        <v>-62.426391790268973</v>
      </c>
      <c r="F21">
        <v>-128.93741471918207</v>
      </c>
      <c r="G21">
        <v>-191.36380650945105</v>
      </c>
      <c r="H21">
        <v>-95.162193490548958</v>
      </c>
      <c r="I21">
        <v>-286.52600000000001</v>
      </c>
      <c r="J21">
        <v>-167.62799999999999</v>
      </c>
      <c r="K21">
        <v>-454.154</v>
      </c>
      <c r="L21">
        <v>-547.25557000000003</v>
      </c>
      <c r="M21">
        <v>-606.35917156000005</v>
      </c>
      <c r="N21">
        <v>-654.26154611324</v>
      </c>
      <c r="O21">
        <v>-695.48002351837408</v>
      </c>
      <c r="P21" s="47"/>
    </row>
    <row r="22" spans="1:16" x14ac:dyDescent="0.5">
      <c r="A22" t="s">
        <v>114</v>
      </c>
      <c r="B22">
        <v>-0.78800000000000003</v>
      </c>
      <c r="C22">
        <v>4.2539999999999996</v>
      </c>
      <c r="D22">
        <v>0.28199999999999997</v>
      </c>
      <c r="E22">
        <v>-2.641988</v>
      </c>
      <c r="F22">
        <v>0.03</v>
      </c>
      <c r="G22">
        <v>-2.6119880000000002</v>
      </c>
      <c r="H22">
        <v>1.9289879999999999</v>
      </c>
      <c r="I22">
        <v>-0.68300000000000027</v>
      </c>
      <c r="J22">
        <v>-0.24299999999999977</v>
      </c>
      <c r="K22">
        <v>-0.92600000000000005</v>
      </c>
      <c r="L22">
        <v>0</v>
      </c>
      <c r="M22">
        <v>0</v>
      </c>
      <c r="N22">
        <v>0</v>
      </c>
      <c r="O22">
        <v>0</v>
      </c>
      <c r="P22" s="47"/>
    </row>
    <row r="23" spans="1:16" x14ac:dyDescent="0.5">
      <c r="A23" t="s">
        <v>115</v>
      </c>
      <c r="B23">
        <v>151.45199999999954</v>
      </c>
      <c r="C23">
        <v>460.86399999999946</v>
      </c>
      <c r="D23">
        <v>470.47799999999893</v>
      </c>
      <c r="E23">
        <v>25.550619514363632</v>
      </c>
      <c r="F23">
        <v>274.94074300979173</v>
      </c>
      <c r="G23">
        <v>300.49136252415497</v>
      </c>
      <c r="H23">
        <v>115.84432350159466</v>
      </c>
      <c r="I23">
        <v>416.3356860257486</v>
      </c>
      <c r="J23">
        <v>343.93921001168587</v>
      </c>
      <c r="K23">
        <v>760.27489603743538</v>
      </c>
      <c r="L23">
        <v>1006.1541195408095</v>
      </c>
      <c r="M23">
        <v>979.61218447298347</v>
      </c>
      <c r="N23">
        <v>1057.9760010562445</v>
      </c>
      <c r="O23">
        <v>1131.5829465368918</v>
      </c>
      <c r="P23" s="47"/>
    </row>
    <row r="24" spans="1:16" x14ac:dyDescent="0.5">
      <c r="A24" t="s">
        <v>51</v>
      </c>
      <c r="B24">
        <v>28.283000000000001</v>
      </c>
      <c r="C24">
        <v>26.747</v>
      </c>
      <c r="D24">
        <v>40.417000000000002</v>
      </c>
      <c r="E24">
        <v>24.79278995</v>
      </c>
      <c r="F24">
        <v>6.4959102699999995</v>
      </c>
      <c r="G24">
        <v>31.288700219999999</v>
      </c>
      <c r="H24">
        <v>17.255299780000001</v>
      </c>
      <c r="I24">
        <v>48.543999999999997</v>
      </c>
      <c r="J24">
        <v>13.883834817324356</v>
      </c>
      <c r="K24">
        <v>62.427834817324353</v>
      </c>
      <c r="L24">
        <v>62.049409447862224</v>
      </c>
      <c r="M24">
        <v>64.382438153514954</v>
      </c>
      <c r="N24">
        <v>73.106393489961022</v>
      </c>
      <c r="O24">
        <v>82.478240235178063</v>
      </c>
      <c r="P24" s="47"/>
    </row>
    <row r="25" spans="1:16" x14ac:dyDescent="0.5">
      <c r="A25" t="s">
        <v>116</v>
      </c>
      <c r="B25">
        <v>179.73499999999956</v>
      </c>
      <c r="C25">
        <v>487.61099999999948</v>
      </c>
      <c r="D25">
        <v>510.89499999999896</v>
      </c>
      <c r="E25">
        <v>50.343409464363631</v>
      </c>
      <c r="F25">
        <v>281.43665327979176</v>
      </c>
      <c r="G25">
        <v>331.78006274415498</v>
      </c>
      <c r="H25">
        <v>133.09962328159466</v>
      </c>
      <c r="I25">
        <v>464.87968602574858</v>
      </c>
      <c r="J25">
        <v>357.8230448290102</v>
      </c>
      <c r="K25">
        <v>822.70273085475969</v>
      </c>
      <c r="L25">
        <v>1068.2035289886717</v>
      </c>
      <c r="M25">
        <v>1043.9946226264983</v>
      </c>
      <c r="N25">
        <v>1131.0823945462055</v>
      </c>
      <c r="O25">
        <v>1214.0611867720697</v>
      </c>
      <c r="P25" s="47"/>
    </row>
    <row r="26" spans="1:16" x14ac:dyDescent="0.5">
      <c r="A26" t="s">
        <v>117</v>
      </c>
      <c r="B26">
        <v>4291.82</v>
      </c>
      <c r="C26">
        <v>4750.1890000000003</v>
      </c>
      <c r="D26">
        <v>5965.8980000000001</v>
      </c>
      <c r="E26">
        <v>881.05931641568066</v>
      </c>
      <c r="F26">
        <v>1913.6377097848256</v>
      </c>
      <c r="G26">
        <v>2794.6970262005061</v>
      </c>
      <c r="H26">
        <v>1732.9998225352438</v>
      </c>
      <c r="I26">
        <v>4527.6968487357499</v>
      </c>
      <c r="J26">
        <v>1943.2368377061803</v>
      </c>
      <c r="K26">
        <v>6470.9336864419301</v>
      </c>
      <c r="L26">
        <v>0</v>
      </c>
      <c r="M26">
        <v>0</v>
      </c>
      <c r="N26">
        <v>0</v>
      </c>
      <c r="O26">
        <v>0</v>
      </c>
      <c r="P26" s="47"/>
    </row>
    <row r="27" spans="1:16" x14ac:dyDescent="0.5">
      <c r="A27" t="s">
        <v>118</v>
      </c>
      <c r="B27">
        <v>-4249.3270000000002</v>
      </c>
      <c r="C27">
        <v>-4703.1570000000002</v>
      </c>
      <c r="D27">
        <v>-5906.2430000000004</v>
      </c>
      <c r="E27">
        <v>-879.88835215488029</v>
      </c>
      <c r="F27">
        <v>-1911.9458899266256</v>
      </c>
      <c r="G27">
        <v>-2791.8342420815061</v>
      </c>
      <c r="H27">
        <v>-1735.8626066542438</v>
      </c>
      <c r="I27">
        <v>-4527.6968487357499</v>
      </c>
      <c r="J27">
        <v>-1943.2368377061803</v>
      </c>
      <c r="K27">
        <v>-6470.9336864419301</v>
      </c>
      <c r="L27">
        <v>0</v>
      </c>
      <c r="M27">
        <v>0</v>
      </c>
      <c r="N27">
        <v>0</v>
      </c>
      <c r="O27">
        <v>0</v>
      </c>
      <c r="P27" s="47"/>
    </row>
    <row r="28" spans="1:16" x14ac:dyDescent="0.5">
      <c r="A28" t="s">
        <v>119</v>
      </c>
      <c r="B28">
        <v>42.492999999999483</v>
      </c>
      <c r="C28">
        <v>47.032000000000153</v>
      </c>
      <c r="D28">
        <v>59.654999999999745</v>
      </c>
      <c r="E28">
        <v>1.1709642608003605</v>
      </c>
      <c r="F28">
        <v>1.6918198582000059</v>
      </c>
      <c r="G28">
        <v>2.8627841190000254</v>
      </c>
      <c r="H28">
        <v>-2.8627841190000254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47"/>
    </row>
    <row r="29" spans="1:16" x14ac:dyDescent="0.5">
      <c r="A29" t="s">
        <v>120</v>
      </c>
      <c r="B29">
        <v>222.22799999999904</v>
      </c>
      <c r="C29">
        <v>534.64299999999957</v>
      </c>
      <c r="D29">
        <v>570.5499999999987</v>
      </c>
      <c r="E29">
        <v>51.514373725163992</v>
      </c>
      <c r="F29">
        <v>283.12847313799176</v>
      </c>
      <c r="G29">
        <v>334.642846863155</v>
      </c>
      <c r="H29">
        <v>130.23683916259463</v>
      </c>
      <c r="I29">
        <v>464.87968602574858</v>
      </c>
      <c r="J29">
        <v>357.8230448290102</v>
      </c>
      <c r="K29">
        <v>822.70273085475969</v>
      </c>
      <c r="L29">
        <v>1068.2035289886717</v>
      </c>
      <c r="M29">
        <v>1043.9946226264983</v>
      </c>
      <c r="N29">
        <v>1131.0823945462055</v>
      </c>
      <c r="O29">
        <v>1214.0611867720697</v>
      </c>
      <c r="P29" s="47"/>
    </row>
    <row r="31" spans="1:16" x14ac:dyDescent="0.5">
      <c r="A31" t="s">
        <v>121</v>
      </c>
      <c r="B31">
        <v>2.0769804695907813E-2</v>
      </c>
      <c r="C31">
        <v>5.5461576755978584E-2</v>
      </c>
      <c r="D31">
        <v>3.2944514347161259E-2</v>
      </c>
      <c r="E31">
        <v>3.6604625347239753E-2</v>
      </c>
      <c r="F31">
        <v>7.3176911642737943E-2</v>
      </c>
      <c r="G31">
        <v>6.3422396811607287E-2</v>
      </c>
      <c r="H31">
        <v>2.7851463063323544E-2</v>
      </c>
      <c r="I31">
        <v>4.6709669580301136E-2</v>
      </c>
      <c r="J31">
        <v>8.7110708038331472E-2</v>
      </c>
      <c r="K31">
        <v>5.8512800935085117E-2</v>
      </c>
      <c r="L31">
        <v>5.9124606043368735E-2</v>
      </c>
      <c r="M31">
        <v>5.6555385821304545E-2</v>
      </c>
      <c r="N31">
        <v>5.6601868799050992E-2</v>
      </c>
      <c r="O31">
        <v>5.6770336103830553E-2</v>
      </c>
      <c r="P31" s="47"/>
    </row>
    <row r="32" spans="1:16" x14ac:dyDescent="0.5">
      <c r="A32" t="s">
        <v>170</v>
      </c>
      <c r="B32">
        <v>0</v>
      </c>
      <c r="C32">
        <v>0.17325064461490144</v>
      </c>
      <c r="D32">
        <v>7.1697410913563464E-2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0.11501650975787073</v>
      </c>
      <c r="L32">
        <v>0.11641280068305496</v>
      </c>
      <c r="M32">
        <v>0.1113575566958586</v>
      </c>
      <c r="N32">
        <v>0.1114664921900053</v>
      </c>
      <c r="O32">
        <v>0.11181299359884588</v>
      </c>
      <c r="P32" s="47"/>
    </row>
    <row r="35" spans="1:15" x14ac:dyDescent="0.5">
      <c r="A35" t="s">
        <v>171</v>
      </c>
    </row>
    <row r="36" spans="1:15" x14ac:dyDescent="0.5">
      <c r="A36" t="s">
        <v>156</v>
      </c>
      <c r="B36">
        <v>822299</v>
      </c>
      <c r="C36">
        <v>844091</v>
      </c>
      <c r="D36">
        <v>965923</v>
      </c>
      <c r="E36">
        <v>320037.57980000001</v>
      </c>
      <c r="F36">
        <v>387695.42029999994</v>
      </c>
      <c r="G36">
        <v>707733.00009999995</v>
      </c>
      <c r="H36">
        <v>358008</v>
      </c>
      <c r="I36">
        <v>1065741.0000999998</v>
      </c>
      <c r="J36">
        <v>343481.57410000003</v>
      </c>
      <c r="K36">
        <v>1409222.5741999999</v>
      </c>
      <c r="L36">
        <v>1843376.7640708</v>
      </c>
      <c r="M36">
        <v>1999562.0527007119</v>
      </c>
      <c r="N36">
        <v>2155914.3441236308</v>
      </c>
      <c r="O36">
        <v>2314129.503823834</v>
      </c>
    </row>
    <row r="37" spans="1:15" x14ac:dyDescent="0.5">
      <c r="A37" t="s">
        <v>100</v>
      </c>
      <c r="B37">
        <v>83988</v>
      </c>
      <c r="C37">
        <v>87956</v>
      </c>
      <c r="D37">
        <v>94701</v>
      </c>
      <c r="E37">
        <v>26730</v>
      </c>
      <c r="F37">
        <v>25043</v>
      </c>
      <c r="G37">
        <v>51773</v>
      </c>
      <c r="H37">
        <v>24652</v>
      </c>
      <c r="I37">
        <v>76425</v>
      </c>
      <c r="J37">
        <v>22293.854980000004</v>
      </c>
      <c r="K37">
        <v>98718.854980000004</v>
      </c>
      <c r="L37">
        <v>114462.50636774095</v>
      </c>
      <c r="M37">
        <v>117552.99403966994</v>
      </c>
      <c r="N37">
        <v>120726.92487874102</v>
      </c>
      <c r="O37">
        <v>124831.64032461822</v>
      </c>
    </row>
    <row r="38" spans="1:15" x14ac:dyDescent="0.5">
      <c r="A38" t="s">
        <v>101</v>
      </c>
      <c r="B38">
        <v>24951</v>
      </c>
      <c r="C38">
        <v>27199</v>
      </c>
      <c r="D38">
        <v>29147</v>
      </c>
      <c r="E38">
        <v>7146.8708999999999</v>
      </c>
      <c r="F38">
        <v>8373.2179400000005</v>
      </c>
      <c r="G38">
        <v>15520.08884</v>
      </c>
      <c r="H38">
        <v>8903.9111599999997</v>
      </c>
      <c r="I38">
        <v>24424</v>
      </c>
      <c r="J38">
        <v>8031.4308400000009</v>
      </c>
      <c r="K38">
        <v>32455.430840000001</v>
      </c>
      <c r="L38">
        <v>39458</v>
      </c>
      <c r="M38">
        <v>45376.7</v>
      </c>
      <c r="N38">
        <v>49914.37</v>
      </c>
      <c r="O38">
        <v>54905.807000000008</v>
      </c>
    </row>
    <row r="39" spans="1:15" x14ac:dyDescent="0.5">
      <c r="A39" t="s">
        <v>102</v>
      </c>
      <c r="B39">
        <v>26725</v>
      </c>
      <c r="C39">
        <v>25176</v>
      </c>
      <c r="D39">
        <v>19517</v>
      </c>
      <c r="E39">
        <v>4301.5519999999997</v>
      </c>
      <c r="F39">
        <v>6330.2890000000007</v>
      </c>
      <c r="G39">
        <v>10631.841</v>
      </c>
      <c r="H39">
        <v>5249.1589999999997</v>
      </c>
      <c r="I39">
        <v>15881</v>
      </c>
      <c r="J39">
        <v>4092.6290000000008</v>
      </c>
      <c r="K39">
        <v>19973.629000000001</v>
      </c>
      <c r="L39">
        <v>25451</v>
      </c>
      <c r="M39">
        <v>27996.100000000002</v>
      </c>
      <c r="N39">
        <v>30795.710000000006</v>
      </c>
      <c r="O39">
        <v>33875.28100000001</v>
      </c>
    </row>
    <row r="40" spans="1:15" x14ac:dyDescent="0.5">
      <c r="A40" t="s">
        <v>103</v>
      </c>
      <c r="B40">
        <v>0</v>
      </c>
      <c r="C40">
        <v>1560</v>
      </c>
      <c r="D40">
        <v>6329</v>
      </c>
      <c r="E40">
        <v>2409</v>
      </c>
      <c r="F40">
        <v>2558</v>
      </c>
      <c r="G40">
        <v>4967</v>
      </c>
      <c r="H40">
        <v>2662</v>
      </c>
      <c r="I40">
        <v>7629</v>
      </c>
      <c r="J40">
        <v>2709.1078899999993</v>
      </c>
      <c r="K40">
        <v>10338.107889999999</v>
      </c>
      <c r="L40">
        <v>16135.999999999998</v>
      </c>
      <c r="M40">
        <v>22590.399999999998</v>
      </c>
      <c r="N40">
        <v>31626.559999999994</v>
      </c>
      <c r="O40">
        <v>44277.183999999987</v>
      </c>
    </row>
    <row r="41" spans="1:15" x14ac:dyDescent="0.5">
      <c r="A41" t="s">
        <v>139</v>
      </c>
      <c r="B41">
        <v>755843</v>
      </c>
      <c r="C41">
        <v>1474494</v>
      </c>
      <c r="D41">
        <v>1118328</v>
      </c>
      <c r="E41">
        <v>32200.199999999997</v>
      </c>
      <c r="F41">
        <v>60314.8</v>
      </c>
      <c r="G41">
        <v>92515</v>
      </c>
      <c r="H41">
        <v>197854</v>
      </c>
      <c r="I41">
        <v>290369</v>
      </c>
      <c r="J41">
        <v>178604.09000000003</v>
      </c>
      <c r="K41">
        <v>468973.09</v>
      </c>
      <c r="L41">
        <v>450214.16639999999</v>
      </c>
      <c r="M41">
        <v>360171.33312000002</v>
      </c>
      <c r="N41">
        <v>288137.06649600004</v>
      </c>
      <c r="O41">
        <v>230509.65319680003</v>
      </c>
    </row>
    <row r="42" spans="1:15" x14ac:dyDescent="0.5">
      <c r="A42" t="s">
        <v>172</v>
      </c>
      <c r="B42">
        <v>1713806</v>
      </c>
      <c r="C42">
        <v>2460476</v>
      </c>
      <c r="D42">
        <v>2233945</v>
      </c>
      <c r="E42">
        <v>392825.20270000002</v>
      </c>
      <c r="F42">
        <v>490314.72723999992</v>
      </c>
      <c r="G42">
        <v>883139.92993999994</v>
      </c>
      <c r="H42">
        <v>597329.07016</v>
      </c>
      <c r="I42">
        <v>1480469.0000999998</v>
      </c>
      <c r="J42">
        <v>559212.6868100001</v>
      </c>
      <c r="K42">
        <v>2039681.6869100002</v>
      </c>
      <c r="L42">
        <v>2489098.4368385412</v>
      </c>
      <c r="M42">
        <v>2573249.5798603822</v>
      </c>
      <c r="N42">
        <v>2677114.9754983722</v>
      </c>
      <c r="O42">
        <v>2802529.0693452521</v>
      </c>
    </row>
    <row r="45" spans="1:15" x14ac:dyDescent="0.5">
      <c r="A45" t="s">
        <v>173</v>
      </c>
      <c r="K45">
        <v>3707051.983</v>
      </c>
      <c r="L45">
        <v>3818263.5424900004</v>
      </c>
      <c r="M45">
        <v>3848809.6508299205</v>
      </c>
      <c r="N45">
        <v>3879600.1280365596</v>
      </c>
      <c r="O45">
        <v>3910636.9290608526</v>
      </c>
    </row>
    <row r="46" spans="1:15" x14ac:dyDescent="0.5">
      <c r="A46" t="s">
        <v>174</v>
      </c>
      <c r="K46">
        <v>543757.59000000008</v>
      </c>
      <c r="L46">
        <v>560070.31770000013</v>
      </c>
      <c r="M46">
        <v>564550.8802416001</v>
      </c>
      <c r="N46">
        <v>569067.2872835329</v>
      </c>
      <c r="O46">
        <v>573619.82558180112</v>
      </c>
    </row>
    <row r="47" spans="1:15" x14ac:dyDescent="0.5">
      <c r="A47" t="s">
        <v>175</v>
      </c>
      <c r="K47">
        <v>1254703.233</v>
      </c>
      <c r="L47">
        <v>1292344.32999</v>
      </c>
      <c r="M47">
        <v>1302683.0846299201</v>
      </c>
      <c r="N47">
        <v>1313104.5493069594</v>
      </c>
      <c r="O47">
        <v>1323609.3857014151</v>
      </c>
    </row>
    <row r="48" spans="1:15" x14ac:dyDescent="0.5">
      <c r="A48" t="s">
        <v>176</v>
      </c>
      <c r="K48">
        <v>1741271.37</v>
      </c>
      <c r="L48">
        <v>1793509.5111000002</v>
      </c>
      <c r="M48">
        <v>1807857.5871888003</v>
      </c>
      <c r="N48">
        <v>1822320.4478863108</v>
      </c>
      <c r="O48">
        <v>1836899.0114694012</v>
      </c>
    </row>
    <row r="49" spans="1:15" x14ac:dyDescent="0.5">
      <c r="A49" t="s">
        <v>177</v>
      </c>
      <c r="K49">
        <v>167319.78999999998</v>
      </c>
      <c r="L49">
        <v>172339.38369999998</v>
      </c>
      <c r="M49">
        <v>173718.09876959998</v>
      </c>
      <c r="N49">
        <v>175107.84355975679</v>
      </c>
      <c r="O49">
        <v>176508.70630823483</v>
      </c>
    </row>
    <row r="50" spans="1:15" x14ac:dyDescent="0.5">
      <c r="A50" t="s">
        <v>178</v>
      </c>
    </row>
    <row r="51" spans="1:15" x14ac:dyDescent="0.5">
      <c r="A51" t="s">
        <v>179</v>
      </c>
      <c r="L51">
        <v>0.03</v>
      </c>
      <c r="M51">
        <v>8.0000000000000002E-3</v>
      </c>
      <c r="N51">
        <v>8.0000000000000002E-3</v>
      </c>
      <c r="O51">
        <v>8.0000000000000002E-3</v>
      </c>
    </row>
    <row r="52" spans="1:15" x14ac:dyDescent="0.5">
      <c r="A52" t="s">
        <v>180</v>
      </c>
      <c r="L52">
        <v>0.03</v>
      </c>
      <c r="M52">
        <v>8.0000000000000002E-3</v>
      </c>
      <c r="N52">
        <v>8.0000000000000002E-3</v>
      </c>
      <c r="O52">
        <v>8.0000000000000002E-3</v>
      </c>
    </row>
    <row r="53" spans="1:15" x14ac:dyDescent="0.5">
      <c r="A53" t="s">
        <v>181</v>
      </c>
      <c r="L53">
        <v>0.03</v>
      </c>
      <c r="M53">
        <v>8.0000000000000002E-3</v>
      </c>
      <c r="N53">
        <v>8.0000000000000002E-3</v>
      </c>
      <c r="O53">
        <v>8.0000000000000002E-3</v>
      </c>
    </row>
    <row r="54" spans="1:15" x14ac:dyDescent="0.5">
      <c r="A54" t="s">
        <v>182</v>
      </c>
      <c r="L54">
        <v>0.03</v>
      </c>
      <c r="M54">
        <v>8.0000000000000002E-3</v>
      </c>
      <c r="N54">
        <v>8.0000000000000002E-3</v>
      </c>
      <c r="O54">
        <v>8.0000000000000002E-3</v>
      </c>
    </row>
    <row r="55" spans="1:15" x14ac:dyDescent="0.5">
      <c r="A55" t="s">
        <v>23</v>
      </c>
    </row>
    <row r="56" spans="1:15" x14ac:dyDescent="0.5">
      <c r="A56" t="s">
        <v>183</v>
      </c>
      <c r="K56">
        <v>9904.659896037434</v>
      </c>
      <c r="L56">
        <v>12749.14006978971</v>
      </c>
      <c r="M56">
        <v>13026.66086319181</v>
      </c>
      <c r="N56">
        <v>14103.999568343248</v>
      </c>
      <c r="O56">
        <v>15095.829215407384</v>
      </c>
    </row>
    <row r="57" spans="1:15" x14ac:dyDescent="0.5">
      <c r="A57" t="s">
        <v>184</v>
      </c>
      <c r="K57">
        <v>3235.7280000000001</v>
      </c>
      <c r="L57">
        <v>4140.7455781126555</v>
      </c>
      <c r="M57">
        <v>4230.4280677069</v>
      </c>
      <c r="N57">
        <v>4577.7873355723586</v>
      </c>
      <c r="O57">
        <v>4897.444872746627</v>
      </c>
    </row>
    <row r="58" spans="1:15" x14ac:dyDescent="0.5">
      <c r="A58" t="s">
        <v>185</v>
      </c>
      <c r="K58">
        <v>919.83</v>
      </c>
      <c r="L58">
        <v>1177.1020324067301</v>
      </c>
      <c r="M58">
        <v>1202.5963398403198</v>
      </c>
      <c r="N58">
        <v>1301.3411896424925</v>
      </c>
      <c r="O58">
        <v>1392.2111862611846</v>
      </c>
    </row>
    <row r="60" spans="1:15" x14ac:dyDescent="0.5">
      <c r="A60" t="s">
        <v>111</v>
      </c>
    </row>
    <row r="61" spans="1:15" x14ac:dyDescent="0.5">
      <c r="A61" t="s">
        <v>186</v>
      </c>
      <c r="L61">
        <v>1.7999999999999999E-2</v>
      </c>
      <c r="M61">
        <v>1.7999999999999999E-2</v>
      </c>
      <c r="N61">
        <v>1.7999999999999999E-2</v>
      </c>
      <c r="O61">
        <v>1.7999999999999999E-2</v>
      </c>
    </row>
    <row r="62" spans="1:15" x14ac:dyDescent="0.5">
      <c r="A62" t="s">
        <v>187</v>
      </c>
      <c r="L62">
        <v>0.37</v>
      </c>
      <c r="M62">
        <v>0.37</v>
      </c>
      <c r="N62">
        <v>0.37</v>
      </c>
      <c r="O62">
        <v>0.37</v>
      </c>
    </row>
    <row r="63" spans="1:15" x14ac:dyDescent="0.5">
      <c r="A63" t="s">
        <v>188</v>
      </c>
      <c r="L63">
        <v>0.8</v>
      </c>
      <c r="M63">
        <v>0.8</v>
      </c>
      <c r="N63">
        <v>0.8</v>
      </c>
      <c r="O63"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 Sheet</vt:lpstr>
      <vt:lpstr>CashFlows</vt:lpstr>
      <vt:lpstr>Income Statement</vt:lpstr>
      <vt:lpstr>Business Inputs</vt:lpstr>
      <vt:lpstr>CAPEX</vt:lpstr>
      <vt:lpstr>Retail Products</vt:lpstr>
      <vt:lpstr>Branded Industrial Products</vt:lpstr>
      <vt:lpstr>Production Inputs</vt:lpstr>
      <vt:lpstr>Agro Services </vt:lpstr>
      <vt:lpstr>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2018-04-19T20:02:21Z</dcterms:modified>
</cp:coreProperties>
</file>