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821bb9e2d58da6/2023/Data Analytics BootCamp/MODULE 1/Instructions/"/>
    </mc:Choice>
  </mc:AlternateContent>
  <xr:revisionPtr revIDLastSave="608" documentId="13_ncr:40009_{11C9D2FE-BDF6-5C46-B9DE-A4DF0C4A6734}" xr6:coauthVersionLast="47" xr6:coauthVersionMax="47" xr10:uidLastSave="{6CA90C36-C1BC-4445-99F0-397AA17B874B}"/>
  <bookViews>
    <workbookView xWindow="28800" yWindow="-220" windowWidth="38400" windowHeight="21100" activeTab="5" xr2:uid="{00000000-000D-0000-FFFF-FFFF00000000}"/>
  </bookViews>
  <sheets>
    <sheet name="Category" sheetId="2" r:id="rId1"/>
    <sheet name="Subcategory" sheetId="3" r:id="rId2"/>
    <sheet name="Years" sheetId="4" r:id="rId3"/>
    <sheet name="Country" sheetId="8" r:id="rId4"/>
    <sheet name="Crowdfunding" sheetId="1" r:id="rId5"/>
    <sheet name="Crowdfunding Goal Analysis" sheetId="5" r:id="rId6"/>
    <sheet name="Statistical Analysis" sheetId="6" r:id="rId7"/>
    <sheet name="Statistical Analysis - 2" sheetId="7" r:id="rId8"/>
  </sheets>
  <definedNames>
    <definedName name="_xlnm._FilterDatabase" localSheetId="4" hidden="1">Crowdfunding!$A$1:$V$1001</definedName>
    <definedName name="_xlchart.v1.0" hidden="1">'Statistical Analysis'!$E$1:$E$565</definedName>
    <definedName name="_xlchart.v1.1" hidden="1">'Statistical Analysis'!$B$1:$B$565</definedName>
    <definedName name="_xlchart.v1.10" hidden="1">'Statistical Analysis - 2'!$C$1</definedName>
    <definedName name="_xlchart.v1.11" hidden="1">'Statistical Analysis - 2'!$C$2:$C$566</definedName>
    <definedName name="_xlchart.v1.12" hidden="1">'Statistical Analysis - 2'!$C$1</definedName>
    <definedName name="_xlchart.v1.13" hidden="1">'Statistical Analysis - 2'!$C$2:$C$566</definedName>
    <definedName name="_xlchart.v1.14" hidden="1">'Statistical Analysis - 2'!$C$1</definedName>
    <definedName name="_xlchart.v1.15" hidden="1">'Statistical Analysis - 2'!$C$2:$C$566</definedName>
    <definedName name="_xlchart.v1.16" hidden="1">'Statistical Analysis - 2'!$C$1</definedName>
    <definedName name="_xlchart.v1.17" hidden="1">'Statistical Analysis - 2'!$C$2:$C$566</definedName>
    <definedName name="_xlchart.v1.18" hidden="1">'Statistical Analysis - 2'!$C$1</definedName>
    <definedName name="_xlchart.v1.19" hidden="1">'Statistical Analysis - 2'!$C$2:$C$566</definedName>
    <definedName name="_xlchart.v1.2" hidden="1">'Statistical Analysis - 2'!$M$1</definedName>
    <definedName name="_xlchart.v1.3" hidden="1">'Statistical Analysis - 2'!$M$2:$M$566</definedName>
    <definedName name="_xlchart.v1.4" hidden="1">'Statistical Analysis - 2'!$C$1</definedName>
    <definedName name="_xlchart.v1.5" hidden="1">'Statistical Analysis - 2'!$C$2:$C$566</definedName>
    <definedName name="_xlchart.v1.6" hidden="1">'Statistical Analysis - 2'!$M$1</definedName>
    <definedName name="_xlchart.v1.7" hidden="1">'Statistical Analysis - 2'!$M$2:$M$566</definedName>
    <definedName name="_xlchart.v1.8" hidden="1">'Statistical Analysis - 2'!$M$1</definedName>
    <definedName name="_xlchart.v1.9" hidden="1">'Statistical Analysis - 2'!$M$2:$M$566</definedName>
  </definedNames>
  <calcPr calcId="191029"/>
  <pivotCaches>
    <pivotCache cacheId="2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7" l="1"/>
  <c r="R6" i="7"/>
  <c r="R5" i="7"/>
  <c r="R4" i="7"/>
  <c r="R3" i="7"/>
  <c r="R2" i="7"/>
  <c r="H7" i="7"/>
  <c r="H6" i="7"/>
  <c r="H5" i="7"/>
  <c r="H4" i="7"/>
  <c r="H3" i="7"/>
  <c r="H2" i="7"/>
  <c r="J8" i="6"/>
  <c r="I8" i="6"/>
  <c r="J7" i="6"/>
  <c r="J6" i="6"/>
  <c r="J5" i="6"/>
  <c r="J4" i="6"/>
  <c r="J3" i="6"/>
  <c r="J2" i="6"/>
  <c r="I7" i="6"/>
  <c r="I6" i="6"/>
  <c r="I5" i="6"/>
  <c r="I4" i="6"/>
  <c r="I3" i="6"/>
  <c r="I2" i="6"/>
  <c r="D2" i="5"/>
  <c r="C2" i="5"/>
  <c r="C3" i="5" s="1"/>
  <c r="B2" i="5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N20" i="1" s="1"/>
  <c r="M21" i="1"/>
  <c r="M22" i="1"/>
  <c r="M23" i="1"/>
  <c r="M24" i="1"/>
  <c r="M25" i="1"/>
  <c r="M26" i="1"/>
  <c r="M27" i="1"/>
  <c r="M28" i="1"/>
  <c r="M29" i="1"/>
  <c r="M30" i="1"/>
  <c r="M31" i="1"/>
  <c r="M32" i="1"/>
  <c r="O32" i="1" s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O52" i="1" s="1"/>
  <c r="M53" i="1"/>
  <c r="M54" i="1"/>
  <c r="M55" i="1"/>
  <c r="M56" i="1"/>
  <c r="M57" i="1"/>
  <c r="M58" i="1"/>
  <c r="M59" i="1"/>
  <c r="O59" i="1" s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O75" i="1" s="1"/>
  <c r="M76" i="1"/>
  <c r="O76" i="1" s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O99" i="1" s="1"/>
  <c r="M100" i="1"/>
  <c r="O100" i="1" s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O116" i="1" s="1"/>
  <c r="M117" i="1"/>
  <c r="M118" i="1"/>
  <c r="M119" i="1"/>
  <c r="M120" i="1"/>
  <c r="M121" i="1"/>
  <c r="M122" i="1"/>
  <c r="M123" i="1"/>
  <c r="O123" i="1" s="1"/>
  <c r="M124" i="1"/>
  <c r="M125" i="1"/>
  <c r="M126" i="1"/>
  <c r="M127" i="1"/>
  <c r="M128" i="1"/>
  <c r="N128" i="1" s="1"/>
  <c r="M129" i="1"/>
  <c r="M130" i="1"/>
  <c r="M131" i="1"/>
  <c r="M132" i="1"/>
  <c r="M133" i="1"/>
  <c r="M134" i="1"/>
  <c r="M135" i="1"/>
  <c r="M136" i="1"/>
  <c r="M137" i="1"/>
  <c r="M138" i="1"/>
  <c r="M139" i="1"/>
  <c r="O139" i="1" s="1"/>
  <c r="M140" i="1"/>
  <c r="O140" i="1" s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O163" i="1" s="1"/>
  <c r="M164" i="1"/>
  <c r="N164" i="1" s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O180" i="1" s="1"/>
  <c r="M181" i="1"/>
  <c r="M182" i="1"/>
  <c r="M183" i="1"/>
  <c r="M184" i="1"/>
  <c r="O184" i="1" s="1"/>
  <c r="M185" i="1"/>
  <c r="M186" i="1"/>
  <c r="M187" i="1"/>
  <c r="M188" i="1"/>
  <c r="M189" i="1"/>
  <c r="M190" i="1"/>
  <c r="M191" i="1"/>
  <c r="M192" i="1"/>
  <c r="M193" i="1"/>
  <c r="O193" i="1" s="1"/>
  <c r="M194" i="1"/>
  <c r="M195" i="1"/>
  <c r="O195" i="1" s="1"/>
  <c r="M196" i="1"/>
  <c r="M197" i="1"/>
  <c r="M198" i="1"/>
  <c r="M199" i="1"/>
  <c r="M200" i="1"/>
  <c r="M201" i="1"/>
  <c r="M202" i="1"/>
  <c r="O202" i="1" s="1"/>
  <c r="M203" i="1"/>
  <c r="O203" i="1" s="1"/>
  <c r="M204" i="1"/>
  <c r="O204" i="1" s="1"/>
  <c r="M205" i="1"/>
  <c r="M206" i="1"/>
  <c r="M207" i="1"/>
  <c r="M208" i="1"/>
  <c r="M209" i="1"/>
  <c r="M210" i="1"/>
  <c r="M211" i="1"/>
  <c r="O211" i="1" s="1"/>
  <c r="M212" i="1"/>
  <c r="O212" i="1" s="1"/>
  <c r="M213" i="1"/>
  <c r="M214" i="1"/>
  <c r="M215" i="1"/>
  <c r="M216" i="1"/>
  <c r="M217" i="1"/>
  <c r="M218" i="1"/>
  <c r="M219" i="1"/>
  <c r="M220" i="1"/>
  <c r="M221" i="1"/>
  <c r="M222" i="1"/>
  <c r="M223" i="1"/>
  <c r="O223" i="1" s="1"/>
  <c r="M224" i="1"/>
  <c r="M225" i="1"/>
  <c r="M226" i="1"/>
  <c r="M227" i="1"/>
  <c r="M228" i="1"/>
  <c r="M229" i="1"/>
  <c r="M230" i="1"/>
  <c r="M231" i="1"/>
  <c r="O231" i="1" s="1"/>
  <c r="M232" i="1"/>
  <c r="O232" i="1" s="1"/>
  <c r="M233" i="1"/>
  <c r="M234" i="1"/>
  <c r="M235" i="1"/>
  <c r="M236" i="1"/>
  <c r="M237" i="1"/>
  <c r="M238" i="1"/>
  <c r="M239" i="1"/>
  <c r="O239" i="1" s="1"/>
  <c r="M240" i="1"/>
  <c r="M241" i="1"/>
  <c r="O241" i="1" s="1"/>
  <c r="M242" i="1"/>
  <c r="M243" i="1"/>
  <c r="M244" i="1"/>
  <c r="M245" i="1"/>
  <c r="M246" i="1"/>
  <c r="M247" i="1"/>
  <c r="M248" i="1"/>
  <c r="M249" i="1"/>
  <c r="O249" i="1" s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O275" i="1" s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O296" i="1" s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O322" i="1" s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O348" i="1" s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O368" i="1" s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O386" i="1" s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O404" i="1" s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O423" i="1" s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O440" i="1" s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O455" i="1" s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O469" i="1" s="1"/>
  <c r="M470" i="1"/>
  <c r="M471" i="1"/>
  <c r="M472" i="1"/>
  <c r="M473" i="1"/>
  <c r="M474" i="1"/>
  <c r="M475" i="1"/>
  <c r="M476" i="1"/>
  <c r="M477" i="1"/>
  <c r="M478" i="1"/>
  <c r="M479" i="1"/>
  <c r="M480" i="1"/>
  <c r="O480" i="1" s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O494" i="1" s="1"/>
  <c r="M495" i="1"/>
  <c r="M496" i="1"/>
  <c r="M497" i="1"/>
  <c r="M498" i="1"/>
  <c r="M499" i="1"/>
  <c r="M500" i="1"/>
  <c r="M501" i="1"/>
  <c r="M502" i="1"/>
  <c r="M503" i="1"/>
  <c r="M504" i="1"/>
  <c r="M505" i="1"/>
  <c r="O505" i="1" s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O519" i="1" s="1"/>
  <c r="M520" i="1"/>
  <c r="M521" i="1"/>
  <c r="M522" i="1"/>
  <c r="M523" i="1"/>
  <c r="M524" i="1"/>
  <c r="M525" i="1"/>
  <c r="M526" i="1"/>
  <c r="M527" i="1"/>
  <c r="M528" i="1"/>
  <c r="M529" i="1"/>
  <c r="O529" i="1" s="1"/>
  <c r="M530" i="1"/>
  <c r="M531" i="1"/>
  <c r="M532" i="1"/>
  <c r="M533" i="1"/>
  <c r="M534" i="1"/>
  <c r="M535" i="1"/>
  <c r="M536" i="1"/>
  <c r="M537" i="1"/>
  <c r="M538" i="1"/>
  <c r="M539" i="1"/>
  <c r="M540" i="1"/>
  <c r="M541" i="1"/>
  <c r="O541" i="1" s="1"/>
  <c r="M542" i="1"/>
  <c r="M543" i="1"/>
  <c r="M544" i="1"/>
  <c r="M545" i="1"/>
  <c r="M546" i="1"/>
  <c r="M547" i="1"/>
  <c r="M548" i="1"/>
  <c r="M549" i="1"/>
  <c r="M550" i="1"/>
  <c r="M551" i="1"/>
  <c r="O551" i="1" s="1"/>
  <c r="M552" i="1"/>
  <c r="M553" i="1"/>
  <c r="M554" i="1"/>
  <c r="M555" i="1"/>
  <c r="M556" i="1"/>
  <c r="M557" i="1"/>
  <c r="M558" i="1"/>
  <c r="M559" i="1"/>
  <c r="M560" i="1"/>
  <c r="M561" i="1"/>
  <c r="O561" i="1" s="1"/>
  <c r="M562" i="1"/>
  <c r="M563" i="1"/>
  <c r="M564" i="1"/>
  <c r="M565" i="1"/>
  <c r="M566" i="1"/>
  <c r="M567" i="1"/>
  <c r="M568" i="1"/>
  <c r="M569" i="1"/>
  <c r="M570" i="1"/>
  <c r="M571" i="1"/>
  <c r="M572" i="1"/>
  <c r="M573" i="1"/>
  <c r="O573" i="1" s="1"/>
  <c r="M574" i="1"/>
  <c r="M575" i="1"/>
  <c r="M576" i="1"/>
  <c r="M577" i="1"/>
  <c r="M578" i="1"/>
  <c r="M579" i="1"/>
  <c r="M580" i="1"/>
  <c r="M581" i="1"/>
  <c r="M582" i="1"/>
  <c r="M583" i="1"/>
  <c r="O583" i="1" s="1"/>
  <c r="M584" i="1"/>
  <c r="M585" i="1"/>
  <c r="M586" i="1"/>
  <c r="M587" i="1"/>
  <c r="M588" i="1"/>
  <c r="M589" i="1"/>
  <c r="M590" i="1"/>
  <c r="M591" i="1"/>
  <c r="M592" i="1"/>
  <c r="M593" i="1"/>
  <c r="O593" i="1" s="1"/>
  <c r="M594" i="1"/>
  <c r="M595" i="1"/>
  <c r="M596" i="1"/>
  <c r="M597" i="1"/>
  <c r="M598" i="1"/>
  <c r="M599" i="1"/>
  <c r="M600" i="1"/>
  <c r="M601" i="1"/>
  <c r="M602" i="1"/>
  <c r="M603" i="1"/>
  <c r="M604" i="1"/>
  <c r="M605" i="1"/>
  <c r="O605" i="1" s="1"/>
  <c r="M606" i="1"/>
  <c r="M607" i="1"/>
  <c r="M608" i="1"/>
  <c r="M609" i="1"/>
  <c r="M610" i="1"/>
  <c r="M611" i="1"/>
  <c r="M612" i="1"/>
  <c r="M613" i="1"/>
  <c r="M614" i="1"/>
  <c r="M615" i="1"/>
  <c r="O615" i="1" s="1"/>
  <c r="M616" i="1"/>
  <c r="M617" i="1"/>
  <c r="M618" i="1"/>
  <c r="M619" i="1"/>
  <c r="M620" i="1"/>
  <c r="M621" i="1"/>
  <c r="M622" i="1"/>
  <c r="M623" i="1"/>
  <c r="M624" i="1"/>
  <c r="M625" i="1"/>
  <c r="O625" i="1" s="1"/>
  <c r="M626" i="1"/>
  <c r="M627" i="1"/>
  <c r="M628" i="1"/>
  <c r="M629" i="1"/>
  <c r="M630" i="1"/>
  <c r="M631" i="1"/>
  <c r="M632" i="1"/>
  <c r="M633" i="1"/>
  <c r="M634" i="1"/>
  <c r="M635" i="1"/>
  <c r="M636" i="1"/>
  <c r="M637" i="1"/>
  <c r="O637" i="1" s="1"/>
  <c r="M638" i="1"/>
  <c r="M639" i="1"/>
  <c r="M640" i="1"/>
  <c r="M641" i="1"/>
  <c r="M642" i="1"/>
  <c r="M643" i="1"/>
  <c r="M644" i="1"/>
  <c r="M645" i="1"/>
  <c r="M646" i="1"/>
  <c r="M647" i="1"/>
  <c r="O647" i="1" s="1"/>
  <c r="M648" i="1"/>
  <c r="M649" i="1"/>
  <c r="M650" i="1"/>
  <c r="M651" i="1"/>
  <c r="M652" i="1"/>
  <c r="M653" i="1"/>
  <c r="M654" i="1"/>
  <c r="M655" i="1"/>
  <c r="M656" i="1"/>
  <c r="M657" i="1"/>
  <c r="O657" i="1" s="1"/>
  <c r="M658" i="1"/>
  <c r="M659" i="1"/>
  <c r="M660" i="1"/>
  <c r="M661" i="1"/>
  <c r="M662" i="1"/>
  <c r="M663" i="1"/>
  <c r="M664" i="1"/>
  <c r="M665" i="1"/>
  <c r="M666" i="1"/>
  <c r="M667" i="1"/>
  <c r="M668" i="1"/>
  <c r="M669" i="1"/>
  <c r="O669" i="1" s="1"/>
  <c r="M670" i="1"/>
  <c r="M671" i="1"/>
  <c r="M672" i="1"/>
  <c r="M673" i="1"/>
  <c r="M674" i="1"/>
  <c r="M675" i="1"/>
  <c r="M676" i="1"/>
  <c r="M677" i="1"/>
  <c r="M678" i="1"/>
  <c r="M679" i="1"/>
  <c r="O679" i="1" s="1"/>
  <c r="M680" i="1"/>
  <c r="M681" i="1"/>
  <c r="M682" i="1"/>
  <c r="M683" i="1"/>
  <c r="M684" i="1"/>
  <c r="M685" i="1"/>
  <c r="M686" i="1"/>
  <c r="M687" i="1"/>
  <c r="M688" i="1"/>
  <c r="M689" i="1"/>
  <c r="O689" i="1" s="1"/>
  <c r="M690" i="1"/>
  <c r="M691" i="1"/>
  <c r="M692" i="1"/>
  <c r="N692" i="1" s="1"/>
  <c r="M693" i="1"/>
  <c r="M694" i="1"/>
  <c r="M695" i="1"/>
  <c r="M696" i="1"/>
  <c r="M697" i="1"/>
  <c r="M698" i="1"/>
  <c r="M699" i="1"/>
  <c r="M700" i="1"/>
  <c r="M701" i="1"/>
  <c r="O701" i="1" s="1"/>
  <c r="M702" i="1"/>
  <c r="M703" i="1"/>
  <c r="M704" i="1"/>
  <c r="M705" i="1"/>
  <c r="M706" i="1"/>
  <c r="M707" i="1"/>
  <c r="M708" i="1"/>
  <c r="M709" i="1"/>
  <c r="M710" i="1"/>
  <c r="M711" i="1"/>
  <c r="O711" i="1" s="1"/>
  <c r="M712" i="1"/>
  <c r="M713" i="1"/>
  <c r="M714" i="1"/>
  <c r="M715" i="1"/>
  <c r="M716" i="1"/>
  <c r="M717" i="1"/>
  <c r="M718" i="1"/>
  <c r="M719" i="1"/>
  <c r="M720" i="1"/>
  <c r="M721" i="1"/>
  <c r="O721" i="1" s="1"/>
  <c r="M722" i="1"/>
  <c r="M723" i="1"/>
  <c r="M724" i="1"/>
  <c r="M725" i="1"/>
  <c r="M726" i="1"/>
  <c r="M727" i="1"/>
  <c r="M728" i="1"/>
  <c r="M729" i="1"/>
  <c r="M730" i="1"/>
  <c r="M731" i="1"/>
  <c r="M732" i="1"/>
  <c r="M733" i="1"/>
  <c r="O733" i="1" s="1"/>
  <c r="M734" i="1"/>
  <c r="M735" i="1"/>
  <c r="M736" i="1"/>
  <c r="M737" i="1"/>
  <c r="M738" i="1"/>
  <c r="M739" i="1"/>
  <c r="M740" i="1"/>
  <c r="M741" i="1"/>
  <c r="M742" i="1"/>
  <c r="O742" i="1" s="1"/>
  <c r="M743" i="1"/>
  <c r="M744" i="1"/>
  <c r="M745" i="1"/>
  <c r="M746" i="1"/>
  <c r="M747" i="1"/>
  <c r="M748" i="1"/>
  <c r="M749" i="1"/>
  <c r="M750" i="1"/>
  <c r="O750" i="1" s="1"/>
  <c r="M751" i="1"/>
  <c r="M752" i="1"/>
  <c r="M753" i="1"/>
  <c r="M754" i="1"/>
  <c r="M755" i="1"/>
  <c r="M756" i="1"/>
  <c r="M757" i="1"/>
  <c r="M758" i="1"/>
  <c r="O758" i="1" s="1"/>
  <c r="M759" i="1"/>
  <c r="M760" i="1"/>
  <c r="M761" i="1"/>
  <c r="M762" i="1"/>
  <c r="M763" i="1"/>
  <c r="M764" i="1"/>
  <c r="M765" i="1"/>
  <c r="M766" i="1"/>
  <c r="O766" i="1" s="1"/>
  <c r="M767" i="1"/>
  <c r="M768" i="1"/>
  <c r="M769" i="1"/>
  <c r="M770" i="1"/>
  <c r="M771" i="1"/>
  <c r="M772" i="1"/>
  <c r="M773" i="1"/>
  <c r="M774" i="1"/>
  <c r="O774" i="1" s="1"/>
  <c r="M775" i="1"/>
  <c r="M776" i="1"/>
  <c r="M777" i="1"/>
  <c r="M778" i="1"/>
  <c r="M779" i="1"/>
  <c r="M780" i="1"/>
  <c r="M781" i="1"/>
  <c r="M782" i="1"/>
  <c r="O782" i="1" s="1"/>
  <c r="M783" i="1"/>
  <c r="M784" i="1"/>
  <c r="M785" i="1"/>
  <c r="M786" i="1"/>
  <c r="M787" i="1"/>
  <c r="M788" i="1"/>
  <c r="M789" i="1"/>
  <c r="M790" i="1"/>
  <c r="O790" i="1" s="1"/>
  <c r="M791" i="1"/>
  <c r="M792" i="1"/>
  <c r="M793" i="1"/>
  <c r="M794" i="1"/>
  <c r="M795" i="1"/>
  <c r="M796" i="1"/>
  <c r="M797" i="1"/>
  <c r="M798" i="1"/>
  <c r="O798" i="1" s="1"/>
  <c r="M799" i="1"/>
  <c r="M800" i="1"/>
  <c r="M801" i="1"/>
  <c r="M802" i="1"/>
  <c r="M803" i="1"/>
  <c r="M804" i="1"/>
  <c r="M805" i="1"/>
  <c r="M806" i="1"/>
  <c r="O806" i="1" s="1"/>
  <c r="M807" i="1"/>
  <c r="M808" i="1"/>
  <c r="M809" i="1"/>
  <c r="M810" i="1"/>
  <c r="M811" i="1"/>
  <c r="M812" i="1"/>
  <c r="M813" i="1"/>
  <c r="M814" i="1"/>
  <c r="O814" i="1" s="1"/>
  <c r="M815" i="1"/>
  <c r="M816" i="1"/>
  <c r="M817" i="1"/>
  <c r="M818" i="1"/>
  <c r="M819" i="1"/>
  <c r="M820" i="1"/>
  <c r="M821" i="1"/>
  <c r="M822" i="1"/>
  <c r="O822" i="1" s="1"/>
  <c r="M823" i="1"/>
  <c r="M824" i="1"/>
  <c r="M825" i="1"/>
  <c r="M826" i="1"/>
  <c r="M827" i="1"/>
  <c r="M828" i="1"/>
  <c r="M829" i="1"/>
  <c r="M830" i="1"/>
  <c r="O830" i="1" s="1"/>
  <c r="M831" i="1"/>
  <c r="M832" i="1"/>
  <c r="M833" i="1"/>
  <c r="N833" i="1" s="1"/>
  <c r="M834" i="1"/>
  <c r="M835" i="1"/>
  <c r="M836" i="1"/>
  <c r="M837" i="1"/>
  <c r="M838" i="1"/>
  <c r="O838" i="1" s="1"/>
  <c r="M839" i="1"/>
  <c r="M840" i="1"/>
  <c r="M841" i="1"/>
  <c r="M842" i="1"/>
  <c r="M843" i="1"/>
  <c r="M844" i="1"/>
  <c r="M845" i="1"/>
  <c r="M846" i="1"/>
  <c r="O846" i="1" s="1"/>
  <c r="M847" i="1"/>
  <c r="M848" i="1"/>
  <c r="M849" i="1"/>
  <c r="M850" i="1"/>
  <c r="M851" i="1"/>
  <c r="M852" i="1"/>
  <c r="M853" i="1"/>
  <c r="M854" i="1"/>
  <c r="O854" i="1" s="1"/>
  <c r="M855" i="1"/>
  <c r="M856" i="1"/>
  <c r="M857" i="1"/>
  <c r="M858" i="1"/>
  <c r="M859" i="1"/>
  <c r="M860" i="1"/>
  <c r="M861" i="1"/>
  <c r="M862" i="1"/>
  <c r="O862" i="1" s="1"/>
  <c r="M863" i="1"/>
  <c r="M864" i="1"/>
  <c r="M865" i="1"/>
  <c r="M866" i="1"/>
  <c r="M867" i="1"/>
  <c r="M868" i="1"/>
  <c r="M869" i="1"/>
  <c r="M870" i="1"/>
  <c r="O870" i="1" s="1"/>
  <c r="M871" i="1"/>
  <c r="M872" i="1"/>
  <c r="M873" i="1"/>
  <c r="M874" i="1"/>
  <c r="M875" i="1"/>
  <c r="M876" i="1"/>
  <c r="M877" i="1"/>
  <c r="M878" i="1"/>
  <c r="O878" i="1" s="1"/>
  <c r="M879" i="1"/>
  <c r="M880" i="1"/>
  <c r="M881" i="1"/>
  <c r="M882" i="1"/>
  <c r="M883" i="1"/>
  <c r="M884" i="1"/>
  <c r="M885" i="1"/>
  <c r="M886" i="1"/>
  <c r="O886" i="1" s="1"/>
  <c r="M887" i="1"/>
  <c r="M888" i="1"/>
  <c r="M889" i="1"/>
  <c r="M890" i="1"/>
  <c r="M891" i="1"/>
  <c r="M892" i="1"/>
  <c r="M893" i="1"/>
  <c r="M894" i="1"/>
  <c r="O894" i="1" s="1"/>
  <c r="M895" i="1"/>
  <c r="M896" i="1"/>
  <c r="M897" i="1"/>
  <c r="M898" i="1"/>
  <c r="M899" i="1"/>
  <c r="M900" i="1"/>
  <c r="M901" i="1"/>
  <c r="M902" i="1"/>
  <c r="O902" i="1" s="1"/>
  <c r="M903" i="1"/>
  <c r="M904" i="1"/>
  <c r="M905" i="1"/>
  <c r="M906" i="1"/>
  <c r="M907" i="1"/>
  <c r="M908" i="1"/>
  <c r="M909" i="1"/>
  <c r="M910" i="1"/>
  <c r="O910" i="1" s="1"/>
  <c r="M911" i="1"/>
  <c r="M912" i="1"/>
  <c r="M913" i="1"/>
  <c r="M914" i="1"/>
  <c r="M915" i="1"/>
  <c r="M916" i="1"/>
  <c r="M917" i="1"/>
  <c r="M918" i="1"/>
  <c r="O918" i="1" s="1"/>
  <c r="M919" i="1"/>
  <c r="M920" i="1"/>
  <c r="M921" i="1"/>
  <c r="M922" i="1"/>
  <c r="M923" i="1"/>
  <c r="M924" i="1"/>
  <c r="M925" i="1"/>
  <c r="M926" i="1"/>
  <c r="O926" i="1" s="1"/>
  <c r="M927" i="1"/>
  <c r="M928" i="1"/>
  <c r="M929" i="1"/>
  <c r="M930" i="1"/>
  <c r="M931" i="1"/>
  <c r="M932" i="1"/>
  <c r="M933" i="1"/>
  <c r="M934" i="1"/>
  <c r="O934" i="1" s="1"/>
  <c r="M935" i="1"/>
  <c r="M936" i="1"/>
  <c r="M937" i="1"/>
  <c r="M938" i="1"/>
  <c r="M939" i="1"/>
  <c r="M940" i="1"/>
  <c r="M941" i="1"/>
  <c r="M942" i="1"/>
  <c r="O942" i="1" s="1"/>
  <c r="M943" i="1"/>
  <c r="M944" i="1"/>
  <c r="M945" i="1"/>
  <c r="M946" i="1"/>
  <c r="M947" i="1"/>
  <c r="M948" i="1"/>
  <c r="M949" i="1"/>
  <c r="M950" i="1"/>
  <c r="O950" i="1" s="1"/>
  <c r="M951" i="1"/>
  <c r="M952" i="1"/>
  <c r="M953" i="1"/>
  <c r="M954" i="1"/>
  <c r="M955" i="1"/>
  <c r="N955" i="1" s="1"/>
  <c r="M956" i="1"/>
  <c r="M957" i="1"/>
  <c r="M958" i="1"/>
  <c r="O958" i="1" s="1"/>
  <c r="M959" i="1"/>
  <c r="M960" i="1"/>
  <c r="M961" i="1"/>
  <c r="M962" i="1"/>
  <c r="M963" i="1"/>
  <c r="M964" i="1"/>
  <c r="M965" i="1"/>
  <c r="M966" i="1"/>
  <c r="O966" i="1" s="1"/>
  <c r="M967" i="1"/>
  <c r="M968" i="1"/>
  <c r="M969" i="1"/>
  <c r="M970" i="1"/>
  <c r="M971" i="1"/>
  <c r="M972" i="1"/>
  <c r="M973" i="1"/>
  <c r="M974" i="1"/>
  <c r="O974" i="1" s="1"/>
  <c r="M975" i="1"/>
  <c r="M976" i="1"/>
  <c r="M977" i="1"/>
  <c r="M978" i="1"/>
  <c r="M979" i="1"/>
  <c r="M980" i="1"/>
  <c r="M981" i="1"/>
  <c r="M982" i="1"/>
  <c r="O982" i="1" s="1"/>
  <c r="M983" i="1"/>
  <c r="M984" i="1"/>
  <c r="M985" i="1"/>
  <c r="M986" i="1"/>
  <c r="M987" i="1"/>
  <c r="M988" i="1"/>
  <c r="M989" i="1"/>
  <c r="M990" i="1"/>
  <c r="O990" i="1" s="1"/>
  <c r="M991" i="1"/>
  <c r="M992" i="1"/>
  <c r="M993" i="1"/>
  <c r="M994" i="1"/>
  <c r="M995" i="1"/>
  <c r="M996" i="1"/>
  <c r="M997" i="1"/>
  <c r="M998" i="1"/>
  <c r="O998" i="1" s="1"/>
  <c r="M999" i="1"/>
  <c r="M1000" i="1"/>
  <c r="M1001" i="1"/>
  <c r="M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3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3" i="2"/>
  <c r="G12" i="2"/>
  <c r="G11" i="2"/>
  <c r="G10" i="2"/>
  <c r="G9" i="2"/>
  <c r="G8" i="2"/>
  <c r="G7" i="2"/>
  <c r="G6" i="2"/>
  <c r="G5" i="2"/>
  <c r="N440" i="1" l="1"/>
  <c r="N404" i="1"/>
  <c r="O20" i="1"/>
  <c r="N894" i="1"/>
  <c r="N830" i="1"/>
  <c r="N766" i="1"/>
  <c r="N275" i="1"/>
  <c r="N689" i="1"/>
  <c r="N249" i="1"/>
  <c r="B3" i="5"/>
  <c r="B4" i="5" s="1"/>
  <c r="B5" i="5" s="1"/>
  <c r="N625" i="1"/>
  <c r="N223" i="1"/>
  <c r="N593" i="1"/>
  <c r="N163" i="1"/>
  <c r="N519" i="1"/>
  <c r="N100" i="1"/>
  <c r="N958" i="1"/>
  <c r="N505" i="1"/>
  <c r="N52" i="1"/>
  <c r="O997" i="1"/>
  <c r="N997" i="1"/>
  <c r="O989" i="1"/>
  <c r="N989" i="1"/>
  <c r="O981" i="1"/>
  <c r="N981" i="1"/>
  <c r="O973" i="1"/>
  <c r="N973" i="1"/>
  <c r="O965" i="1"/>
  <c r="N965" i="1"/>
  <c r="O957" i="1"/>
  <c r="N957" i="1"/>
  <c r="O949" i="1"/>
  <c r="N949" i="1"/>
  <c r="O941" i="1"/>
  <c r="N941" i="1"/>
  <c r="O933" i="1"/>
  <c r="N933" i="1"/>
  <c r="O925" i="1"/>
  <c r="N925" i="1"/>
  <c r="O917" i="1"/>
  <c r="N917" i="1"/>
  <c r="O909" i="1"/>
  <c r="N909" i="1"/>
  <c r="O901" i="1"/>
  <c r="N901" i="1"/>
  <c r="O893" i="1"/>
  <c r="N893" i="1"/>
  <c r="O885" i="1"/>
  <c r="N885" i="1"/>
  <c r="O877" i="1"/>
  <c r="N877" i="1"/>
  <c r="O869" i="1"/>
  <c r="N869" i="1"/>
  <c r="O861" i="1"/>
  <c r="N861" i="1"/>
  <c r="O853" i="1"/>
  <c r="N853" i="1"/>
  <c r="O845" i="1"/>
  <c r="N845" i="1"/>
  <c r="O837" i="1"/>
  <c r="N837" i="1"/>
  <c r="O829" i="1"/>
  <c r="N829" i="1"/>
  <c r="O821" i="1"/>
  <c r="N821" i="1"/>
  <c r="O813" i="1"/>
  <c r="N813" i="1"/>
  <c r="O805" i="1"/>
  <c r="N805" i="1"/>
  <c r="O797" i="1"/>
  <c r="N797" i="1"/>
  <c r="O789" i="1"/>
  <c r="N789" i="1"/>
  <c r="O781" i="1"/>
  <c r="N781" i="1"/>
  <c r="O773" i="1"/>
  <c r="N773" i="1"/>
  <c r="O765" i="1"/>
  <c r="N765" i="1"/>
  <c r="O757" i="1"/>
  <c r="N757" i="1"/>
  <c r="O749" i="1"/>
  <c r="N749" i="1"/>
  <c r="O741" i="1"/>
  <c r="N741" i="1"/>
  <c r="O725" i="1"/>
  <c r="N725" i="1"/>
  <c r="O717" i="1"/>
  <c r="N717" i="1"/>
  <c r="O709" i="1"/>
  <c r="N709" i="1"/>
  <c r="O693" i="1"/>
  <c r="N693" i="1"/>
  <c r="O685" i="1"/>
  <c r="N685" i="1"/>
  <c r="O677" i="1"/>
  <c r="N677" i="1"/>
  <c r="O661" i="1"/>
  <c r="N661" i="1"/>
  <c r="O653" i="1"/>
  <c r="N653" i="1"/>
  <c r="O645" i="1"/>
  <c r="N645" i="1"/>
  <c r="O629" i="1"/>
  <c r="N629" i="1"/>
  <c r="O621" i="1"/>
  <c r="N621" i="1"/>
  <c r="O613" i="1"/>
  <c r="N613" i="1"/>
  <c r="O597" i="1"/>
  <c r="N597" i="1"/>
  <c r="O589" i="1"/>
  <c r="N589" i="1"/>
  <c r="O581" i="1"/>
  <c r="N581" i="1"/>
  <c r="O565" i="1"/>
  <c r="N565" i="1"/>
  <c r="O557" i="1"/>
  <c r="N557" i="1"/>
  <c r="O549" i="1"/>
  <c r="N549" i="1"/>
  <c r="O533" i="1"/>
  <c r="N533" i="1"/>
  <c r="O525" i="1"/>
  <c r="N525" i="1"/>
  <c r="O517" i="1"/>
  <c r="N517" i="1"/>
  <c r="O509" i="1"/>
  <c r="N509" i="1"/>
  <c r="O501" i="1"/>
  <c r="N501" i="1"/>
  <c r="O493" i="1"/>
  <c r="N493" i="1"/>
  <c r="O485" i="1"/>
  <c r="N485" i="1"/>
  <c r="O477" i="1"/>
  <c r="N477" i="1"/>
  <c r="O461" i="1"/>
  <c r="N461" i="1"/>
  <c r="O453" i="1"/>
  <c r="N453" i="1"/>
  <c r="O445" i="1"/>
  <c r="N445" i="1"/>
  <c r="O437" i="1"/>
  <c r="N437" i="1"/>
  <c r="O429" i="1"/>
  <c r="N429" i="1"/>
  <c r="O421" i="1"/>
  <c r="N421" i="1"/>
  <c r="O413" i="1"/>
  <c r="N413" i="1"/>
  <c r="O405" i="1"/>
  <c r="N405" i="1"/>
  <c r="O397" i="1"/>
  <c r="N397" i="1"/>
  <c r="O389" i="1"/>
  <c r="N389" i="1"/>
  <c r="O381" i="1"/>
  <c r="N381" i="1"/>
  <c r="O373" i="1"/>
  <c r="N373" i="1"/>
  <c r="O365" i="1"/>
  <c r="N365" i="1"/>
  <c r="O357" i="1"/>
  <c r="N357" i="1"/>
  <c r="O349" i="1"/>
  <c r="N349" i="1"/>
  <c r="O341" i="1"/>
  <c r="N341" i="1"/>
  <c r="O333" i="1"/>
  <c r="N333" i="1"/>
  <c r="O325" i="1"/>
  <c r="N325" i="1"/>
  <c r="O317" i="1"/>
  <c r="N317" i="1"/>
  <c r="O309" i="1"/>
  <c r="N309" i="1"/>
  <c r="O301" i="1"/>
  <c r="N301" i="1"/>
  <c r="O293" i="1"/>
  <c r="N293" i="1"/>
  <c r="O285" i="1"/>
  <c r="N285" i="1"/>
  <c r="O277" i="1"/>
  <c r="N277" i="1"/>
  <c r="O269" i="1"/>
  <c r="N269" i="1"/>
  <c r="O261" i="1"/>
  <c r="N261" i="1"/>
  <c r="O253" i="1"/>
  <c r="N253" i="1"/>
  <c r="O245" i="1"/>
  <c r="N245" i="1"/>
  <c r="O237" i="1"/>
  <c r="N237" i="1"/>
  <c r="O229" i="1"/>
  <c r="N229" i="1"/>
  <c r="O221" i="1"/>
  <c r="N221" i="1"/>
  <c r="O213" i="1"/>
  <c r="N213" i="1"/>
  <c r="O205" i="1"/>
  <c r="N205" i="1"/>
  <c r="O197" i="1"/>
  <c r="N197" i="1"/>
  <c r="O189" i="1"/>
  <c r="N189" i="1"/>
  <c r="O181" i="1"/>
  <c r="N181" i="1"/>
  <c r="O173" i="1"/>
  <c r="N173" i="1"/>
  <c r="O165" i="1"/>
  <c r="N165" i="1"/>
  <c r="O157" i="1"/>
  <c r="N157" i="1"/>
  <c r="O149" i="1"/>
  <c r="N149" i="1"/>
  <c r="O141" i="1"/>
  <c r="N141" i="1"/>
  <c r="O133" i="1"/>
  <c r="N133" i="1"/>
  <c r="O125" i="1"/>
  <c r="N125" i="1"/>
  <c r="O117" i="1"/>
  <c r="N117" i="1"/>
  <c r="O109" i="1"/>
  <c r="N109" i="1"/>
  <c r="O101" i="1"/>
  <c r="N101" i="1"/>
  <c r="O93" i="1"/>
  <c r="N93" i="1"/>
  <c r="O85" i="1"/>
  <c r="N85" i="1"/>
  <c r="O77" i="1"/>
  <c r="N77" i="1"/>
  <c r="O69" i="1"/>
  <c r="N69" i="1"/>
  <c r="O61" i="1"/>
  <c r="N61" i="1"/>
  <c r="O53" i="1"/>
  <c r="N53" i="1"/>
  <c r="O45" i="1"/>
  <c r="N45" i="1"/>
  <c r="O37" i="1"/>
  <c r="N37" i="1"/>
  <c r="O29" i="1"/>
  <c r="N29" i="1"/>
  <c r="O21" i="1"/>
  <c r="N21" i="1"/>
  <c r="O13" i="1"/>
  <c r="N13" i="1"/>
  <c r="O5" i="1"/>
  <c r="N5" i="1"/>
  <c r="N605" i="1"/>
  <c r="O996" i="1"/>
  <c r="N996" i="1"/>
  <c r="O988" i="1"/>
  <c r="N988" i="1"/>
  <c r="O980" i="1"/>
  <c r="N980" i="1"/>
  <c r="O972" i="1"/>
  <c r="N972" i="1"/>
  <c r="O964" i="1"/>
  <c r="N964" i="1"/>
  <c r="O956" i="1"/>
  <c r="N956" i="1"/>
  <c r="O948" i="1"/>
  <c r="N948" i="1"/>
  <c r="O940" i="1"/>
  <c r="N940" i="1"/>
  <c r="O932" i="1"/>
  <c r="N932" i="1"/>
  <c r="O924" i="1"/>
  <c r="N924" i="1"/>
  <c r="O916" i="1"/>
  <c r="N916" i="1"/>
  <c r="O908" i="1"/>
  <c r="N908" i="1"/>
  <c r="O900" i="1"/>
  <c r="N900" i="1"/>
  <c r="O892" i="1"/>
  <c r="N892" i="1"/>
  <c r="O884" i="1"/>
  <c r="N884" i="1"/>
  <c r="O876" i="1"/>
  <c r="N876" i="1"/>
  <c r="O868" i="1"/>
  <c r="N868" i="1"/>
  <c r="O860" i="1"/>
  <c r="N860" i="1"/>
  <c r="O852" i="1"/>
  <c r="N852" i="1"/>
  <c r="O844" i="1"/>
  <c r="N844" i="1"/>
  <c r="O836" i="1"/>
  <c r="N836" i="1"/>
  <c r="O828" i="1"/>
  <c r="N828" i="1"/>
  <c r="O820" i="1"/>
  <c r="N820" i="1"/>
  <c r="O812" i="1"/>
  <c r="N812" i="1"/>
  <c r="O804" i="1"/>
  <c r="N804" i="1"/>
  <c r="O796" i="1"/>
  <c r="N796" i="1"/>
  <c r="O788" i="1"/>
  <c r="N788" i="1"/>
  <c r="O780" i="1"/>
  <c r="N780" i="1"/>
  <c r="O772" i="1"/>
  <c r="N772" i="1"/>
  <c r="O764" i="1"/>
  <c r="N764" i="1"/>
  <c r="O756" i="1"/>
  <c r="N756" i="1"/>
  <c r="O748" i="1"/>
  <c r="N748" i="1"/>
  <c r="O740" i="1"/>
  <c r="N740" i="1"/>
  <c r="O732" i="1"/>
  <c r="N732" i="1"/>
  <c r="O724" i="1"/>
  <c r="N724" i="1"/>
  <c r="O716" i="1"/>
  <c r="N716" i="1"/>
  <c r="O708" i="1"/>
  <c r="N708" i="1"/>
  <c r="O700" i="1"/>
  <c r="N700" i="1"/>
  <c r="O684" i="1"/>
  <c r="N684" i="1"/>
  <c r="O676" i="1"/>
  <c r="N676" i="1"/>
  <c r="O668" i="1"/>
  <c r="N668" i="1"/>
  <c r="O660" i="1"/>
  <c r="N660" i="1"/>
  <c r="O652" i="1"/>
  <c r="N652" i="1"/>
  <c r="O644" i="1"/>
  <c r="N644" i="1"/>
  <c r="O636" i="1"/>
  <c r="N636" i="1"/>
  <c r="O628" i="1"/>
  <c r="N628" i="1"/>
  <c r="O620" i="1"/>
  <c r="N620" i="1"/>
  <c r="O612" i="1"/>
  <c r="N612" i="1"/>
  <c r="O604" i="1"/>
  <c r="N604" i="1"/>
  <c r="O596" i="1"/>
  <c r="N596" i="1"/>
  <c r="O588" i="1"/>
  <c r="N588" i="1"/>
  <c r="O580" i="1"/>
  <c r="N580" i="1"/>
  <c r="O572" i="1"/>
  <c r="N572" i="1"/>
  <c r="O564" i="1"/>
  <c r="N564" i="1"/>
  <c r="O556" i="1"/>
  <c r="N556" i="1"/>
  <c r="O548" i="1"/>
  <c r="N548" i="1"/>
  <c r="O540" i="1"/>
  <c r="N540" i="1"/>
  <c r="O532" i="1"/>
  <c r="N532" i="1"/>
  <c r="O524" i="1"/>
  <c r="N524" i="1"/>
  <c r="O516" i="1"/>
  <c r="N516" i="1"/>
  <c r="O508" i="1"/>
  <c r="N508" i="1"/>
  <c r="O500" i="1"/>
  <c r="N500" i="1"/>
  <c r="O492" i="1"/>
  <c r="N492" i="1"/>
  <c r="O484" i="1"/>
  <c r="N484" i="1"/>
  <c r="O476" i="1"/>
  <c r="N476" i="1"/>
  <c r="O468" i="1"/>
  <c r="N468" i="1"/>
  <c r="O460" i="1"/>
  <c r="N460" i="1"/>
  <c r="O452" i="1"/>
  <c r="N452" i="1"/>
  <c r="O444" i="1"/>
  <c r="N444" i="1"/>
  <c r="O436" i="1"/>
  <c r="N436" i="1"/>
  <c r="O428" i="1"/>
  <c r="N428" i="1"/>
  <c r="O420" i="1"/>
  <c r="N420" i="1"/>
  <c r="O412" i="1"/>
  <c r="N412" i="1"/>
  <c r="O396" i="1"/>
  <c r="N396" i="1"/>
  <c r="O388" i="1"/>
  <c r="N388" i="1"/>
  <c r="O380" i="1"/>
  <c r="N380" i="1"/>
  <c r="O372" i="1"/>
  <c r="N372" i="1"/>
  <c r="O364" i="1"/>
  <c r="N364" i="1"/>
  <c r="O356" i="1"/>
  <c r="N356" i="1"/>
  <c r="O340" i="1"/>
  <c r="N340" i="1"/>
  <c r="O332" i="1"/>
  <c r="N332" i="1"/>
  <c r="O324" i="1"/>
  <c r="N324" i="1"/>
  <c r="O316" i="1"/>
  <c r="N316" i="1"/>
  <c r="O308" i="1"/>
  <c r="N308" i="1"/>
  <c r="O300" i="1"/>
  <c r="N300" i="1"/>
  <c r="O292" i="1"/>
  <c r="N292" i="1"/>
  <c r="O284" i="1"/>
  <c r="N284" i="1"/>
  <c r="O276" i="1"/>
  <c r="N276" i="1"/>
  <c r="O268" i="1"/>
  <c r="N268" i="1"/>
  <c r="O260" i="1"/>
  <c r="N260" i="1"/>
  <c r="O252" i="1"/>
  <c r="N252" i="1"/>
  <c r="O244" i="1"/>
  <c r="N244" i="1"/>
  <c r="O236" i="1"/>
  <c r="N236" i="1"/>
  <c r="O228" i="1"/>
  <c r="N228" i="1"/>
  <c r="O220" i="1"/>
  <c r="N220" i="1"/>
  <c r="N950" i="1"/>
  <c r="N886" i="1"/>
  <c r="N822" i="1"/>
  <c r="N758" i="1"/>
  <c r="N679" i="1"/>
  <c r="N386" i="1"/>
  <c r="N202" i="1"/>
  <c r="O995" i="1"/>
  <c r="N995" i="1"/>
  <c r="O987" i="1"/>
  <c r="N987" i="1"/>
  <c r="O979" i="1"/>
  <c r="N979" i="1"/>
  <c r="O971" i="1"/>
  <c r="N971" i="1"/>
  <c r="O963" i="1"/>
  <c r="N963" i="1"/>
  <c r="O947" i="1"/>
  <c r="N947" i="1"/>
  <c r="O939" i="1"/>
  <c r="N939" i="1"/>
  <c r="O931" i="1"/>
  <c r="N931" i="1"/>
  <c r="O923" i="1"/>
  <c r="N923" i="1"/>
  <c r="O915" i="1"/>
  <c r="N915" i="1"/>
  <c r="O907" i="1"/>
  <c r="N907" i="1"/>
  <c r="O899" i="1"/>
  <c r="N899" i="1"/>
  <c r="O891" i="1"/>
  <c r="N891" i="1"/>
  <c r="O883" i="1"/>
  <c r="N883" i="1"/>
  <c r="O875" i="1"/>
  <c r="N875" i="1"/>
  <c r="O867" i="1"/>
  <c r="N867" i="1"/>
  <c r="O859" i="1"/>
  <c r="N859" i="1"/>
  <c r="O851" i="1"/>
  <c r="N851" i="1"/>
  <c r="O843" i="1"/>
  <c r="N843" i="1"/>
  <c r="O835" i="1"/>
  <c r="N835" i="1"/>
  <c r="O827" i="1"/>
  <c r="N827" i="1"/>
  <c r="O819" i="1"/>
  <c r="N819" i="1"/>
  <c r="O811" i="1"/>
  <c r="N811" i="1"/>
  <c r="O803" i="1"/>
  <c r="N803" i="1"/>
  <c r="O795" i="1"/>
  <c r="N795" i="1"/>
  <c r="O787" i="1"/>
  <c r="N787" i="1"/>
  <c r="O779" i="1"/>
  <c r="N779" i="1"/>
  <c r="O771" i="1"/>
  <c r="N771" i="1"/>
  <c r="O763" i="1"/>
  <c r="N763" i="1"/>
  <c r="O755" i="1"/>
  <c r="N755" i="1"/>
  <c r="O747" i="1"/>
  <c r="N747" i="1"/>
  <c r="O739" i="1"/>
  <c r="N739" i="1"/>
  <c r="O731" i="1"/>
  <c r="N731" i="1"/>
  <c r="O723" i="1"/>
  <c r="N723" i="1"/>
  <c r="O715" i="1"/>
  <c r="N715" i="1"/>
  <c r="O707" i="1"/>
  <c r="N707" i="1"/>
  <c r="O699" i="1"/>
  <c r="N699" i="1"/>
  <c r="O691" i="1"/>
  <c r="N691" i="1"/>
  <c r="O683" i="1"/>
  <c r="N683" i="1"/>
  <c r="O675" i="1"/>
  <c r="N675" i="1"/>
  <c r="O667" i="1"/>
  <c r="N667" i="1"/>
  <c r="O659" i="1"/>
  <c r="N659" i="1"/>
  <c r="O651" i="1"/>
  <c r="N651" i="1"/>
  <c r="O643" i="1"/>
  <c r="N643" i="1"/>
  <c r="O635" i="1"/>
  <c r="N635" i="1"/>
  <c r="O627" i="1"/>
  <c r="N627" i="1"/>
  <c r="O619" i="1"/>
  <c r="N619" i="1"/>
  <c r="O611" i="1"/>
  <c r="N611" i="1"/>
  <c r="N603" i="1"/>
  <c r="O603" i="1"/>
  <c r="O595" i="1"/>
  <c r="N595" i="1"/>
  <c r="O587" i="1"/>
  <c r="N587" i="1"/>
  <c r="O579" i="1"/>
  <c r="N579" i="1"/>
  <c r="O571" i="1"/>
  <c r="N571" i="1"/>
  <c r="O563" i="1"/>
  <c r="N563" i="1"/>
  <c r="O555" i="1"/>
  <c r="N555" i="1"/>
  <c r="O547" i="1"/>
  <c r="N547" i="1"/>
  <c r="O539" i="1"/>
  <c r="N539" i="1"/>
  <c r="O531" i="1"/>
  <c r="N531" i="1"/>
  <c r="O523" i="1"/>
  <c r="N523" i="1"/>
  <c r="O515" i="1"/>
  <c r="N515" i="1"/>
  <c r="O507" i="1"/>
  <c r="N507" i="1"/>
  <c r="O499" i="1"/>
  <c r="N499" i="1"/>
  <c r="O491" i="1"/>
  <c r="N491" i="1"/>
  <c r="O483" i="1"/>
  <c r="N483" i="1"/>
  <c r="O475" i="1"/>
  <c r="N475" i="1"/>
  <c r="O467" i="1"/>
  <c r="N467" i="1"/>
  <c r="O459" i="1"/>
  <c r="N459" i="1"/>
  <c r="O451" i="1"/>
  <c r="N451" i="1"/>
  <c r="O443" i="1"/>
  <c r="N443" i="1"/>
  <c r="O435" i="1"/>
  <c r="N435" i="1"/>
  <c r="O427" i="1"/>
  <c r="N427" i="1"/>
  <c r="O419" i="1"/>
  <c r="N419" i="1"/>
  <c r="O411" i="1"/>
  <c r="N411" i="1"/>
  <c r="O403" i="1"/>
  <c r="N403" i="1"/>
  <c r="O395" i="1"/>
  <c r="N395" i="1"/>
  <c r="O387" i="1"/>
  <c r="N387" i="1"/>
  <c r="O379" i="1"/>
  <c r="N379" i="1"/>
  <c r="O371" i="1"/>
  <c r="N371" i="1"/>
  <c r="O363" i="1"/>
  <c r="N363" i="1"/>
  <c r="O355" i="1"/>
  <c r="N355" i="1"/>
  <c r="O347" i="1"/>
  <c r="N347" i="1"/>
  <c r="O339" i="1"/>
  <c r="N339" i="1"/>
  <c r="O331" i="1"/>
  <c r="N331" i="1"/>
  <c r="O323" i="1"/>
  <c r="N323" i="1"/>
  <c r="O315" i="1"/>
  <c r="N315" i="1"/>
  <c r="O307" i="1"/>
  <c r="N307" i="1"/>
  <c r="O299" i="1"/>
  <c r="N299" i="1"/>
  <c r="O291" i="1"/>
  <c r="N291" i="1"/>
  <c r="O283" i="1"/>
  <c r="N283" i="1"/>
  <c r="O267" i="1"/>
  <c r="N267" i="1"/>
  <c r="O259" i="1"/>
  <c r="N259" i="1"/>
  <c r="O251" i="1"/>
  <c r="N251" i="1"/>
  <c r="O243" i="1"/>
  <c r="N243" i="1"/>
  <c r="O235" i="1"/>
  <c r="N235" i="1"/>
  <c r="N942" i="1"/>
  <c r="N878" i="1"/>
  <c r="N814" i="1"/>
  <c r="N750" i="1"/>
  <c r="N669" i="1"/>
  <c r="N583" i="1"/>
  <c r="N494" i="1"/>
  <c r="N368" i="1"/>
  <c r="N2" i="1"/>
  <c r="O2" i="1"/>
  <c r="O994" i="1"/>
  <c r="N994" i="1"/>
  <c r="O986" i="1"/>
  <c r="N986" i="1"/>
  <c r="O978" i="1"/>
  <c r="N978" i="1"/>
  <c r="O970" i="1"/>
  <c r="N970" i="1"/>
  <c r="O962" i="1"/>
  <c r="N962" i="1"/>
  <c r="O954" i="1"/>
  <c r="N954" i="1"/>
  <c r="O946" i="1"/>
  <c r="N946" i="1"/>
  <c r="O938" i="1"/>
  <c r="N938" i="1"/>
  <c r="O930" i="1"/>
  <c r="N930" i="1"/>
  <c r="O922" i="1"/>
  <c r="N922" i="1"/>
  <c r="O914" i="1"/>
  <c r="N914" i="1"/>
  <c r="O906" i="1"/>
  <c r="N906" i="1"/>
  <c r="O898" i="1"/>
  <c r="N898" i="1"/>
  <c r="O890" i="1"/>
  <c r="N890" i="1"/>
  <c r="O882" i="1"/>
  <c r="N882" i="1"/>
  <c r="O874" i="1"/>
  <c r="N874" i="1"/>
  <c r="O866" i="1"/>
  <c r="N866" i="1"/>
  <c r="O858" i="1"/>
  <c r="N858" i="1"/>
  <c r="O850" i="1"/>
  <c r="N850" i="1"/>
  <c r="O842" i="1"/>
  <c r="N842" i="1"/>
  <c r="O834" i="1"/>
  <c r="N834" i="1"/>
  <c r="O826" i="1"/>
  <c r="N826" i="1"/>
  <c r="O818" i="1"/>
  <c r="N818" i="1"/>
  <c r="O810" i="1"/>
  <c r="N810" i="1"/>
  <c r="O802" i="1"/>
  <c r="N802" i="1"/>
  <c r="O794" i="1"/>
  <c r="N794" i="1"/>
  <c r="O786" i="1"/>
  <c r="N786" i="1"/>
  <c r="O778" i="1"/>
  <c r="N778" i="1"/>
  <c r="O770" i="1"/>
  <c r="N770" i="1"/>
  <c r="O762" i="1"/>
  <c r="N762" i="1"/>
  <c r="O754" i="1"/>
  <c r="N754" i="1"/>
  <c r="O746" i="1"/>
  <c r="N746" i="1"/>
  <c r="O738" i="1"/>
  <c r="N738" i="1"/>
  <c r="O730" i="1"/>
  <c r="N730" i="1"/>
  <c r="O722" i="1"/>
  <c r="N722" i="1"/>
  <c r="O714" i="1"/>
  <c r="N714" i="1"/>
  <c r="O706" i="1"/>
  <c r="N706" i="1"/>
  <c r="O698" i="1"/>
  <c r="N698" i="1"/>
  <c r="O690" i="1"/>
  <c r="N690" i="1"/>
  <c r="O682" i="1"/>
  <c r="N682" i="1"/>
  <c r="O674" i="1"/>
  <c r="N674" i="1"/>
  <c r="O666" i="1"/>
  <c r="N666" i="1"/>
  <c r="O658" i="1"/>
  <c r="N658" i="1"/>
  <c r="O650" i="1"/>
  <c r="N650" i="1"/>
  <c r="O642" i="1"/>
  <c r="N642" i="1"/>
  <c r="O634" i="1"/>
  <c r="N634" i="1"/>
  <c r="O626" i="1"/>
  <c r="N626" i="1"/>
  <c r="O618" i="1"/>
  <c r="N618" i="1"/>
  <c r="O610" i="1"/>
  <c r="N610" i="1"/>
  <c r="O602" i="1"/>
  <c r="N602" i="1"/>
  <c r="O594" i="1"/>
  <c r="N594" i="1"/>
  <c r="O586" i="1"/>
  <c r="N586" i="1"/>
  <c r="O578" i="1"/>
  <c r="N578" i="1"/>
  <c r="N570" i="1"/>
  <c r="O570" i="1"/>
  <c r="O562" i="1"/>
  <c r="N562" i="1"/>
  <c r="O554" i="1"/>
  <c r="N554" i="1"/>
  <c r="O546" i="1"/>
  <c r="N546" i="1"/>
  <c r="O538" i="1"/>
  <c r="N538" i="1"/>
  <c r="N530" i="1"/>
  <c r="O530" i="1"/>
  <c r="O522" i="1"/>
  <c r="N522" i="1"/>
  <c r="O514" i="1"/>
  <c r="N514" i="1"/>
  <c r="O506" i="1"/>
  <c r="N506" i="1"/>
  <c r="O498" i="1"/>
  <c r="N498" i="1"/>
  <c r="O490" i="1"/>
  <c r="N490" i="1"/>
  <c r="O482" i="1"/>
  <c r="N482" i="1"/>
  <c r="O474" i="1"/>
  <c r="N474" i="1"/>
  <c r="O466" i="1"/>
  <c r="N466" i="1"/>
  <c r="O458" i="1"/>
  <c r="N458" i="1"/>
  <c r="O450" i="1"/>
  <c r="N450" i="1"/>
  <c r="O442" i="1"/>
  <c r="N442" i="1"/>
  <c r="O434" i="1"/>
  <c r="N434" i="1"/>
  <c r="O426" i="1"/>
  <c r="N426" i="1"/>
  <c r="O418" i="1"/>
  <c r="N418" i="1"/>
  <c r="O410" i="1"/>
  <c r="N410" i="1"/>
  <c r="O402" i="1"/>
  <c r="N402" i="1"/>
  <c r="O394" i="1"/>
  <c r="N394" i="1"/>
  <c r="O378" i="1"/>
  <c r="N378" i="1"/>
  <c r="O370" i="1"/>
  <c r="N370" i="1"/>
  <c r="O362" i="1"/>
  <c r="N362" i="1"/>
  <c r="O354" i="1"/>
  <c r="N354" i="1"/>
  <c r="O346" i="1"/>
  <c r="N346" i="1"/>
  <c r="O338" i="1"/>
  <c r="N338" i="1"/>
  <c r="O330" i="1"/>
  <c r="N330" i="1"/>
  <c r="O314" i="1"/>
  <c r="N314" i="1"/>
  <c r="O306" i="1"/>
  <c r="N306" i="1"/>
  <c r="O298" i="1"/>
  <c r="N298" i="1"/>
  <c r="O290" i="1"/>
  <c r="N290" i="1"/>
  <c r="O282" i="1"/>
  <c r="N282" i="1"/>
  <c r="N274" i="1"/>
  <c r="O274" i="1"/>
  <c r="O266" i="1"/>
  <c r="N266" i="1"/>
  <c r="N258" i="1"/>
  <c r="O258" i="1"/>
  <c r="O250" i="1"/>
  <c r="N250" i="1"/>
  <c r="O242" i="1"/>
  <c r="N242" i="1"/>
  <c r="O234" i="1"/>
  <c r="N234" i="1"/>
  <c r="O226" i="1"/>
  <c r="N226" i="1"/>
  <c r="O218" i="1"/>
  <c r="N218" i="1"/>
  <c r="O210" i="1"/>
  <c r="N210" i="1"/>
  <c r="O194" i="1"/>
  <c r="N194" i="1"/>
  <c r="O186" i="1"/>
  <c r="N186" i="1"/>
  <c r="O178" i="1"/>
  <c r="N178" i="1"/>
  <c r="O170" i="1"/>
  <c r="N170" i="1"/>
  <c r="O162" i="1"/>
  <c r="N162" i="1"/>
  <c r="O154" i="1"/>
  <c r="N154" i="1"/>
  <c r="O146" i="1"/>
  <c r="N146" i="1"/>
  <c r="O138" i="1"/>
  <c r="N138" i="1"/>
  <c r="O130" i="1"/>
  <c r="N130" i="1"/>
  <c r="O122" i="1"/>
  <c r="N122" i="1"/>
  <c r="O114" i="1"/>
  <c r="N114" i="1"/>
  <c r="O106" i="1"/>
  <c r="N106" i="1"/>
  <c r="O98" i="1"/>
  <c r="N98" i="1"/>
  <c r="O90" i="1"/>
  <c r="N90" i="1"/>
  <c r="O82" i="1"/>
  <c r="N82" i="1"/>
  <c r="N74" i="1"/>
  <c r="O74" i="1"/>
  <c r="O66" i="1"/>
  <c r="N66" i="1"/>
  <c r="O58" i="1"/>
  <c r="N58" i="1"/>
  <c r="O50" i="1"/>
  <c r="N50" i="1"/>
  <c r="O42" i="1"/>
  <c r="N42" i="1"/>
  <c r="O34" i="1"/>
  <c r="N34" i="1"/>
  <c r="O26" i="1"/>
  <c r="N26" i="1"/>
  <c r="N18" i="1"/>
  <c r="O18" i="1"/>
  <c r="O10" i="1"/>
  <c r="N10" i="1"/>
  <c r="N998" i="1"/>
  <c r="N934" i="1"/>
  <c r="N870" i="1"/>
  <c r="N806" i="1"/>
  <c r="N742" i="1"/>
  <c r="N657" i="1"/>
  <c r="N573" i="1"/>
  <c r="N480" i="1"/>
  <c r="N348" i="1"/>
  <c r="O1001" i="1"/>
  <c r="N1001" i="1"/>
  <c r="N993" i="1"/>
  <c r="O993" i="1"/>
  <c r="O985" i="1"/>
  <c r="N985" i="1"/>
  <c r="O977" i="1"/>
  <c r="N977" i="1"/>
  <c r="O969" i="1"/>
  <c r="N969" i="1"/>
  <c r="O961" i="1"/>
  <c r="N961" i="1"/>
  <c r="N953" i="1"/>
  <c r="O953" i="1"/>
  <c r="O945" i="1"/>
  <c r="N945" i="1"/>
  <c r="O937" i="1"/>
  <c r="N937" i="1"/>
  <c r="O929" i="1"/>
  <c r="N929" i="1"/>
  <c r="O921" i="1"/>
  <c r="N921" i="1"/>
  <c r="O913" i="1"/>
  <c r="N913" i="1"/>
  <c r="O905" i="1"/>
  <c r="N905" i="1"/>
  <c r="O897" i="1"/>
  <c r="N897" i="1"/>
  <c r="O889" i="1"/>
  <c r="N889" i="1"/>
  <c r="O881" i="1"/>
  <c r="N881" i="1"/>
  <c r="O873" i="1"/>
  <c r="N873" i="1"/>
  <c r="O865" i="1"/>
  <c r="N865" i="1"/>
  <c r="O857" i="1"/>
  <c r="N857" i="1"/>
  <c r="O849" i="1"/>
  <c r="N849" i="1"/>
  <c r="O841" i="1"/>
  <c r="N841" i="1"/>
  <c r="O825" i="1"/>
  <c r="N825" i="1"/>
  <c r="N817" i="1"/>
  <c r="O817" i="1"/>
  <c r="O809" i="1"/>
  <c r="N809" i="1"/>
  <c r="O801" i="1"/>
  <c r="N801" i="1"/>
  <c r="O793" i="1"/>
  <c r="N793" i="1"/>
  <c r="O785" i="1"/>
  <c r="N785" i="1"/>
  <c r="O777" i="1"/>
  <c r="N777" i="1"/>
  <c r="N769" i="1"/>
  <c r="O769" i="1"/>
  <c r="O761" i="1"/>
  <c r="N761" i="1"/>
  <c r="O753" i="1"/>
  <c r="N753" i="1"/>
  <c r="O745" i="1"/>
  <c r="N745" i="1"/>
  <c r="O737" i="1"/>
  <c r="N737" i="1"/>
  <c r="O729" i="1"/>
  <c r="N729" i="1"/>
  <c r="O713" i="1"/>
  <c r="N713" i="1"/>
  <c r="O705" i="1"/>
  <c r="N705" i="1"/>
  <c r="O697" i="1"/>
  <c r="N697" i="1"/>
  <c r="O681" i="1"/>
  <c r="N681" i="1"/>
  <c r="O673" i="1"/>
  <c r="N673" i="1"/>
  <c r="O665" i="1"/>
  <c r="N665" i="1"/>
  <c r="O649" i="1"/>
  <c r="N649" i="1"/>
  <c r="O641" i="1"/>
  <c r="N641" i="1"/>
  <c r="O633" i="1"/>
  <c r="N633" i="1"/>
  <c r="O617" i="1"/>
  <c r="N617" i="1"/>
  <c r="O609" i="1"/>
  <c r="N609" i="1"/>
  <c r="O601" i="1"/>
  <c r="N601" i="1"/>
  <c r="O585" i="1"/>
  <c r="N585" i="1"/>
  <c r="O577" i="1"/>
  <c r="N577" i="1"/>
  <c r="O569" i="1"/>
  <c r="N569" i="1"/>
  <c r="O553" i="1"/>
  <c r="N553" i="1"/>
  <c r="O545" i="1"/>
  <c r="N545" i="1"/>
  <c r="O537" i="1"/>
  <c r="N537" i="1"/>
  <c r="O521" i="1"/>
  <c r="N521" i="1"/>
  <c r="O513" i="1"/>
  <c r="N513" i="1"/>
  <c r="O497" i="1"/>
  <c r="N497" i="1"/>
  <c r="O489" i="1"/>
  <c r="N489" i="1"/>
  <c r="O481" i="1"/>
  <c r="N481" i="1"/>
  <c r="O473" i="1"/>
  <c r="N473" i="1"/>
  <c r="O465" i="1"/>
  <c r="N465" i="1"/>
  <c r="O457" i="1"/>
  <c r="N457" i="1"/>
  <c r="O449" i="1"/>
  <c r="N449" i="1"/>
  <c r="O441" i="1"/>
  <c r="N441" i="1"/>
  <c r="O433" i="1"/>
  <c r="N433" i="1"/>
  <c r="O425" i="1"/>
  <c r="N425" i="1"/>
  <c r="O417" i="1"/>
  <c r="N417" i="1"/>
  <c r="O409" i="1"/>
  <c r="N409" i="1"/>
  <c r="O401" i="1"/>
  <c r="N401" i="1"/>
  <c r="O393" i="1"/>
  <c r="N393" i="1"/>
  <c r="O385" i="1"/>
  <c r="N385" i="1"/>
  <c r="O377" i="1"/>
  <c r="N377" i="1"/>
  <c r="O369" i="1"/>
  <c r="N369" i="1"/>
  <c r="O361" i="1"/>
  <c r="N361" i="1"/>
  <c r="O353" i="1"/>
  <c r="N353" i="1"/>
  <c r="O345" i="1"/>
  <c r="N345" i="1"/>
  <c r="O337" i="1"/>
  <c r="N337" i="1"/>
  <c r="O329" i="1"/>
  <c r="N329" i="1"/>
  <c r="O321" i="1"/>
  <c r="N321" i="1"/>
  <c r="O313" i="1"/>
  <c r="N313" i="1"/>
  <c r="O305" i="1"/>
  <c r="N305" i="1"/>
  <c r="O297" i="1"/>
  <c r="N297" i="1"/>
  <c r="O289" i="1"/>
  <c r="N289" i="1"/>
  <c r="O281" i="1"/>
  <c r="N281" i="1"/>
  <c r="O273" i="1"/>
  <c r="N273" i="1"/>
  <c r="O265" i="1"/>
  <c r="N265" i="1"/>
  <c r="O257" i="1"/>
  <c r="N257" i="1"/>
  <c r="N990" i="1"/>
  <c r="N926" i="1"/>
  <c r="N862" i="1"/>
  <c r="N798" i="1"/>
  <c r="N733" i="1"/>
  <c r="N647" i="1"/>
  <c r="N561" i="1"/>
  <c r="N469" i="1"/>
  <c r="N322" i="1"/>
  <c r="O1000" i="1"/>
  <c r="N1000" i="1"/>
  <c r="N992" i="1"/>
  <c r="O992" i="1"/>
  <c r="O984" i="1"/>
  <c r="N984" i="1"/>
  <c r="O976" i="1"/>
  <c r="N976" i="1"/>
  <c r="O968" i="1"/>
  <c r="N968" i="1"/>
  <c r="O960" i="1"/>
  <c r="N960" i="1"/>
  <c r="O952" i="1"/>
  <c r="N952" i="1"/>
  <c r="O944" i="1"/>
  <c r="N944" i="1"/>
  <c r="O936" i="1"/>
  <c r="N936" i="1"/>
  <c r="O928" i="1"/>
  <c r="N928" i="1"/>
  <c r="O920" i="1"/>
  <c r="N920" i="1"/>
  <c r="N912" i="1"/>
  <c r="O912" i="1"/>
  <c r="O904" i="1"/>
  <c r="N904" i="1"/>
  <c r="O896" i="1"/>
  <c r="N896" i="1"/>
  <c r="O888" i="1"/>
  <c r="N888" i="1"/>
  <c r="N880" i="1"/>
  <c r="O880" i="1"/>
  <c r="O872" i="1"/>
  <c r="N872" i="1"/>
  <c r="O864" i="1"/>
  <c r="N864" i="1"/>
  <c r="O856" i="1"/>
  <c r="N856" i="1"/>
  <c r="O848" i="1"/>
  <c r="N848" i="1"/>
  <c r="O840" i="1"/>
  <c r="N840" i="1"/>
  <c r="O832" i="1"/>
  <c r="N832" i="1"/>
  <c r="O824" i="1"/>
  <c r="N824" i="1"/>
  <c r="N816" i="1"/>
  <c r="O816" i="1"/>
  <c r="O808" i="1"/>
  <c r="N808" i="1"/>
  <c r="O800" i="1"/>
  <c r="N800" i="1"/>
  <c r="O792" i="1"/>
  <c r="N792" i="1"/>
  <c r="O784" i="1"/>
  <c r="N784" i="1"/>
  <c r="O776" i="1"/>
  <c r="N776" i="1"/>
  <c r="O768" i="1"/>
  <c r="N768" i="1"/>
  <c r="O760" i="1"/>
  <c r="N760" i="1"/>
  <c r="N752" i="1"/>
  <c r="O752" i="1"/>
  <c r="O744" i="1"/>
  <c r="N744" i="1"/>
  <c r="O736" i="1"/>
  <c r="N736" i="1"/>
  <c r="O728" i="1"/>
  <c r="N728" i="1"/>
  <c r="O720" i="1"/>
  <c r="N720" i="1"/>
  <c r="O712" i="1"/>
  <c r="N712" i="1"/>
  <c r="O704" i="1"/>
  <c r="N704" i="1"/>
  <c r="O696" i="1"/>
  <c r="N696" i="1"/>
  <c r="O688" i="1"/>
  <c r="N688" i="1"/>
  <c r="O680" i="1"/>
  <c r="N680" i="1"/>
  <c r="O672" i="1"/>
  <c r="N672" i="1"/>
  <c r="O664" i="1"/>
  <c r="N664" i="1"/>
  <c r="O656" i="1"/>
  <c r="N656" i="1"/>
  <c r="O648" i="1"/>
  <c r="N648" i="1"/>
  <c r="O640" i="1"/>
  <c r="N640" i="1"/>
  <c r="O632" i="1"/>
  <c r="N632" i="1"/>
  <c r="O624" i="1"/>
  <c r="N624" i="1"/>
  <c r="O616" i="1"/>
  <c r="N616" i="1"/>
  <c r="O608" i="1"/>
  <c r="N608" i="1"/>
  <c r="O600" i="1"/>
  <c r="N600" i="1"/>
  <c r="O592" i="1"/>
  <c r="N592" i="1"/>
  <c r="O584" i="1"/>
  <c r="N584" i="1"/>
  <c r="O576" i="1"/>
  <c r="N576" i="1"/>
  <c r="O568" i="1"/>
  <c r="N568" i="1"/>
  <c r="O560" i="1"/>
  <c r="N560" i="1"/>
  <c r="O552" i="1"/>
  <c r="N552" i="1"/>
  <c r="O544" i="1"/>
  <c r="N544" i="1"/>
  <c r="O536" i="1"/>
  <c r="N536" i="1"/>
  <c r="O528" i="1"/>
  <c r="N528" i="1"/>
  <c r="O520" i="1"/>
  <c r="N520" i="1"/>
  <c r="O512" i="1"/>
  <c r="N512" i="1"/>
  <c r="O504" i="1"/>
  <c r="N504" i="1"/>
  <c r="O496" i="1"/>
  <c r="N496" i="1"/>
  <c r="O488" i="1"/>
  <c r="N488" i="1"/>
  <c r="O472" i="1"/>
  <c r="N472" i="1"/>
  <c r="O464" i="1"/>
  <c r="N464" i="1"/>
  <c r="O456" i="1"/>
  <c r="N456" i="1"/>
  <c r="O448" i="1"/>
  <c r="N448" i="1"/>
  <c r="O432" i="1"/>
  <c r="N432" i="1"/>
  <c r="O424" i="1"/>
  <c r="N424" i="1"/>
  <c r="O416" i="1"/>
  <c r="N416" i="1"/>
  <c r="O408" i="1"/>
  <c r="N408" i="1"/>
  <c r="O400" i="1"/>
  <c r="N400" i="1"/>
  <c r="O392" i="1"/>
  <c r="N392" i="1"/>
  <c r="O384" i="1"/>
  <c r="N384" i="1"/>
  <c r="O376" i="1"/>
  <c r="N376" i="1"/>
  <c r="O360" i="1"/>
  <c r="N360" i="1"/>
  <c r="O352" i="1"/>
  <c r="N352" i="1"/>
  <c r="O344" i="1"/>
  <c r="N344" i="1"/>
  <c r="O336" i="1"/>
  <c r="N336" i="1"/>
  <c r="O328" i="1"/>
  <c r="N328" i="1"/>
  <c r="O320" i="1"/>
  <c r="N320" i="1"/>
  <c r="O312" i="1"/>
  <c r="N312" i="1"/>
  <c r="O304" i="1"/>
  <c r="N304" i="1"/>
  <c r="O288" i="1"/>
  <c r="N288" i="1"/>
  <c r="O280" i="1"/>
  <c r="N280" i="1"/>
  <c r="O272" i="1"/>
  <c r="N272" i="1"/>
  <c r="O264" i="1"/>
  <c r="N264" i="1"/>
  <c r="O256" i="1"/>
  <c r="N256" i="1"/>
  <c r="O248" i="1"/>
  <c r="N248" i="1"/>
  <c r="O240" i="1"/>
  <c r="N240" i="1"/>
  <c r="N982" i="1"/>
  <c r="N918" i="1"/>
  <c r="N854" i="1"/>
  <c r="N790" i="1"/>
  <c r="N721" i="1"/>
  <c r="N637" i="1"/>
  <c r="N551" i="1"/>
  <c r="N455" i="1"/>
  <c r="N296" i="1"/>
  <c r="O955" i="1"/>
  <c r="O999" i="1"/>
  <c r="N999" i="1"/>
  <c r="N991" i="1"/>
  <c r="O991" i="1"/>
  <c r="O983" i="1"/>
  <c r="N983" i="1"/>
  <c r="O975" i="1"/>
  <c r="N975" i="1"/>
  <c r="O967" i="1"/>
  <c r="N967" i="1"/>
  <c r="O959" i="1"/>
  <c r="N959" i="1"/>
  <c r="O951" i="1"/>
  <c r="N951" i="1"/>
  <c r="O943" i="1"/>
  <c r="N943" i="1"/>
  <c r="O935" i="1"/>
  <c r="N935" i="1"/>
  <c r="N927" i="1"/>
  <c r="O927" i="1"/>
  <c r="O919" i="1"/>
  <c r="N919" i="1"/>
  <c r="O911" i="1"/>
  <c r="N911" i="1"/>
  <c r="O903" i="1"/>
  <c r="N903" i="1"/>
  <c r="O895" i="1"/>
  <c r="N895" i="1"/>
  <c r="O887" i="1"/>
  <c r="N887" i="1"/>
  <c r="N879" i="1"/>
  <c r="O879" i="1"/>
  <c r="O871" i="1"/>
  <c r="N871" i="1"/>
  <c r="O863" i="1"/>
  <c r="N863" i="1"/>
  <c r="O855" i="1"/>
  <c r="N855" i="1"/>
  <c r="O847" i="1"/>
  <c r="N847" i="1"/>
  <c r="O839" i="1"/>
  <c r="N839" i="1"/>
  <c r="O831" i="1"/>
  <c r="N831" i="1"/>
  <c r="O823" i="1"/>
  <c r="N823" i="1"/>
  <c r="O815" i="1"/>
  <c r="N815" i="1"/>
  <c r="O807" i="1"/>
  <c r="N807" i="1"/>
  <c r="O799" i="1"/>
  <c r="N799" i="1"/>
  <c r="O791" i="1"/>
  <c r="N791" i="1"/>
  <c r="O783" i="1"/>
  <c r="N783" i="1"/>
  <c r="N775" i="1"/>
  <c r="O775" i="1"/>
  <c r="O767" i="1"/>
  <c r="N767" i="1"/>
  <c r="O759" i="1"/>
  <c r="N759" i="1"/>
  <c r="O751" i="1"/>
  <c r="N751" i="1"/>
  <c r="O743" i="1"/>
  <c r="N743" i="1"/>
  <c r="O735" i="1"/>
  <c r="N735" i="1"/>
  <c r="O727" i="1"/>
  <c r="N727" i="1"/>
  <c r="O719" i="1"/>
  <c r="N719" i="1"/>
  <c r="O703" i="1"/>
  <c r="N703" i="1"/>
  <c r="O695" i="1"/>
  <c r="N695" i="1"/>
  <c r="O687" i="1"/>
  <c r="N687" i="1"/>
  <c r="O671" i="1"/>
  <c r="N671" i="1"/>
  <c r="O663" i="1"/>
  <c r="N663" i="1"/>
  <c r="O655" i="1"/>
  <c r="N655" i="1"/>
  <c r="O639" i="1"/>
  <c r="N639" i="1"/>
  <c r="O631" i="1"/>
  <c r="N631" i="1"/>
  <c r="O623" i="1"/>
  <c r="N623" i="1"/>
  <c r="O607" i="1"/>
  <c r="N607" i="1"/>
  <c r="O599" i="1"/>
  <c r="N599" i="1"/>
  <c r="O591" i="1"/>
  <c r="N591" i="1"/>
  <c r="O575" i="1"/>
  <c r="N575" i="1"/>
  <c r="O567" i="1"/>
  <c r="N567" i="1"/>
  <c r="O559" i="1"/>
  <c r="N559" i="1"/>
  <c r="O543" i="1"/>
  <c r="N543" i="1"/>
  <c r="O535" i="1"/>
  <c r="N535" i="1"/>
  <c r="O527" i="1"/>
  <c r="N527" i="1"/>
  <c r="O511" i="1"/>
  <c r="N511" i="1"/>
  <c r="O503" i="1"/>
  <c r="N503" i="1"/>
  <c r="O495" i="1"/>
  <c r="N495" i="1"/>
  <c r="O487" i="1"/>
  <c r="N487" i="1"/>
  <c r="O479" i="1"/>
  <c r="N479" i="1"/>
  <c r="O471" i="1"/>
  <c r="N471" i="1"/>
  <c r="O463" i="1"/>
  <c r="N463" i="1"/>
  <c r="O447" i="1"/>
  <c r="N447" i="1"/>
  <c r="O439" i="1"/>
  <c r="N439" i="1"/>
  <c r="O431" i="1"/>
  <c r="N431" i="1"/>
  <c r="O415" i="1"/>
  <c r="N415" i="1"/>
  <c r="O407" i="1"/>
  <c r="N407" i="1"/>
  <c r="O399" i="1"/>
  <c r="N399" i="1"/>
  <c r="O391" i="1"/>
  <c r="N391" i="1"/>
  <c r="O383" i="1"/>
  <c r="N383" i="1"/>
  <c r="O375" i="1"/>
  <c r="N375" i="1"/>
  <c r="O367" i="1"/>
  <c r="N367" i="1"/>
  <c r="O359" i="1"/>
  <c r="N359" i="1"/>
  <c r="O351" i="1"/>
  <c r="N351" i="1"/>
  <c r="O343" i="1"/>
  <c r="N343" i="1"/>
  <c r="O335" i="1"/>
  <c r="N335" i="1"/>
  <c r="O327" i="1"/>
  <c r="N327" i="1"/>
  <c r="O319" i="1"/>
  <c r="N319" i="1"/>
  <c r="N311" i="1"/>
  <c r="O311" i="1"/>
  <c r="O303" i="1"/>
  <c r="N303" i="1"/>
  <c r="O295" i="1"/>
  <c r="N295" i="1"/>
  <c r="O287" i="1"/>
  <c r="N287" i="1"/>
  <c r="N974" i="1"/>
  <c r="N910" i="1"/>
  <c r="N846" i="1"/>
  <c r="N782" i="1"/>
  <c r="N711" i="1"/>
  <c r="N541" i="1"/>
  <c r="O833" i="1"/>
  <c r="O734" i="1"/>
  <c r="N734" i="1"/>
  <c r="O726" i="1"/>
  <c r="N726" i="1"/>
  <c r="O718" i="1"/>
  <c r="N718" i="1"/>
  <c r="O710" i="1"/>
  <c r="N710" i="1"/>
  <c r="O702" i="1"/>
  <c r="N702" i="1"/>
  <c r="O694" i="1"/>
  <c r="N694" i="1"/>
  <c r="O686" i="1"/>
  <c r="N686" i="1"/>
  <c r="O678" i="1"/>
  <c r="N678" i="1"/>
  <c r="O670" i="1"/>
  <c r="N670" i="1"/>
  <c r="O662" i="1"/>
  <c r="N662" i="1"/>
  <c r="O654" i="1"/>
  <c r="N654" i="1"/>
  <c r="O646" i="1"/>
  <c r="N646" i="1"/>
  <c r="O638" i="1"/>
  <c r="N638" i="1"/>
  <c r="O630" i="1"/>
  <c r="N630" i="1"/>
  <c r="O622" i="1"/>
  <c r="N622" i="1"/>
  <c r="O614" i="1"/>
  <c r="N614" i="1"/>
  <c r="O606" i="1"/>
  <c r="N606" i="1"/>
  <c r="O598" i="1"/>
  <c r="N598" i="1"/>
  <c r="O590" i="1"/>
  <c r="N590" i="1"/>
  <c r="O582" i="1"/>
  <c r="N582" i="1"/>
  <c r="O574" i="1"/>
  <c r="N574" i="1"/>
  <c r="O566" i="1"/>
  <c r="N566" i="1"/>
  <c r="O558" i="1"/>
  <c r="N558" i="1"/>
  <c r="O550" i="1"/>
  <c r="N550" i="1"/>
  <c r="O542" i="1"/>
  <c r="N542" i="1"/>
  <c r="O534" i="1"/>
  <c r="N534" i="1"/>
  <c r="O526" i="1"/>
  <c r="N526" i="1"/>
  <c r="O518" i="1"/>
  <c r="N518" i="1"/>
  <c r="O510" i="1"/>
  <c r="N510" i="1"/>
  <c r="O502" i="1"/>
  <c r="N502" i="1"/>
  <c r="O486" i="1"/>
  <c r="N486" i="1"/>
  <c r="O478" i="1"/>
  <c r="N478" i="1"/>
  <c r="O470" i="1"/>
  <c r="N470" i="1"/>
  <c r="O462" i="1"/>
  <c r="N462" i="1"/>
  <c r="O454" i="1"/>
  <c r="N454" i="1"/>
  <c r="O446" i="1"/>
  <c r="N446" i="1"/>
  <c r="O438" i="1"/>
  <c r="N438" i="1"/>
  <c r="O430" i="1"/>
  <c r="N430" i="1"/>
  <c r="O422" i="1"/>
  <c r="N422" i="1"/>
  <c r="O414" i="1"/>
  <c r="N414" i="1"/>
  <c r="O406" i="1"/>
  <c r="N406" i="1"/>
  <c r="O398" i="1"/>
  <c r="N398" i="1"/>
  <c r="O390" i="1"/>
  <c r="N390" i="1"/>
  <c r="O382" i="1"/>
  <c r="N382" i="1"/>
  <c r="O374" i="1"/>
  <c r="N374" i="1"/>
  <c r="N366" i="1"/>
  <c r="O366" i="1"/>
  <c r="O358" i="1"/>
  <c r="N358" i="1"/>
  <c r="N350" i="1"/>
  <c r="O350" i="1"/>
  <c r="O342" i="1"/>
  <c r="N342" i="1"/>
  <c r="O334" i="1"/>
  <c r="N334" i="1"/>
  <c r="O326" i="1"/>
  <c r="N326" i="1"/>
  <c r="O318" i="1"/>
  <c r="N318" i="1"/>
  <c r="O310" i="1"/>
  <c r="N310" i="1"/>
  <c r="O302" i="1"/>
  <c r="N302" i="1"/>
  <c r="N294" i="1"/>
  <c r="O294" i="1"/>
  <c r="O286" i="1"/>
  <c r="N286" i="1"/>
  <c r="O278" i="1"/>
  <c r="N278" i="1"/>
  <c r="O270" i="1"/>
  <c r="N270" i="1"/>
  <c r="O262" i="1"/>
  <c r="N262" i="1"/>
  <c r="O254" i="1"/>
  <c r="N254" i="1"/>
  <c r="O246" i="1"/>
  <c r="N246" i="1"/>
  <c r="N238" i="1"/>
  <c r="O238" i="1"/>
  <c r="O230" i="1"/>
  <c r="N230" i="1"/>
  <c r="O222" i="1"/>
  <c r="N222" i="1"/>
  <c r="O214" i="1"/>
  <c r="N214" i="1"/>
  <c r="O206" i="1"/>
  <c r="N206" i="1"/>
  <c r="O198" i="1"/>
  <c r="N198" i="1"/>
  <c r="O190" i="1"/>
  <c r="N190" i="1"/>
  <c r="O182" i="1"/>
  <c r="N182" i="1"/>
  <c r="O174" i="1"/>
  <c r="N174" i="1"/>
  <c r="N166" i="1"/>
  <c r="O166" i="1"/>
  <c r="O158" i="1"/>
  <c r="N158" i="1"/>
  <c r="O150" i="1"/>
  <c r="N150" i="1"/>
  <c r="O142" i="1"/>
  <c r="N142" i="1"/>
  <c r="O134" i="1"/>
  <c r="N134" i="1"/>
  <c r="O126" i="1"/>
  <c r="N126" i="1"/>
  <c r="O118" i="1"/>
  <c r="N118" i="1"/>
  <c r="N110" i="1"/>
  <c r="O110" i="1"/>
  <c r="O102" i="1"/>
  <c r="N102" i="1"/>
  <c r="N94" i="1"/>
  <c r="O94" i="1"/>
  <c r="O86" i="1"/>
  <c r="N86" i="1"/>
  <c r="O78" i="1"/>
  <c r="N78" i="1"/>
  <c r="O70" i="1"/>
  <c r="N70" i="1"/>
  <c r="O62" i="1"/>
  <c r="N62" i="1"/>
  <c r="O54" i="1"/>
  <c r="N54" i="1"/>
  <c r="O46" i="1"/>
  <c r="N46" i="1"/>
  <c r="O38" i="1"/>
  <c r="N38" i="1"/>
  <c r="O30" i="1"/>
  <c r="N30" i="1"/>
  <c r="O22" i="1"/>
  <c r="N22" i="1"/>
  <c r="O14" i="1"/>
  <c r="N14" i="1"/>
  <c r="O6" i="1"/>
  <c r="N6" i="1"/>
  <c r="N966" i="1"/>
  <c r="N902" i="1"/>
  <c r="N838" i="1"/>
  <c r="N774" i="1"/>
  <c r="N701" i="1"/>
  <c r="N615" i="1"/>
  <c r="N529" i="1"/>
  <c r="N423" i="1"/>
  <c r="O692" i="1"/>
  <c r="N195" i="1"/>
  <c r="N99" i="1"/>
  <c r="N32" i="1"/>
  <c r="O196" i="1"/>
  <c r="N196" i="1"/>
  <c r="O188" i="1"/>
  <c r="N188" i="1"/>
  <c r="O172" i="1"/>
  <c r="N172" i="1"/>
  <c r="O156" i="1"/>
  <c r="N156" i="1"/>
  <c r="O148" i="1"/>
  <c r="N148" i="1"/>
  <c r="O132" i="1"/>
  <c r="N132" i="1"/>
  <c r="O124" i="1"/>
  <c r="N124" i="1"/>
  <c r="O108" i="1"/>
  <c r="N108" i="1"/>
  <c r="O92" i="1"/>
  <c r="N92" i="1"/>
  <c r="O84" i="1"/>
  <c r="N84" i="1"/>
  <c r="O68" i="1"/>
  <c r="N68" i="1"/>
  <c r="O60" i="1"/>
  <c r="N60" i="1"/>
  <c r="O44" i="1"/>
  <c r="N44" i="1"/>
  <c r="O36" i="1"/>
  <c r="N36" i="1"/>
  <c r="O28" i="1"/>
  <c r="N28" i="1"/>
  <c r="O12" i="1"/>
  <c r="N12" i="1"/>
  <c r="O4" i="1"/>
  <c r="N4" i="1"/>
  <c r="N241" i="1"/>
  <c r="O227" i="1"/>
  <c r="N227" i="1"/>
  <c r="O219" i="1"/>
  <c r="N219" i="1"/>
  <c r="O187" i="1"/>
  <c r="N187" i="1"/>
  <c r="O179" i="1"/>
  <c r="N179" i="1"/>
  <c r="O171" i="1"/>
  <c r="N171" i="1"/>
  <c r="O155" i="1"/>
  <c r="N155" i="1"/>
  <c r="O147" i="1"/>
  <c r="N147" i="1"/>
  <c r="O131" i="1"/>
  <c r="N131" i="1"/>
  <c r="O115" i="1"/>
  <c r="N115" i="1"/>
  <c r="O107" i="1"/>
  <c r="N107" i="1"/>
  <c r="O91" i="1"/>
  <c r="N91" i="1"/>
  <c r="O83" i="1"/>
  <c r="N83" i="1"/>
  <c r="O67" i="1"/>
  <c r="N67" i="1"/>
  <c r="O51" i="1"/>
  <c r="N51" i="1"/>
  <c r="O43" i="1"/>
  <c r="N43" i="1"/>
  <c r="O35" i="1"/>
  <c r="N35" i="1"/>
  <c r="N27" i="1"/>
  <c r="O27" i="1"/>
  <c r="O19" i="1"/>
  <c r="N19" i="1"/>
  <c r="O11" i="1"/>
  <c r="N11" i="1"/>
  <c r="O3" i="1"/>
  <c r="N3" i="1"/>
  <c r="N193" i="1"/>
  <c r="N140" i="1"/>
  <c r="N239" i="1"/>
  <c r="N212" i="1"/>
  <c r="N184" i="1"/>
  <c r="N139" i="1"/>
  <c r="N76" i="1"/>
  <c r="O233" i="1"/>
  <c r="N233" i="1"/>
  <c r="O225" i="1"/>
  <c r="N225" i="1"/>
  <c r="O217" i="1"/>
  <c r="N217" i="1"/>
  <c r="O209" i="1"/>
  <c r="N209" i="1"/>
  <c r="O201" i="1"/>
  <c r="N201" i="1"/>
  <c r="O185" i="1"/>
  <c r="N185" i="1"/>
  <c r="O177" i="1"/>
  <c r="N177" i="1"/>
  <c r="O169" i="1"/>
  <c r="N169" i="1"/>
  <c r="O161" i="1"/>
  <c r="N161" i="1"/>
  <c r="O153" i="1"/>
  <c r="N153" i="1"/>
  <c r="O145" i="1"/>
  <c r="N145" i="1"/>
  <c r="O137" i="1"/>
  <c r="N137" i="1"/>
  <c r="O129" i="1"/>
  <c r="N129" i="1"/>
  <c r="O121" i="1"/>
  <c r="N121" i="1"/>
  <c r="O113" i="1"/>
  <c r="N113" i="1"/>
  <c r="O105" i="1"/>
  <c r="N105" i="1"/>
  <c r="O97" i="1"/>
  <c r="N97" i="1"/>
  <c r="O89" i="1"/>
  <c r="N89" i="1"/>
  <c r="O81" i="1"/>
  <c r="N81" i="1"/>
  <c r="N73" i="1"/>
  <c r="O73" i="1"/>
  <c r="O65" i="1"/>
  <c r="N65" i="1"/>
  <c r="N57" i="1"/>
  <c r="O57" i="1"/>
  <c r="O49" i="1"/>
  <c r="N49" i="1"/>
  <c r="O41" i="1"/>
  <c r="N41" i="1"/>
  <c r="O33" i="1"/>
  <c r="N33" i="1"/>
  <c r="O25" i="1"/>
  <c r="N25" i="1"/>
  <c r="O17" i="1"/>
  <c r="N17" i="1"/>
  <c r="O9" i="1"/>
  <c r="N9" i="1"/>
  <c r="N232" i="1"/>
  <c r="N211" i="1"/>
  <c r="N123" i="1"/>
  <c r="N75" i="1"/>
  <c r="O224" i="1"/>
  <c r="N224" i="1"/>
  <c r="O216" i="1"/>
  <c r="N216" i="1"/>
  <c r="O208" i="1"/>
  <c r="N208" i="1"/>
  <c r="O200" i="1"/>
  <c r="N200" i="1"/>
  <c r="O192" i="1"/>
  <c r="N192" i="1"/>
  <c r="O176" i="1"/>
  <c r="N176" i="1"/>
  <c r="O168" i="1"/>
  <c r="N168" i="1"/>
  <c r="O160" i="1"/>
  <c r="N160" i="1"/>
  <c r="O152" i="1"/>
  <c r="N152" i="1"/>
  <c r="O144" i="1"/>
  <c r="N144" i="1"/>
  <c r="O136" i="1"/>
  <c r="N136" i="1"/>
  <c r="O120" i="1"/>
  <c r="N120" i="1"/>
  <c r="N112" i="1"/>
  <c r="O112" i="1"/>
  <c r="O104" i="1"/>
  <c r="N104" i="1"/>
  <c r="O96" i="1"/>
  <c r="N96" i="1"/>
  <c r="O88" i="1"/>
  <c r="N88" i="1"/>
  <c r="O80" i="1"/>
  <c r="N80" i="1"/>
  <c r="O72" i="1"/>
  <c r="N72" i="1"/>
  <c r="O64" i="1"/>
  <c r="N64" i="1"/>
  <c r="N56" i="1"/>
  <c r="O56" i="1"/>
  <c r="O48" i="1"/>
  <c r="N48" i="1"/>
  <c r="O40" i="1"/>
  <c r="N40" i="1"/>
  <c r="O24" i="1"/>
  <c r="N24" i="1"/>
  <c r="O16" i="1"/>
  <c r="N16" i="1"/>
  <c r="O8" i="1"/>
  <c r="N8" i="1"/>
  <c r="N231" i="1"/>
  <c r="N204" i="1"/>
  <c r="N180" i="1"/>
  <c r="N59" i="1"/>
  <c r="O164" i="1"/>
  <c r="O279" i="1"/>
  <c r="N279" i="1"/>
  <c r="O271" i="1"/>
  <c r="N271" i="1"/>
  <c r="O263" i="1"/>
  <c r="N263" i="1"/>
  <c r="O255" i="1"/>
  <c r="N255" i="1"/>
  <c r="O247" i="1"/>
  <c r="N247" i="1"/>
  <c r="O215" i="1"/>
  <c r="N215" i="1"/>
  <c r="O207" i="1"/>
  <c r="N207" i="1"/>
  <c r="O199" i="1"/>
  <c r="N199" i="1"/>
  <c r="O191" i="1"/>
  <c r="N191" i="1"/>
  <c r="O183" i="1"/>
  <c r="N183" i="1"/>
  <c r="O175" i="1"/>
  <c r="N175" i="1"/>
  <c r="N167" i="1"/>
  <c r="O167" i="1"/>
  <c r="O159" i="1"/>
  <c r="N159" i="1"/>
  <c r="O151" i="1"/>
  <c r="N151" i="1"/>
  <c r="O143" i="1"/>
  <c r="N143" i="1"/>
  <c r="O135" i="1"/>
  <c r="N135" i="1"/>
  <c r="O127" i="1"/>
  <c r="N127" i="1"/>
  <c r="O119" i="1"/>
  <c r="N119" i="1"/>
  <c r="N111" i="1"/>
  <c r="O111" i="1"/>
  <c r="O103" i="1"/>
  <c r="N103" i="1"/>
  <c r="O95" i="1"/>
  <c r="N95" i="1"/>
  <c r="O87" i="1"/>
  <c r="N87" i="1"/>
  <c r="O79" i="1"/>
  <c r="N79" i="1"/>
  <c r="O71" i="1"/>
  <c r="N71" i="1"/>
  <c r="O63" i="1"/>
  <c r="N63" i="1"/>
  <c r="N55" i="1"/>
  <c r="O55" i="1"/>
  <c r="O47" i="1"/>
  <c r="N47" i="1"/>
  <c r="N39" i="1"/>
  <c r="O39" i="1"/>
  <c r="O31" i="1"/>
  <c r="N31" i="1"/>
  <c r="O23" i="1"/>
  <c r="N23" i="1"/>
  <c r="O15" i="1"/>
  <c r="N15" i="1"/>
  <c r="O7" i="1"/>
  <c r="N7" i="1"/>
  <c r="N203" i="1"/>
  <c r="N116" i="1"/>
  <c r="O128" i="1"/>
  <c r="C4" i="5"/>
  <c r="D3" i="5"/>
  <c r="E2" i="5"/>
  <c r="F2" i="5" s="1"/>
  <c r="E3" i="5" l="1"/>
  <c r="G3" i="5" s="1"/>
  <c r="D4" i="5"/>
  <c r="E4" i="5" s="1"/>
  <c r="F4" i="5" s="1"/>
  <c r="B6" i="5"/>
  <c r="H2" i="5"/>
  <c r="C5" i="5"/>
  <c r="G2" i="5"/>
  <c r="H3" i="5" l="1"/>
  <c r="F3" i="5"/>
  <c r="D5" i="5"/>
  <c r="E5" i="5" s="1"/>
  <c r="F5" i="5" s="1"/>
  <c r="H4" i="5"/>
  <c r="C6" i="5"/>
  <c r="G4" i="5"/>
  <c r="B7" i="5"/>
  <c r="D6" i="5" l="1"/>
  <c r="D7" i="5" s="1"/>
  <c r="C7" i="5"/>
  <c r="C8" i="5" s="1"/>
  <c r="H5" i="5"/>
  <c r="B8" i="5"/>
  <c r="B9" i="5" s="1"/>
  <c r="G5" i="5"/>
  <c r="D8" i="5" l="1"/>
  <c r="E8" i="5" s="1"/>
  <c r="G8" i="5" s="1"/>
  <c r="E7" i="5"/>
  <c r="H7" i="5" s="1"/>
  <c r="E6" i="5"/>
  <c r="C9" i="5"/>
  <c r="C10" i="5" s="1"/>
  <c r="C11" i="5" s="1"/>
  <c r="F7" i="5"/>
  <c r="B10" i="5"/>
  <c r="B11" i="5" s="1"/>
  <c r="D9" i="5" l="1"/>
  <c r="E9" i="5" s="1"/>
  <c r="G7" i="5"/>
  <c r="F6" i="5"/>
  <c r="G6" i="5"/>
  <c r="H6" i="5"/>
  <c r="D10" i="5"/>
  <c r="E10" i="5" s="1"/>
  <c r="C12" i="5"/>
  <c r="C13" i="5" s="1"/>
  <c r="H8" i="5"/>
  <c r="F8" i="5"/>
  <c r="B12" i="5"/>
  <c r="D11" i="5" l="1"/>
  <c r="D12" i="5" s="1"/>
  <c r="E12" i="5" s="1"/>
  <c r="H12" i="5" s="1"/>
  <c r="G10" i="5"/>
  <c r="F10" i="5"/>
  <c r="B13" i="5"/>
  <c r="F9" i="5"/>
  <c r="G9" i="5"/>
  <c r="H10" i="5"/>
  <c r="H9" i="5"/>
  <c r="E11" i="5" l="1"/>
  <c r="H11" i="5" s="1"/>
  <c r="D13" i="5"/>
  <c r="E13" i="5" s="1"/>
  <c r="G13" i="5" s="1"/>
  <c r="F12" i="5"/>
  <c r="G12" i="5"/>
  <c r="G11" i="5" l="1"/>
  <c r="F11" i="5"/>
  <c r="F13" i="5"/>
  <c r="H13" i="5"/>
</calcChain>
</file>

<file path=xl/sharedStrings.xml><?xml version="1.0" encoding="utf-8"?>
<sst xmlns="http://schemas.openxmlformats.org/spreadsheetml/2006/main" count="8082" uniqueCount="2120">
  <si>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</si>
  <si>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</si>
  <si>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</si>
  <si>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</si>
  <si>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</si>
  <si>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</si>
  <si>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</si>
  <si>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</si>
  <si>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</si>
  <si>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</si>
  <si>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</si>
  <si>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</si>
  <si>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</si>
  <si>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</si>
  <si>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</si>
  <si>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</si>
  <si>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</si>
  <si>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</si>
  <si>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</si>
  <si>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</si>
  <si>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</si>
  <si>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</si>
  <si>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</si>
  <si>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</si>
  <si>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</si>
  <si>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</si>
  <si>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</si>
  <si>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</si>
  <si>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</si>
  <si>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</si>
  <si>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</si>
  <si>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</si>
  <si>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</si>
  <si>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</si>
  <si>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</si>
  <si>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</si>
  <si>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</si>
  <si>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</si>
  <si>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</si>
  <si>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</si>
  <si>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</si>
  <si>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</si>
  <si>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</si>
  <si>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</si>
  <si>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</si>
  <si>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</si>
  <si>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</si>
  <si>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</si>
  <si>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</si>
  <si>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</si>
  <si>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</si>
  <si>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</si>
  <si>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</si>
  <si>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</si>
  <si>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</si>
  <si>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</si>
  <si>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</si>
  <si>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</si>
  <si>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</si>
  <si>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</si>
  <si>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</si>
  <si>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</si>
  <si>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</si>
  <si>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</si>
  <si>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</si>
  <si>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</si>
  <si>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</si>
  <si>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</si>
  <si>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</si>
  <si>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</si>
  <si>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</si>
  <si>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</si>
  <si>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</si>
  <si>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</si>
  <si>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</si>
  <si>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</si>
  <si>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</si>
  <si>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</si>
  <si>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</si>
  <si>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</si>
  <si>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</si>
  <si>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</si>
  <si>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</si>
  <si>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</si>
  <si>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</si>
  <si>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</si>
  <si>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</si>
  <si>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</si>
  <si>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</si>
  <si>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</si>
  <si>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</si>
  <si>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</si>
  <si>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</si>
  <si>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</si>
  <si>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</si>
  <si>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</si>
  <si>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</si>
  <si>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</si>
  <si>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</si>
  <si>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</si>
  <si>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</si>
  <si>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</si>
  <si>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</si>
  <si>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</si>
  <si>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</si>
  <si>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</si>
  <si>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</si>
  <si>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</si>
  <si>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</si>
  <si>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</si>
  <si>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</si>
  <si>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</si>
  <si>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</si>
  <si>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</si>
  <si>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</si>
  <si>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</si>
  <si>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</si>
  <si>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</si>
  <si>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</si>
  <si>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</si>
  <si>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</si>
  <si>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</si>
  <si>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</si>
  <si>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</si>
  <si>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</si>
  <si>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</si>
  <si>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</si>
  <si>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</si>
  <si>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</si>
  <si>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</si>
  <si>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</si>
  <si>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</si>
  <si>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</si>
  <si>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</si>
  <si>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</si>
  <si>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</si>
  <si>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</si>
  <si>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</si>
  <si>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</si>
  <si>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</si>
  <si>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</si>
  <si>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</si>
  <si>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</si>
  <si>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</si>
  <si>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</si>
  <si>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</si>
  <si>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</si>
  <si>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</si>
  <si>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</si>
  <si>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</si>
  <si>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</si>
  <si>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</si>
  <si>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</si>
  <si>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</si>
  <si>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</si>
  <si>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</si>
  <si>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</si>
  <si>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</si>
  <si>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</si>
  <si>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</si>
  <si>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</si>
  <si>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</si>
  <si>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</si>
  <si>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</si>
  <si>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</si>
  <si>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</si>
  <si>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</si>
  <si>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</si>
  <si>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</si>
  <si>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</si>
  <si>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</si>
  <si>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</si>
  <si>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</si>
  <si>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</si>
  <si>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</si>
  <si>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</si>
  <si>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</si>
  <si>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</si>
  <si>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</si>
  <si>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</si>
  <si>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</si>
  <si>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</si>
  <si>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</si>
  <si>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</si>
  <si>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</si>
  <si>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</si>
  <si>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</si>
  <si>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</si>
  <si>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</si>
  <si>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</si>
  <si>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</si>
  <si>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</si>
  <si>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</si>
  <si>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</si>
  <si>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</si>
  <si>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</si>
  <si>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</si>
  <si>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</si>
  <si>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</si>
  <si>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</si>
  <si>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</si>
  <si>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</si>
  <si>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</si>
  <si>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</si>
  <si>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</si>
  <si>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</si>
  <si>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</si>
  <si>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</si>
  <si>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</si>
  <si>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</si>
  <si>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</si>
  <si>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</si>
  <si>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</si>
  <si>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</si>
  <si>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</si>
  <si>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</si>
  <si>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</si>
  <si>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</si>
  <si>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</si>
  <si>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</si>
  <si>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</si>
  <si>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</si>
  <si>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</si>
  <si>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</si>
  <si>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</si>
  <si>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</si>
  <si>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</si>
  <si>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</si>
  <si>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</si>
  <si>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</si>
  <si>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</si>
  <si>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</si>
  <si>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</si>
  <si>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</si>
  <si>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</si>
  <si>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</si>
  <si>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</si>
  <si>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</si>
  <si>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</si>
  <si>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</si>
  <si>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</si>
  <si>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</si>
  <si>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</si>
  <si>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</si>
  <si>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</si>
  <si>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</si>
  <si>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</si>
  <si>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</si>
  <si>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</si>
  <si>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</si>
  <si>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</si>
  <si>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</si>
  <si>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</si>
  <si>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</si>
  <si>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</si>
  <si>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</si>
  <si>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</si>
  <si>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</si>
  <si>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</si>
  <si>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</si>
  <si>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</si>
  <si>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</si>
  <si>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</si>
  <si>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</si>
  <si>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</si>
  <si>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</si>
  <si>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</si>
  <si>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</si>
  <si>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</si>
  <si>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</si>
  <si>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</si>
  <si>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</si>
  <si>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</si>
  <si>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</si>
  <si>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</si>
  <si>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</si>
  <si>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</si>
  <si>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</si>
  <si>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</si>
  <si>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</si>
  <si>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</si>
  <si>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</si>
  <si>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</si>
  <si>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</si>
  <si>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</si>
  <si>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</si>
  <si>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</si>
  <si>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</si>
  <si>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</si>
  <si>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</si>
  <si>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</si>
  <si>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</si>
  <si>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</si>
  <si>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</si>
  <si>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</si>
  <si>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</si>
  <si>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</si>
  <si>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</si>
  <si>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</si>
  <si>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</si>
  <si>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</si>
  <si>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</si>
  <si>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</si>
  <si>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</si>
  <si>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</si>
  <si>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</si>
  <si>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</si>
  <si>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</si>
  <si>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</si>
  <si>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</si>
  <si>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</si>
  <si>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</si>
  <si>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</si>
  <si>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</si>
  <si>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</si>
  <si>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</si>
  <si>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</si>
  <si>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</si>
  <si>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</si>
  <si>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</si>
  <si>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</si>
  <si>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</si>
  <si>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</si>
  <si>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</si>
  <si>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</si>
  <si>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</si>
  <si>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</si>
  <si>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</si>
  <si>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</si>
  <si>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</si>
  <si>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</si>
  <si>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</si>
  <si>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</si>
  <si>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</si>
  <si>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</si>
  <si>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</si>
  <si>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</si>
  <si>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</si>
  <si>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</si>
  <si>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</si>
  <si>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</si>
  <si>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</si>
  <si>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</si>
  <si>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</si>
  <si>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</si>
  <si>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</si>
  <si>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</si>
  <si>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</si>
  <si>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</si>
  <si>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</si>
  <si>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</si>
  <si>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</si>
  <si>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</si>
  <si>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</si>
  <si>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</si>
  <si>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</si>
  <si>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</si>
  <si>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</si>
  <si>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</si>
  <si>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</si>
  <si>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</si>
  <si>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</si>
  <si>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</si>
  <si>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</si>
  <si>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</si>
  <si>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</si>
  <si>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</si>
  <si>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</si>
  <si>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</si>
  <si>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</si>
  <si>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</si>
  <si>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</si>
  <si>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</si>
  <si>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</si>
  <si>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</si>
  <si>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</si>
  <si>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</si>
  <si>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</si>
  <si>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</si>
  <si>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</si>
  <si>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</si>
  <si>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</si>
  <si>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</si>
  <si>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</si>
  <si>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</si>
  <si>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</si>
  <si>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</si>
  <si>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</si>
  <si>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</si>
  <si>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</si>
  <si>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</si>
  <si>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</si>
  <si>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</si>
  <si>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</si>
  <si>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</si>
  <si>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</si>
  <si>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</si>
  <si>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</si>
  <si>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</si>
  <si>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</si>
  <si>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</si>
  <si>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</si>
  <si>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</si>
  <si>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</si>
  <si>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</si>
  <si>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</si>
  <si>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</si>
  <si>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</si>
  <si>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</si>
  <si>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</si>
  <si>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</si>
  <si>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</si>
  <si>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</si>
  <si>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</si>
  <si>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</si>
  <si>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</si>
  <si>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</si>
  <si>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</si>
  <si>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</si>
  <si>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</si>
  <si>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</si>
  <si>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</si>
  <si>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</si>
  <si>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</si>
  <si>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</si>
  <si>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</si>
  <si>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</si>
  <si>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</si>
  <si>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</si>
  <si>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</si>
  <si>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</si>
  <si>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</si>
  <si>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</si>
  <si>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</si>
  <si>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</si>
  <si>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</si>
  <si>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</si>
  <si>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</si>
  <si>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</si>
  <si>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</si>
  <si>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</si>
  <si>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</si>
  <si>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</si>
  <si>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</si>
  <si>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</si>
  <si>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</si>
  <si>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</si>
  <si>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</si>
  <si>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</si>
  <si>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</si>
  <si>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</si>
  <si>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</si>
  <si>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</si>
  <si>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</si>
  <si>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</si>
  <si>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</si>
  <si>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</si>
  <si>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</si>
  <si>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</si>
  <si>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</si>
  <si>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</si>
  <si>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</si>
  <si>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</si>
  <si>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</si>
  <si>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</si>
  <si>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</si>
  <si>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</si>
  <si>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</si>
  <si>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</si>
  <si>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</si>
  <si>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</si>
  <si>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</si>
  <si>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</si>
  <si>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</si>
  <si>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</si>
  <si>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</si>
  <si>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</si>
  <si>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</si>
  <si>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</si>
  <si>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</si>
  <si>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</si>
  <si>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</si>
  <si>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</si>
  <si>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</si>
  <si>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</si>
  <si>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</si>
  <si>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</si>
  <si>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</si>
  <si>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</si>
  <si>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</si>
  <si>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</si>
  <si>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</si>
  <si>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</si>
  <si>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</si>
  <si>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</si>
  <si>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</si>
  <si>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</si>
  <si>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</si>
  <si>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</si>
  <si>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</si>
  <si>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</si>
  <si>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</si>
  <si>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</si>
  <si>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</si>
  <si>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</si>
  <si>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</si>
  <si>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</si>
  <si>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</si>
  <si>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</si>
  <si>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</si>
  <si>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</si>
  <si>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</si>
  <si>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</si>
  <si>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</si>
  <si>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</si>
  <si>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</si>
  <si>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</si>
  <si>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</si>
  <si>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</si>
  <si>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</si>
  <si>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</si>
  <si>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</si>
  <si>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</si>
  <si>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</si>
  <si>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</si>
  <si>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</si>
  <si>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</si>
  <si>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</si>
  <si>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</si>
  <si>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</si>
  <si>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</si>
  <si>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</si>
  <si>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</si>
  <si>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</si>
  <si>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</si>
  <si>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</si>
  <si>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</si>
  <si>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</si>
  <si>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</si>
  <si>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</si>
  <si>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</si>
  <si>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</si>
  <si>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</si>
  <si>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</si>
  <si>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</si>
  <si>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</si>
  <si>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</si>
  <si>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</si>
  <si>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</si>
  <si>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</si>
  <si>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</si>
  <si>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</si>
  <si>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</si>
  <si>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</si>
  <si>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</si>
  <si>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</si>
  <si>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</si>
  <si>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</si>
  <si>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</si>
  <si>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</si>
  <si>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</si>
  <si>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</si>
  <si>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</si>
  <si>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</si>
  <si>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</si>
  <si>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</si>
  <si>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</si>
  <si>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</si>
  <si>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</si>
  <si>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</si>
  <si>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</si>
  <si>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</si>
  <si>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</si>
  <si>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</si>
  <si>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</si>
  <si>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</si>
  <si>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</si>
  <si>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</si>
  <si>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</si>
  <si>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</si>
  <si>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</si>
  <si>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</si>
  <si>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</si>
  <si>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</si>
  <si>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</si>
  <si>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</si>
  <si>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</si>
  <si>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</si>
  <si>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</si>
  <si>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</si>
  <si>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</si>
  <si>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</si>
  <si>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</si>
  <si>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</si>
  <si>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</si>
  <si>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</si>
  <si>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</si>
  <si>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</si>
  <si>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</si>
  <si>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</si>
  <si>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</si>
  <si>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</si>
  <si>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</si>
  <si>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</si>
  <si>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</si>
  <si>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</si>
  <si>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</si>
  <si>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</si>
  <si>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</si>
  <si>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</si>
  <si>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</si>
  <si>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</si>
  <si>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</si>
  <si>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</si>
  <si>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</si>
  <si>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</si>
  <si>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</si>
  <si>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</si>
  <si>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</si>
  <si>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</si>
  <si>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</si>
  <si>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</si>
  <si>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</si>
  <si>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</si>
  <si>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</si>
  <si>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</si>
  <si>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</si>
  <si>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</si>
  <si>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</si>
  <si>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</si>
  <si>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</si>
  <si>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</si>
  <si>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</si>
  <si>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</si>
  <si>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</si>
  <si>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</si>
  <si>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</si>
  <si>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</si>
  <si>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</si>
  <si>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</si>
  <si>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</si>
  <si>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</si>
  <si>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</si>
  <si>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</si>
  <si>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</si>
  <si>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</si>
  <si>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</si>
  <si>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</si>
  <si>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</si>
  <si>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</si>
  <si>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</si>
  <si>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</si>
  <si>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</si>
  <si>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</si>
  <si>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</si>
  <si>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</si>
  <si>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</si>
  <si>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</si>
  <si>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</si>
  <si>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</si>
  <si>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</si>
  <si>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</si>
  <si>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</si>
  <si>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</si>
  <si>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</si>
  <si>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</si>
  <si>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</si>
  <si>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</si>
  <si>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</si>
  <si>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</si>
  <si>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</si>
  <si>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</si>
  <si>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</si>
  <si>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</si>
  <si>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</si>
  <si>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</si>
  <si>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</si>
  <si>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</si>
  <si>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</si>
  <si>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</si>
  <si>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</si>
  <si>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</si>
  <si>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</si>
  <si>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</si>
  <si>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</si>
  <si>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</si>
  <si>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</si>
  <si>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</si>
  <si>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</si>
  <si>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</si>
  <si>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</si>
  <si>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</si>
  <si>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</si>
  <si>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</si>
  <si>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</si>
  <si>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</si>
  <si>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</si>
  <si>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</si>
  <si>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</si>
  <si>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</si>
  <si>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</si>
  <si>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</si>
  <si>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</si>
  <si>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</si>
  <si>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</si>
  <si>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</si>
  <si>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</si>
  <si>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</si>
  <si>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</si>
  <si>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</si>
  <si>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</si>
  <si>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</si>
  <si>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</si>
  <si>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</si>
  <si>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</si>
  <si>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</si>
  <si>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</si>
  <si>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</si>
  <si>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</si>
  <si>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</si>
  <si>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</si>
  <si>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</si>
  <si>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</si>
  <si>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</si>
  <si>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</si>
  <si>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</si>
  <si>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</si>
  <si>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</si>
  <si>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</si>
  <si>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</si>
  <si>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</si>
  <si>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</si>
  <si>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</si>
  <si>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</si>
  <si>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</si>
  <si>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</si>
  <si>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</si>
  <si>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</si>
  <si>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</si>
  <si>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</si>
  <si>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</si>
  <si>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</si>
  <si>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</si>
  <si>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</si>
  <si>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</si>
  <si>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</si>
  <si>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</si>
  <si>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</si>
  <si>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</si>
  <si>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</si>
  <si>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</si>
  <si>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</si>
  <si>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</si>
  <si>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</si>
  <si>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</si>
  <si>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</si>
  <si>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</si>
  <si>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</si>
  <si>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</si>
  <si>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</si>
  <si>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</si>
  <si>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</si>
  <si>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</si>
  <si>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</si>
  <si>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</si>
  <si>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</si>
  <si>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</si>
  <si>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</si>
  <si>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</si>
  <si>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</si>
  <si>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</si>
  <si>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</si>
  <si>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</si>
  <si>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</si>
  <si>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</si>
  <si>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</si>
  <si>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</si>
  <si>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</si>
  <si>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</si>
  <si>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</si>
  <si>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</si>
  <si>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</si>
  <si>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</si>
  <si>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</si>
  <si>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</si>
  <si>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</si>
  <si>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</si>
  <si>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</si>
  <si>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</si>
  <si>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</si>
  <si>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</si>
  <si>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</si>
  <si>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</si>
  <si>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</si>
  <si>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</si>
  <si>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</si>
  <si>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</si>
  <si>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</si>
  <si>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</si>
  <si>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</si>
  <si>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</si>
  <si>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</si>
  <si>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</si>
  <si>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</si>
  <si>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</si>
  <si>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</si>
  <si>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</si>
  <si>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</si>
  <si>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</si>
  <si>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</si>
  <si>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</si>
  <si>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</si>
  <si>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</si>
  <si>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</si>
  <si>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</si>
  <si>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</si>
  <si>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</si>
  <si>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</si>
  <si>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</si>
  <si>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</si>
  <si>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</si>
  <si>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</si>
  <si>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</si>
  <si>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</si>
  <si>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</si>
  <si>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</si>
  <si>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</si>
  <si>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</si>
  <si>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</si>
  <si>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</si>
  <si>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</si>
  <si>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</si>
  <si>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</si>
  <si>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</si>
  <si>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</si>
  <si>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</si>
  <si>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</si>
  <si>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</si>
  <si>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</si>
  <si>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</si>
  <si>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</si>
  <si>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</si>
  <si>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</si>
  <si>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</si>
  <si>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</si>
  <si>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</si>
  <si>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</si>
  <si>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</si>
  <si>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</si>
  <si>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</si>
  <si>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</si>
  <si>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</si>
  <si>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</si>
  <si>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</si>
  <si>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</si>
  <si>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</si>
  <si>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</si>
  <si>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</si>
  <si>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</si>
  <si>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</si>
  <si>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</si>
  <si>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</si>
  <si>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</si>
  <si>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</si>
  <si>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</si>
  <si>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</si>
  <si>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</si>
  <si>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</si>
  <si>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</si>
  <si>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</si>
  <si>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</si>
  <si>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</si>
  <si>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</si>
  <si>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</si>
  <si>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</si>
  <si>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</si>
  <si>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</si>
  <si>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</si>
  <si>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</si>
  <si>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</si>
  <si>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</si>
  <si>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</si>
  <si>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</si>
  <si>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</si>
  <si>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</si>
  <si>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</si>
  <si>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</si>
  <si>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</si>
  <si>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</si>
  <si>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</si>
  <si>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</si>
  <si>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</si>
  <si>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</si>
  <si>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</si>
  <si>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</si>
  <si>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</si>
  <si>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</si>
  <si>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</si>
  <si>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</si>
  <si>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</si>
  <si>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</si>
  <si>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</si>
  <si>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</si>
  <si>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</si>
  <si>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</si>
  <si>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</si>
  <si>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</si>
  <si>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</si>
  <si>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</si>
  <si>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</si>
  <si>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</si>
  <si>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</si>
  <si>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</si>
  <si>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</si>
  <si>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</si>
  <si>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</si>
  <si>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</si>
  <si>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</si>
  <si>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</si>
  <si>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</si>
  <si>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</si>
  <si>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</si>
  <si>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</si>
  <si>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</si>
  <si>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</si>
  <si>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</si>
  <si>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</si>
  <si>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</si>
  <si>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</si>
  <si>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</si>
  <si>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</si>
  <si>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</si>
  <si>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</si>
  <si>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</si>
  <si>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</si>
  <si>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</si>
  <si>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</si>
  <si>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</si>
  <si>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</si>
  <si>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</si>
  <si>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</si>
  <si>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</si>
  <si>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</si>
  <si>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</si>
  <si>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</si>
  <si>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</si>
  <si>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</si>
  <si>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</si>
  <si>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</si>
  <si>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</si>
  <si>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</si>
  <si>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</si>
  <si>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</si>
  <si>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</si>
  <si>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</si>
  <si>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</si>
  <si>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</si>
  <si>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</si>
  <si>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</si>
  <si>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</si>
  <si>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</si>
  <si>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</si>
  <si>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</si>
  <si>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</si>
  <si>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</si>
  <si>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</si>
  <si>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</si>
  <si>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</si>
  <si>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</si>
  <si>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</si>
  <si>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</si>
  <si>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</si>
  <si>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</si>
  <si>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</si>
  <si>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</si>
  <si>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</si>
  <si>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</si>
  <si>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</si>
  <si>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</si>
  <si>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</si>
  <si>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</si>
  <si>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</si>
  <si>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</si>
  <si>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</si>
  <si>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</si>
  <si>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</si>
  <si>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</si>
  <si>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</si>
  <si>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</si>
  <si>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</si>
  <si>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</si>
  <si>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</si>
  <si>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</si>
  <si>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</si>
  <si>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</si>
  <si>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</si>
  <si>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</si>
  <si>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</si>
  <si>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</si>
  <si>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</si>
  <si>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</si>
  <si>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</si>
  <si>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</si>
  <si>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</si>
  <si>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</si>
  <si>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</si>
  <si>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</si>
  <si>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</si>
  <si>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</si>
  <si>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</si>
  <si>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</si>
  <si>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</si>
  <si>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</si>
  <si>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</si>
  <si>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</si>
  <si>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</si>
  <si>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</si>
  <si>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</si>
  <si>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</si>
  <si>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</si>
  <si>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</si>
  <si>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</si>
  <si>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</si>
  <si>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</si>
  <si>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</si>
  <si>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</si>
  <si>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</si>
  <si>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</si>
  <si>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</si>
  <si>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</si>
  <si>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</si>
  <si>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</si>
  <si>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</si>
  <si>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</si>
  <si>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</si>
  <si>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</si>
  <si>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</si>
  <si>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</si>
  <si>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</si>
  <si>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</si>
  <si>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</si>
  <si>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</si>
  <si>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</si>
  <si>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</si>
  <si>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</si>
  <si>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</si>
  <si>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</si>
  <si>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</si>
  <si>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</si>
  <si>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</si>
  <si>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</si>
  <si>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</si>
  <si>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</si>
  <si>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</si>
  <si>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</si>
  <si>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</si>
  <si>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</si>
  <si>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</si>
  <si>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</si>
  <si>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</si>
  <si>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</si>
  <si>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</si>
  <si>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</si>
  <si>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</si>
  <si>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</si>
  <si>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</si>
  <si>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</si>
  <si>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</si>
  <si>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</si>
  <si>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</si>
  <si>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</si>
  <si>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</si>
  <si>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</si>
  <si>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</si>
  <si>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</si>
  <si>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</si>
  <si>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</si>
  <si>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</si>
  <si>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</si>
  <si>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</si>
  <si>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</si>
  <si>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</si>
  <si>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</si>
  <si>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</si>
  <si>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</si>
  <si>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</si>
  <si>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</si>
  <si>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</si>
  <si>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</si>
  <si>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</si>
  <si>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</si>
  <si>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</si>
  <si>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</si>
  <si>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</si>
  <si>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</si>
  <si>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</si>
  <si>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</si>
  <si>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</si>
  <si>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</si>
  <si>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</si>
  <si>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</si>
  <si>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</si>
  <si>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</si>
  <si>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</si>
  <si>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</si>
  <si>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</si>
  <si>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</si>
  <si>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</si>
  <si>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</si>
  <si>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</si>
  <si>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</si>
  <si>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</si>
  <si>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</si>
  <si>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</si>
  <si>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</si>
  <si>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</si>
  <si>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</si>
  <si>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</si>
  <si>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</si>
  <si>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</si>
  <si>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</si>
  <si>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</si>
  <si>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</si>
  <si>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</si>
  <si>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</si>
  <si>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</si>
  <si>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</si>
  <si>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</si>
  <si>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</si>
  <si>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</si>
  <si>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</si>
  <si>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</si>
  <si>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</si>
  <si>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</si>
  <si>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</si>
  <si>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</si>
  <si>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</si>
  <si>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</si>
  <si>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</si>
  <si>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</si>
  <si>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</si>
  <si>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</si>
  <si>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</si>
  <si>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</si>
  <si>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</si>
  <si>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</si>
  <si>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</si>
  <si>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</si>
  <si>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</si>
  <si>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</si>
  <si>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</si>
  <si>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</si>
  <si>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</si>
  <si>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</si>
  <si>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</si>
  <si>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</si>
  <si>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</si>
  <si>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</si>
  <si>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</si>
  <si>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</si>
  <si>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</si>
  <si>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</si>
  <si>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</si>
  <si>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</si>
  <si>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</si>
  <si>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</si>
  <si>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</si>
  <si>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</si>
  <si>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</si>
  <si>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</si>
  <si>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</si>
  <si>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</si>
  <si>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</si>
  <si>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</si>
  <si>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</si>
  <si>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</si>
  <si>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</si>
  <si>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</si>
  <si>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</si>
  <si>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</si>
  <si>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</si>
  <si>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</si>
  <si>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</si>
  <si>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</si>
  <si>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</si>
  <si>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</si>
  <si>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</si>
  <si>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</si>
  <si>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</si>
  <si>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</si>
  <si>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</si>
  <si>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</si>
  <si>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</si>
  <si>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</si>
  <si>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</si>
  <si>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</si>
  <si>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</si>
  <si>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</si>
  <si>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</si>
  <si>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</si>
  <si>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</si>
  <si>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</si>
  <si>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</si>
  <si>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</si>
  <si>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</si>
  <si>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</si>
  <si>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</si>
  <si>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</si>
  <si>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</si>
  <si>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</si>
  <si>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</si>
  <si>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</si>
  <si>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</si>
  <si>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</si>
  <si>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</si>
  <si>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</si>
  <si>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</si>
  <si>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</si>
  <si>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</si>
  <si>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</si>
  <si>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</si>
  <si>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</si>
  <si>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</si>
  <si>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</si>
  <si>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</si>
  <si>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</si>
  <si>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</si>
  <si>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</si>
  <si>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</si>
  <si>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</si>
  <si>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</si>
  <si>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</si>
  <si>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</si>
  <si>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</si>
  <si>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</si>
  <si>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</si>
  <si>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</si>
  <si>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</si>
  <si>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</si>
  <si>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</si>
  <si>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</si>
  <si>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</si>
  <si>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</si>
  <si>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</si>
  <si>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</si>
  <si>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</si>
  <si>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</si>
  <si>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</si>
  <si>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</si>
  <si>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</si>
  <si>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</si>
  <si>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</si>
  <si>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</si>
  <si>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</si>
  <si>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</si>
  <si>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</si>
  <si>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</si>
  <si>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</si>
  <si>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</si>
  <si>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</si>
  <si>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</si>
  <si>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</si>
  <si>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</si>
  <si>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</si>
  <si>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</si>
  <si>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</si>
  <si>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</si>
  <si>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</si>
  <si>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</si>
  <si>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</si>
  <si>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</si>
  <si>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</si>
  <si>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</si>
  <si>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</si>
  <si>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</si>
  <si>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</si>
  <si>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</si>
  <si>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</si>
  <si>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</si>
  <si>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</si>
  <si>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</si>
  <si>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</si>
  <si>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</si>
  <si>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</si>
  <si>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</si>
  <si>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</si>
  <si>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</si>
  <si>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</si>
  <si>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</si>
  <si>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</si>
  <si>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</si>
  <si>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</si>
  <si>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</si>
  <si>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</si>
  <si>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</si>
  <si>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</si>
  <si>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</si>
  <si>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</si>
  <si>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</si>
  <si>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</si>
  <si>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</si>
  <si>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</si>
  <si>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</si>
  <si>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</si>
  <si>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</si>
  <si>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</si>
  <si>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</si>
  <si>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</si>
  <si>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</si>
  <si>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</si>
  <si>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</si>
  <si>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</si>
  <si>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</si>
  <si>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</si>
  <si>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</si>
  <si>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</si>
  <si>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</si>
  <si>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</si>
  <si>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</si>
  <si>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</si>
  <si>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</si>
  <si>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</si>
  <si>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</si>
  <si>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</si>
  <si>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</si>
  <si>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</si>
  <si>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</si>
  <si>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</si>
  <si>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</si>
  <si>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</si>
  <si>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</si>
  <si>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</si>
  <si>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</si>
  <si>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</si>
  <si>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</si>
  <si>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</si>
  <si>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</si>
  <si>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</si>
  <si>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</si>
  <si>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</si>
  <si>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</si>
  <si>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</si>
  <si>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</si>
  <si>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</si>
  <si>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</si>
  <si>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</si>
  <si>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</si>
  <si>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</si>
  <si>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</si>
  <si>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</si>
  <si>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</si>
  <si>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</si>
  <si>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</si>
  <si>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</si>
  <si>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</si>
  <si>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</si>
  <si>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</si>
  <si>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</si>
  <si>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</si>
  <si>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</si>
  <si>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</si>
  <si>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</si>
  <si>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</si>
  <si>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</si>
  <si>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</si>
  <si>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</si>
  <si>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</si>
  <si>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</si>
  <si>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</si>
  <si>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</si>
  <si>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</si>
  <si>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</si>
  <si>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</si>
  <si>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</si>
  <si>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</si>
  <si>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</si>
  <si>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</si>
  <si>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</si>
  <si>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</si>
  <si>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</si>
  <si>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</si>
  <si>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</si>
  <si>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</si>
  <si>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</si>
  <si>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</si>
  <si>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</si>
  <si>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</si>
  <si>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</si>
  <si>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</si>
  <si>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</si>
  <si>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</si>
  <si>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</si>
  <si>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</si>
  <si>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</si>
  <si>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</si>
  <si>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</si>
  <si>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</si>
  <si>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</si>
  <si>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</si>
  <si>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</si>
  <si>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</si>
  <si>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</si>
  <si>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</si>
  <si>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</si>
  <si>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</si>
  <si>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</si>
  <si>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</si>
  <si>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</si>
  <si>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</si>
  <si>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</si>
  <si>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</si>
  <si>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</si>
  <si>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</si>
  <si>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</si>
  <si>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</si>
  <si>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</si>
  <si>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</si>
  <si>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</si>
  <si>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</si>
  <si>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</si>
  <si>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</si>
  <si>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</si>
  <si>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</si>
  <si>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</si>
  <si>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</si>
  <si>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</si>
  <si>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</si>
  <si>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</si>
  <si>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</si>
  <si>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</si>
  <si>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</si>
  <si>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</si>
  <si>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</si>
  <si>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</si>
  <si>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</si>
  <si>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</si>
  <si>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</si>
  <si>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</si>
  <si>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</si>
  <si>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</si>
  <si>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</si>
  <si>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</si>
  <si>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</si>
  <si>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</si>
  <si>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</si>
  <si>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</si>
  <si>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</si>
  <si>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</si>
  <si>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</si>
  <si>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</si>
  <si>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</si>
  <si>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</si>
  <si>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</si>
  <si>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</si>
  <si>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</si>
  <si>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</si>
  <si>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</si>
  <si>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</si>
  <si>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</si>
  <si>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</si>
  <si>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</si>
  <si>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</si>
  <si>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</si>
  <si>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</si>
  <si>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</si>
  <si>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</si>
  <si>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</si>
  <si>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</si>
  <si>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</si>
  <si>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</si>
  <si>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</si>
  <si>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</si>
  <si>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</si>
  <si>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</si>
  <si>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</si>
  <si>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</si>
  <si>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</si>
  <si>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</si>
  <si>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</si>
  <si>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</si>
  <si>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</si>
  <si>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</si>
  <si>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</si>
  <si>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</si>
  <si>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</si>
  <si>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</si>
  <si>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</si>
  <si>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</si>
  <si>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</si>
  <si>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</si>
  <si>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</si>
  <si>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</si>
  <si>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</si>
  <si>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</si>
  <si>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</si>
  <si>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</si>
  <si>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</si>
  <si>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</si>
  <si>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</si>
  <si>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</si>
  <si>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</si>
  <si>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</si>
  <si>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</si>
  <si>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</si>
  <si>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</si>
  <si>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</si>
  <si>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</si>
  <si>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</si>
  <si>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</si>
  <si>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</si>
  <si>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</si>
  <si>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</si>
  <si>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</si>
  <si>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</si>
  <si>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</si>
  <si>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</si>
  <si>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</si>
  <si>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</si>
  <si>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</si>
  <si>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</si>
  <si>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</si>
  <si>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</si>
  <si>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</si>
  <si>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</si>
  <si>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</si>
  <si>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</si>
  <si>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</si>
  <si>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</si>
  <si>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</si>
  <si>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</si>
  <si>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</si>
  <si>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</si>
  <si>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</si>
  <si>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</si>
  <si>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</si>
  <si>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</si>
  <si>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</si>
  <si>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</si>
  <si>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</si>
  <si>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</si>
  <si>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</si>
  <si>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</si>
  <si>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</si>
  <si>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</si>
  <si>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</si>
  <si>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</si>
  <si>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</si>
  <si>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</si>
  <si>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</si>
  <si>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</si>
  <si>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</si>
  <si>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</si>
  <si>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</si>
  <si>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</si>
  <si>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</si>
  <si>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</si>
  <si>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</si>
  <si>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</si>
  <si>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</si>
  <si>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</si>
  <si>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</si>
  <si>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</si>
  <si>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</si>
  <si>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</si>
  <si>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</si>
  <si>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</si>
  <si>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</si>
  <si>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</si>
  <si>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</si>
  <si>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</si>
  <si>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</si>
  <si>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</si>
  <si>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</si>
  <si>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</si>
  <si>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</si>
  <si>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</si>
  <si>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</si>
  <si>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</si>
  <si>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</si>
  <si>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</si>
  <si>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</si>
  <si>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</si>
  <si>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</si>
  <si>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</si>
  <si>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</si>
  <si>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</si>
  <si>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</si>
  <si>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</si>
  <si>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</si>
  <si>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</si>
  <si>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</si>
  <si>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</si>
  <si>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</si>
  <si>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</si>
  <si>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</si>
  <si>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</si>
  <si>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</si>
  <si>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</si>
  <si>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</si>
  <si>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</si>
  <si>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</si>
  <si>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</si>
  <si>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</si>
  <si>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</si>
  <si>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</si>
  <si>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</si>
  <si>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</si>
  <si>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</si>
  <si>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</si>
  <si>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</si>
  <si>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</si>
  <si>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</si>
  <si>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</si>
  <si>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</si>
  <si>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</si>
  <si>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</si>
  <si>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</si>
  <si>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</si>
  <si>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</si>
  <si>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</si>
  <si>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</si>
  <si>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</si>
  <si>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</si>
  <si>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</si>
  <si>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</si>
  <si>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</si>
  <si>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</si>
  <si>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</si>
  <si>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</si>
  <si>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</si>
  <si>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</si>
  <si>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</si>
  <si>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</si>
  <si>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</si>
  <si>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</si>
  <si>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</si>
  <si>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</si>
  <si>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</si>
  <si>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</si>
  <si>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</si>
  <si>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</si>
  <si>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</si>
  <si>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</si>
  <si>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</si>
  <si>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</si>
  <si>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</si>
  <si>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</si>
  <si>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</si>
  <si>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</si>
  <si>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</si>
  <si>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</si>
  <si>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</si>
  <si>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</si>
  <si>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</si>
  <si>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</si>
  <si>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</si>
  <si>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</si>
  <si>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</si>
  <si>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</si>
  <si>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</si>
  <si>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</si>
  <si>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</si>
  <si>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</si>
  <si>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</si>
  <si>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</si>
  <si>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</si>
  <si>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</si>
  <si>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</si>
  <si>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</si>
  <si>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</si>
  <si>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</si>
  <si>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</si>
  <si>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</si>
  <si>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</si>
  <si>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</si>
  <si>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</si>
  <si>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</si>
  <si>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</si>
  <si>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</si>
  <si>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</si>
  <si>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</si>
  <si>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</si>
  <si>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</si>
  <si>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</si>
  <si>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</si>
  <si>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</si>
  <si>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</si>
  <si>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</si>
  <si>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</si>
  <si>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</si>
  <si>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</si>
  <si>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</si>
  <si>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</si>
  <si>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</si>
  <si>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</si>
  <si>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</si>
  <si>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</si>
  <si>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</si>
  <si>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</si>
  <si>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</si>
  <si>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</si>
  <si>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</si>
  <si>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</si>
  <si>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</si>
  <si>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</si>
  <si>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</si>
  <si>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</si>
  <si>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</si>
  <si>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</si>
  <si>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</si>
  <si>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</si>
  <si>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</si>
  <si>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</si>
  <si>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</si>
  <si>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</si>
  <si>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</si>
  <si>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</si>
  <si>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</si>
  <si>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</si>
  <si>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</si>
  <si>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</si>
  <si>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</si>
  <si>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</si>
  <si>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</si>
  <si>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</si>
  <si>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</si>
  <si>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</si>
  <si>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</si>
  <si>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</si>
  <si>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</si>
  <si>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</si>
  <si>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</si>
  <si>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</si>
  <si>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</si>
  <si>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</si>
  <si>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</si>
  <si>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</si>
  <si>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</si>
  <si>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</si>
  <si>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</si>
  <si>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</si>
  <si>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</si>
  <si>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</si>
  <si>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</si>
  <si>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</si>
  <si>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</si>
  <si>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</si>
  <si>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</si>
  <si>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</si>
  <si>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</si>
  <si>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</si>
  <si>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</si>
  <si>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</si>
  <si>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</si>
  <si>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</si>
  <si>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</si>
  <si>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</si>
  <si>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</si>
  <si>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</si>
  <si>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</si>
  <si>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</si>
  <si>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</si>
  <si>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</si>
  <si>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</si>
  <si>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</si>
  <si>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</si>
  <si>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</si>
  <si>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</si>
  <si>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</si>
  <si>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</si>
  <si>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</si>
  <si>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</si>
  <si>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</si>
  <si>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</si>
  <si>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</si>
  <si>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</si>
  <si>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</si>
  <si>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</si>
  <si>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</si>
  <si>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</si>
  <si>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</si>
  <si>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</si>
  <si>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</si>
  <si>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</si>
  <si>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</si>
  <si>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</si>
  <si>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</si>
  <si>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</si>
  <si>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</si>
  <si>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</si>
  <si>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</si>
  <si>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</si>
  <si>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</si>
  <si>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</si>
  <si>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</si>
  <si>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</si>
  <si>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</si>
  <si>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</si>
  <si>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</si>
  <si>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</si>
  <si>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</si>
  <si>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</si>
  <si>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</si>
  <si>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</si>
  <si>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</si>
  <si>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</si>
  <si>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</si>
  <si>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</si>
  <si>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</si>
  <si>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</si>
  <si>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</si>
  <si>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</si>
  <si>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</si>
  <si>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</si>
  <si>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</si>
  <si>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</si>
  <si>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</si>
  <si>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</si>
  <si>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</si>
  <si>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</si>
  <si>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</si>
  <si>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</si>
  <si>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</si>
  <si>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</si>
  <si>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</si>
  <si>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</si>
  <si>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</si>
  <si>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</si>
  <si>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</si>
  <si>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</si>
  <si>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</si>
  <si>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</si>
  <si>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</si>
  <si>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</si>
  <si>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</si>
  <si>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</si>
  <si>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</si>
  <si>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</si>
  <si>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</si>
  <si>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</si>
  <si>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</si>
  <si>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</si>
  <si>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</si>
  <si>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</si>
  <si>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</si>
  <si>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</si>
  <si>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</si>
  <si>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</si>
  <si>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</si>
  <si>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</si>
  <si>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</si>
  <si>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</si>
  <si>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</si>
  <si>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</si>
  <si>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</si>
  <si>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</si>
  <si>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</si>
  <si>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</si>
  <si>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</si>
  <si>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</si>
  <si>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</si>
  <si>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</si>
  <si>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</si>
  <si>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</si>
  <si>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</si>
  <si>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</si>
  <si>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</si>
  <si>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</si>
  <si>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</si>
  <si>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</si>
  <si>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</si>
  <si>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</si>
  <si>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</si>
  <si>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</si>
  <si>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</si>
  <si>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</si>
  <si>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</si>
  <si>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</si>
  <si>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</si>
  <si>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</si>
  <si>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</si>
  <si>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</si>
  <si>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</si>
  <si>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</si>
  <si>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</si>
  <si>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</si>
  <si>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</si>
  <si>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</si>
  <si>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</si>
  <si>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</si>
  <si>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</si>
  <si>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</si>
  <si>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</si>
  <si>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</si>
  <si>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</si>
  <si>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</si>
  <si>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</si>
  <si>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</si>
  <si>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</si>
  <si>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</si>
  <si>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</si>
  <si>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</si>
  <si>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</si>
  <si>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</si>
  <si>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</si>
  <si>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</si>
  <si>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</si>
  <si>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</si>
  <si>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</si>
  <si>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</si>
  <si>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</si>
  <si>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</si>
  <si>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</si>
  <si>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</si>
  <si>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</si>
  <si>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</si>
  <si>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</si>
  <si>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</si>
  <si>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</si>
  <si>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</si>
  <si>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</si>
  <si>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</si>
  <si>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</si>
  <si>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</si>
  <si>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</si>
  <si>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</si>
  <si>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</si>
  <si>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</si>
  <si>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</si>
  <si>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</si>
  <si>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</si>
  <si>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</si>
  <si>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</si>
  <si>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</si>
  <si>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</si>
  <si>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</si>
  <si>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</si>
  <si>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</si>
  <si>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</si>
  <si>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</si>
  <si>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</si>
  <si>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</si>
  <si>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</si>
  <si>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</si>
  <si>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</si>
  <si>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</si>
  <si>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</si>
  <si>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</si>
  <si>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</si>
  <si>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</si>
  <si>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</si>
  <si>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</si>
  <si>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</si>
  <si>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</si>
  <si>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</si>
  <si>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</si>
  <si>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</si>
  <si>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</si>
  <si>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</si>
  <si>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</si>
  <si>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</si>
  <si>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</si>
  <si>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</si>
  <si>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</si>
  <si>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</si>
  <si>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</si>
  <si>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</si>
  <si>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</si>
  <si>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</si>
  <si>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</si>
  <si>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</si>
  <si>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</si>
  <si>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</si>
  <si>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</si>
  <si>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</si>
  <si>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</si>
  <si>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</si>
  <si>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</si>
  <si>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</si>
  <si>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</si>
  <si>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</si>
  <si>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</si>
  <si>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</si>
  <si>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</si>
  <si>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</si>
  <si>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</si>
  <si>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</si>
  <si>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</si>
  <si>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</si>
  <si>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</si>
  <si>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</si>
  <si>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</si>
  <si>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</si>
  <si>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</si>
  <si>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</si>
  <si>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</si>
  <si>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</si>
  <si>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</si>
  <si>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</si>
  <si>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</si>
  <si>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</si>
  <si>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</si>
  <si>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</si>
  <si>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</si>
  <si>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</si>
  <si>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</si>
  <si>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</si>
  <si>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</si>
  <si>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</si>
  <si>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</si>
  <si>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</si>
  <si>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</si>
  <si>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</si>
  <si>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</si>
  <si>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</si>
  <si>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</si>
  <si>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</si>
  <si>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</si>
  <si>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</si>
  <si>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</si>
  <si>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</si>
  <si>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</si>
  <si>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</si>
  <si>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</si>
  <si>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</si>
  <si>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</si>
  <si>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</si>
  <si>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</si>
  <si>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</si>
  <si>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 (%)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</si>
  <si>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</si>
  <si>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</si>
  <si>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</si>
  <si>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</si>
  <si>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</si>
  <si>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</si>
  <si>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</si>
  <si>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</si>
  <si>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</si>
  <si>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</si>
  <si>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</si>
  <si>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</si>
  <si>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</si>
  <si>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</si>
  <si>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</si>
  <si>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</si>
  <si>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</si>
  <si>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</si>
  <si>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</si>
  <si>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</si>
  <si>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</si>
  <si>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</si>
  <si>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</si>
  <si>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</si>
  <si>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</si>
  <si>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</si>
  <si>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</si>
  <si>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</si>
  <si>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</si>
  <si>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</si>
  <si>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</si>
  <si>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</si>
  <si>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</si>
  <si>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</si>
  <si>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</si>
  <si>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</si>
  <si>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</si>
  <si>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</si>
  <si>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</si>
  <si>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</si>
  <si>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</si>
  <si>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</si>
  <si>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</si>
  <si>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</si>
  <si>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</si>
  <si>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</si>
  <si>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</si>
  <si>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</si>
  <si>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</si>
  <si>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</si>
  <si>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</si>
  <si>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</si>
  <si>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</si>
  <si>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</si>
  <si>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</si>
  <si>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Created</t>
  </si>
  <si>
    <t>Year Created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</si>
  <si>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</si>
  <si>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</si>
  <si>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</si>
  <si>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</si>
  <si>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</si>
  <si>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</si>
  <si>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</si>
  <si>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</si>
  <si>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</si>
  <si>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</si>
  <si>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</si>
  <si>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</si>
  <si>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</si>
  <si>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</si>
  <si>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</si>
  <si>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</si>
  <si>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</si>
  <si>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</si>
  <si>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</si>
  <si>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</si>
  <si>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Mean</t>
  </si>
  <si>
    <t>Median</t>
  </si>
  <si>
    <t>Minimum</t>
  </si>
  <si>
    <t>Maximum</t>
  </si>
  <si>
    <t>Variance</t>
  </si>
  <si>
    <t>Standard Deviation</t>
  </si>
  <si>
    <t>Sucessful</t>
  </si>
  <si>
    <t>Failed</t>
  </si>
  <si>
    <t>Mode</t>
  </si>
  <si>
    <t>Percentage Total Campaigns</t>
  </si>
  <si>
    <t>Min</t>
  </si>
  <si>
    <t>Max</t>
  </si>
  <si>
    <t>Sd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</si>
</sst>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71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Per Category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2-CD4F-A415-AD478B3964EC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2-CD4F-A415-AD478B3964EC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2-CD4F-A415-AD478B3964EC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C2-CD4F-A415-AD478B396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3740912"/>
        <c:axId val="1212244304"/>
      </c:barChart>
      <c:catAx>
        <c:axId val="77374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244304"/>
        <c:crosses val="autoZero"/>
        <c:auto val="1"/>
        <c:lblAlgn val="ctr"/>
        <c:lblOffset val="100"/>
        <c:noMultiLvlLbl val="0"/>
      </c:catAx>
      <c:valAx>
        <c:axId val="12122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4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0-3341-91CA-FB8C60324C37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C0-3341-91CA-FB8C60324C37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C0-3341-91CA-FB8C60324C37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C0-3341-91CA-FB8C60324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8236512"/>
        <c:axId val="1208015888"/>
      </c:barChart>
      <c:catAx>
        <c:axId val="12082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015888"/>
        <c:crosses val="autoZero"/>
        <c:auto val="1"/>
        <c:lblAlgn val="ctr"/>
        <c:lblOffset val="100"/>
        <c:noMultiLvlLbl val="0"/>
      </c:catAx>
      <c:valAx>
        <c:axId val="12080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of Campaings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D-8549-A685-ADE226217789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4BD-8549-A685-ADE226217789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A4BD-8549-A685-ADE226217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314432"/>
        <c:axId val="1099316080"/>
      </c:lineChart>
      <c:catAx>
        <c:axId val="10993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16080"/>
        <c:crosses val="autoZero"/>
        <c:auto val="1"/>
        <c:lblAlgn val="ctr"/>
        <c:lblOffset val="100"/>
        <c:noMultiLvlLbl val="0"/>
      </c:catAx>
      <c:valAx>
        <c:axId val="10993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1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Country!$A$6:$A$64</c:f>
              <c:multiLvlStrCache>
                <c:ptCount val="51"/>
                <c:lvl>
                  <c:pt idx="0">
                    <c:v>film &amp; video</c:v>
                  </c:pt>
                  <c:pt idx="1">
                    <c:v>food</c:v>
                  </c:pt>
                  <c:pt idx="2">
                    <c:v>games</c:v>
                  </c:pt>
                  <c:pt idx="3">
                    <c:v>music</c:v>
                  </c:pt>
                  <c:pt idx="4">
                    <c:v>photography</c:v>
                  </c:pt>
                  <c:pt idx="5">
                    <c:v>publishing</c:v>
                  </c:pt>
                  <c:pt idx="6">
                    <c:v>technology</c:v>
                  </c:pt>
                  <c:pt idx="7">
                    <c:v>theater</c:v>
                  </c:pt>
                  <c:pt idx="8">
                    <c:v>film &amp; video</c:v>
                  </c:pt>
                  <c:pt idx="9">
                    <c:v>food</c:v>
                  </c:pt>
                  <c:pt idx="10">
                    <c:v>music</c:v>
                  </c:pt>
                  <c:pt idx="11">
                    <c:v>photography</c:v>
                  </c:pt>
                  <c:pt idx="12">
                    <c:v>publishing</c:v>
                  </c:pt>
                  <c:pt idx="13">
                    <c:v>technology</c:v>
                  </c:pt>
                  <c:pt idx="14">
                    <c:v>theater</c:v>
                  </c:pt>
                  <c:pt idx="15">
                    <c:v>film &amp; video</c:v>
                  </c:pt>
                  <c:pt idx="16">
                    <c:v>games</c:v>
                  </c:pt>
                  <c:pt idx="17">
                    <c:v>music</c:v>
                  </c:pt>
                  <c:pt idx="18">
                    <c:v>publishing</c:v>
                  </c:pt>
                  <c:pt idx="19">
                    <c:v>technology</c:v>
                  </c:pt>
                  <c:pt idx="20">
                    <c:v>theater</c:v>
                  </c:pt>
                  <c:pt idx="21">
                    <c:v>film &amp; video</c:v>
                  </c:pt>
                  <c:pt idx="22">
                    <c:v>games</c:v>
                  </c:pt>
                  <c:pt idx="23">
                    <c:v>music</c:v>
                  </c:pt>
                  <c:pt idx="24">
                    <c:v>publishing</c:v>
                  </c:pt>
                  <c:pt idx="25">
                    <c:v>technology</c:v>
                  </c:pt>
                  <c:pt idx="26">
                    <c:v>theater</c:v>
                  </c:pt>
                  <c:pt idx="27">
                    <c:v>film &amp; video</c:v>
                  </c:pt>
                  <c:pt idx="28">
                    <c:v>food</c:v>
                  </c:pt>
                  <c:pt idx="29">
                    <c:v>games</c:v>
                  </c:pt>
                  <c:pt idx="30">
                    <c:v>music</c:v>
                  </c:pt>
                  <c:pt idx="31">
                    <c:v>publishing</c:v>
                  </c:pt>
                  <c:pt idx="32">
                    <c:v>technology</c:v>
                  </c:pt>
                  <c:pt idx="33">
                    <c:v>theater</c:v>
                  </c:pt>
                  <c:pt idx="34">
                    <c:v>film &amp; video</c:v>
                  </c:pt>
                  <c:pt idx="35">
                    <c:v>food</c:v>
                  </c:pt>
                  <c:pt idx="36">
                    <c:v>games</c:v>
                  </c:pt>
                  <c:pt idx="37">
                    <c:v>music</c:v>
                  </c:pt>
                  <c:pt idx="38">
                    <c:v>photography</c:v>
                  </c:pt>
                  <c:pt idx="39">
                    <c:v>publishing</c:v>
                  </c:pt>
                  <c:pt idx="40">
                    <c:v>technology</c:v>
                  </c:pt>
                  <c:pt idx="41">
                    <c:v>theater</c:v>
                  </c:pt>
                  <c:pt idx="42">
                    <c:v>film &amp; video</c:v>
                  </c:pt>
                  <c:pt idx="43">
                    <c:v>food</c:v>
                  </c:pt>
                  <c:pt idx="44">
                    <c:v>games</c:v>
                  </c:pt>
                  <c:pt idx="45">
                    <c:v>journalism</c:v>
                  </c:pt>
                  <c:pt idx="46">
                    <c:v>music</c:v>
                  </c:pt>
                  <c:pt idx="47">
                    <c:v>photography</c:v>
                  </c:pt>
                  <c:pt idx="48">
                    <c:v>publishing</c:v>
                  </c:pt>
                  <c:pt idx="49">
                    <c:v>technology</c:v>
                  </c:pt>
                  <c:pt idx="50">
                    <c:v>theater</c:v>
                  </c:pt>
                </c:lvl>
                <c:lvl>
                  <c:pt idx="0">
                    <c:v>AU</c:v>
                  </c:pt>
                  <c:pt idx="8">
                    <c:v>CA</c:v>
                  </c:pt>
                  <c:pt idx="15">
                    <c:v>CH</c:v>
                  </c:pt>
                  <c:pt idx="21">
                    <c:v>DK</c:v>
                  </c:pt>
                  <c:pt idx="27">
                    <c:v>GB</c:v>
                  </c:pt>
                  <c:pt idx="34">
                    <c:v>IT</c:v>
                  </c:pt>
                  <c:pt idx="42">
                    <c:v>US</c:v>
                  </c:pt>
                </c:lvl>
              </c:multiLvlStrCache>
            </c:multiLvlStrRef>
          </c:cat>
          <c:val>
            <c:numRef>
              <c:f>Country!$B$6:$B$64</c:f>
              <c:numCache>
                <c:formatCode>General</c:formatCode>
                <c:ptCount val="51"/>
                <c:pt idx="1">
                  <c:v>1</c:v>
                </c:pt>
                <c:pt idx="3">
                  <c:v>1</c:v>
                </c:pt>
                <c:pt idx="14">
                  <c:v>2</c:v>
                </c:pt>
                <c:pt idx="17">
                  <c:v>3</c:v>
                </c:pt>
                <c:pt idx="20">
                  <c:v>1</c:v>
                </c:pt>
                <c:pt idx="26">
                  <c:v>1</c:v>
                </c:pt>
                <c:pt idx="27">
                  <c:v>1</c:v>
                </c:pt>
                <c:pt idx="38">
                  <c:v>1</c:v>
                </c:pt>
                <c:pt idx="41">
                  <c:v>2</c:v>
                </c:pt>
                <c:pt idx="42">
                  <c:v>10</c:v>
                </c:pt>
                <c:pt idx="43">
                  <c:v>3</c:v>
                </c:pt>
                <c:pt idx="44">
                  <c:v>1</c:v>
                </c:pt>
                <c:pt idx="46">
                  <c:v>6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5648-AEC5-2BAEB6CCE76B}"/>
            </c:ext>
          </c:extLst>
        </c:ser>
        <c:ser>
          <c:idx val="1"/>
          <c:order val="1"/>
          <c:tx>
            <c:strRef>
              <c:f>Country!$C$4:$C$5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Country!$A$6:$A$64</c:f>
              <c:multiLvlStrCache>
                <c:ptCount val="51"/>
                <c:lvl>
                  <c:pt idx="0">
                    <c:v>film &amp; video</c:v>
                  </c:pt>
                  <c:pt idx="1">
                    <c:v>food</c:v>
                  </c:pt>
                  <c:pt idx="2">
                    <c:v>games</c:v>
                  </c:pt>
                  <c:pt idx="3">
                    <c:v>music</c:v>
                  </c:pt>
                  <c:pt idx="4">
                    <c:v>photography</c:v>
                  </c:pt>
                  <c:pt idx="5">
                    <c:v>publishing</c:v>
                  </c:pt>
                  <c:pt idx="6">
                    <c:v>technology</c:v>
                  </c:pt>
                  <c:pt idx="7">
                    <c:v>theater</c:v>
                  </c:pt>
                  <c:pt idx="8">
                    <c:v>film &amp; video</c:v>
                  </c:pt>
                  <c:pt idx="9">
                    <c:v>food</c:v>
                  </c:pt>
                  <c:pt idx="10">
                    <c:v>music</c:v>
                  </c:pt>
                  <c:pt idx="11">
                    <c:v>photography</c:v>
                  </c:pt>
                  <c:pt idx="12">
                    <c:v>publishing</c:v>
                  </c:pt>
                  <c:pt idx="13">
                    <c:v>technology</c:v>
                  </c:pt>
                  <c:pt idx="14">
                    <c:v>theater</c:v>
                  </c:pt>
                  <c:pt idx="15">
                    <c:v>film &amp; video</c:v>
                  </c:pt>
                  <c:pt idx="16">
                    <c:v>games</c:v>
                  </c:pt>
                  <c:pt idx="17">
                    <c:v>music</c:v>
                  </c:pt>
                  <c:pt idx="18">
                    <c:v>publishing</c:v>
                  </c:pt>
                  <c:pt idx="19">
                    <c:v>technology</c:v>
                  </c:pt>
                  <c:pt idx="20">
                    <c:v>theater</c:v>
                  </c:pt>
                  <c:pt idx="21">
                    <c:v>film &amp; video</c:v>
                  </c:pt>
                  <c:pt idx="22">
                    <c:v>games</c:v>
                  </c:pt>
                  <c:pt idx="23">
                    <c:v>music</c:v>
                  </c:pt>
                  <c:pt idx="24">
                    <c:v>publishing</c:v>
                  </c:pt>
                  <c:pt idx="25">
                    <c:v>technology</c:v>
                  </c:pt>
                  <c:pt idx="26">
                    <c:v>theater</c:v>
                  </c:pt>
                  <c:pt idx="27">
                    <c:v>film &amp; video</c:v>
                  </c:pt>
                  <c:pt idx="28">
                    <c:v>food</c:v>
                  </c:pt>
                  <c:pt idx="29">
                    <c:v>games</c:v>
                  </c:pt>
                  <c:pt idx="30">
                    <c:v>music</c:v>
                  </c:pt>
                  <c:pt idx="31">
                    <c:v>publishing</c:v>
                  </c:pt>
                  <c:pt idx="32">
                    <c:v>technology</c:v>
                  </c:pt>
                  <c:pt idx="33">
                    <c:v>theater</c:v>
                  </c:pt>
                  <c:pt idx="34">
                    <c:v>film &amp; video</c:v>
                  </c:pt>
                  <c:pt idx="35">
                    <c:v>food</c:v>
                  </c:pt>
                  <c:pt idx="36">
                    <c:v>games</c:v>
                  </c:pt>
                  <c:pt idx="37">
                    <c:v>music</c:v>
                  </c:pt>
                  <c:pt idx="38">
                    <c:v>photography</c:v>
                  </c:pt>
                  <c:pt idx="39">
                    <c:v>publishing</c:v>
                  </c:pt>
                  <c:pt idx="40">
                    <c:v>technology</c:v>
                  </c:pt>
                  <c:pt idx="41">
                    <c:v>theater</c:v>
                  </c:pt>
                  <c:pt idx="42">
                    <c:v>film &amp; video</c:v>
                  </c:pt>
                  <c:pt idx="43">
                    <c:v>food</c:v>
                  </c:pt>
                  <c:pt idx="44">
                    <c:v>games</c:v>
                  </c:pt>
                  <c:pt idx="45">
                    <c:v>journalism</c:v>
                  </c:pt>
                  <c:pt idx="46">
                    <c:v>music</c:v>
                  </c:pt>
                  <c:pt idx="47">
                    <c:v>photography</c:v>
                  </c:pt>
                  <c:pt idx="48">
                    <c:v>publishing</c:v>
                  </c:pt>
                  <c:pt idx="49">
                    <c:v>technology</c:v>
                  </c:pt>
                  <c:pt idx="50">
                    <c:v>theater</c:v>
                  </c:pt>
                </c:lvl>
                <c:lvl>
                  <c:pt idx="0">
                    <c:v>AU</c:v>
                  </c:pt>
                  <c:pt idx="8">
                    <c:v>CA</c:v>
                  </c:pt>
                  <c:pt idx="15">
                    <c:v>CH</c:v>
                  </c:pt>
                  <c:pt idx="21">
                    <c:v>DK</c:v>
                  </c:pt>
                  <c:pt idx="27">
                    <c:v>GB</c:v>
                  </c:pt>
                  <c:pt idx="34">
                    <c:v>IT</c:v>
                  </c:pt>
                  <c:pt idx="42">
                    <c:v>US</c:v>
                  </c:pt>
                </c:lvl>
              </c:multiLvlStrCache>
            </c:multiLvlStrRef>
          </c:cat>
          <c:val>
            <c:numRef>
              <c:f>Country!$C$6:$C$64</c:f>
              <c:numCache>
                <c:formatCode>General</c:formatCode>
                <c:ptCount val="51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4">
                  <c:v>9</c:v>
                </c:pt>
                <c:pt idx="15">
                  <c:v>2</c:v>
                </c:pt>
                <c:pt idx="17">
                  <c:v>2</c:v>
                </c:pt>
                <c:pt idx="20">
                  <c:v>2</c:v>
                </c:pt>
                <c:pt idx="21">
                  <c:v>3</c:v>
                </c:pt>
                <c:pt idx="23">
                  <c:v>5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5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6</c:v>
                </c:pt>
                <c:pt idx="38">
                  <c:v>1</c:v>
                </c:pt>
                <c:pt idx="39">
                  <c:v>2</c:v>
                </c:pt>
                <c:pt idx="41">
                  <c:v>4</c:v>
                </c:pt>
                <c:pt idx="42">
                  <c:v>41</c:v>
                </c:pt>
                <c:pt idx="43">
                  <c:v>15</c:v>
                </c:pt>
                <c:pt idx="44">
                  <c:v>20</c:v>
                </c:pt>
                <c:pt idx="46">
                  <c:v>44</c:v>
                </c:pt>
                <c:pt idx="47">
                  <c:v>6</c:v>
                </c:pt>
                <c:pt idx="48">
                  <c:v>18</c:v>
                </c:pt>
                <c:pt idx="49">
                  <c:v>24</c:v>
                </c:pt>
                <c:pt idx="5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5648-AEC5-2BAEB6CCE76B}"/>
            </c:ext>
          </c:extLst>
        </c:ser>
        <c:ser>
          <c:idx val="2"/>
          <c:order val="2"/>
          <c:tx>
            <c:strRef>
              <c:f>Country!$D$4:$D$5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Country!$A$6:$A$64</c:f>
              <c:multiLvlStrCache>
                <c:ptCount val="51"/>
                <c:lvl>
                  <c:pt idx="0">
                    <c:v>film &amp; video</c:v>
                  </c:pt>
                  <c:pt idx="1">
                    <c:v>food</c:v>
                  </c:pt>
                  <c:pt idx="2">
                    <c:v>games</c:v>
                  </c:pt>
                  <c:pt idx="3">
                    <c:v>music</c:v>
                  </c:pt>
                  <c:pt idx="4">
                    <c:v>photography</c:v>
                  </c:pt>
                  <c:pt idx="5">
                    <c:v>publishing</c:v>
                  </c:pt>
                  <c:pt idx="6">
                    <c:v>technology</c:v>
                  </c:pt>
                  <c:pt idx="7">
                    <c:v>theater</c:v>
                  </c:pt>
                  <c:pt idx="8">
                    <c:v>film &amp; video</c:v>
                  </c:pt>
                  <c:pt idx="9">
                    <c:v>food</c:v>
                  </c:pt>
                  <c:pt idx="10">
                    <c:v>music</c:v>
                  </c:pt>
                  <c:pt idx="11">
                    <c:v>photography</c:v>
                  </c:pt>
                  <c:pt idx="12">
                    <c:v>publishing</c:v>
                  </c:pt>
                  <c:pt idx="13">
                    <c:v>technology</c:v>
                  </c:pt>
                  <c:pt idx="14">
                    <c:v>theater</c:v>
                  </c:pt>
                  <c:pt idx="15">
                    <c:v>film &amp; video</c:v>
                  </c:pt>
                  <c:pt idx="16">
                    <c:v>games</c:v>
                  </c:pt>
                  <c:pt idx="17">
                    <c:v>music</c:v>
                  </c:pt>
                  <c:pt idx="18">
                    <c:v>publishing</c:v>
                  </c:pt>
                  <c:pt idx="19">
                    <c:v>technology</c:v>
                  </c:pt>
                  <c:pt idx="20">
                    <c:v>theater</c:v>
                  </c:pt>
                  <c:pt idx="21">
                    <c:v>film &amp; video</c:v>
                  </c:pt>
                  <c:pt idx="22">
                    <c:v>games</c:v>
                  </c:pt>
                  <c:pt idx="23">
                    <c:v>music</c:v>
                  </c:pt>
                  <c:pt idx="24">
                    <c:v>publishing</c:v>
                  </c:pt>
                  <c:pt idx="25">
                    <c:v>technology</c:v>
                  </c:pt>
                  <c:pt idx="26">
                    <c:v>theater</c:v>
                  </c:pt>
                  <c:pt idx="27">
                    <c:v>film &amp; video</c:v>
                  </c:pt>
                  <c:pt idx="28">
                    <c:v>food</c:v>
                  </c:pt>
                  <c:pt idx="29">
                    <c:v>games</c:v>
                  </c:pt>
                  <c:pt idx="30">
                    <c:v>music</c:v>
                  </c:pt>
                  <c:pt idx="31">
                    <c:v>publishing</c:v>
                  </c:pt>
                  <c:pt idx="32">
                    <c:v>technology</c:v>
                  </c:pt>
                  <c:pt idx="33">
                    <c:v>theater</c:v>
                  </c:pt>
                  <c:pt idx="34">
                    <c:v>film &amp; video</c:v>
                  </c:pt>
                  <c:pt idx="35">
                    <c:v>food</c:v>
                  </c:pt>
                  <c:pt idx="36">
                    <c:v>games</c:v>
                  </c:pt>
                  <c:pt idx="37">
                    <c:v>music</c:v>
                  </c:pt>
                  <c:pt idx="38">
                    <c:v>photography</c:v>
                  </c:pt>
                  <c:pt idx="39">
                    <c:v>publishing</c:v>
                  </c:pt>
                  <c:pt idx="40">
                    <c:v>technology</c:v>
                  </c:pt>
                  <c:pt idx="41">
                    <c:v>theater</c:v>
                  </c:pt>
                  <c:pt idx="42">
                    <c:v>film &amp; video</c:v>
                  </c:pt>
                  <c:pt idx="43">
                    <c:v>food</c:v>
                  </c:pt>
                  <c:pt idx="44">
                    <c:v>games</c:v>
                  </c:pt>
                  <c:pt idx="45">
                    <c:v>journalism</c:v>
                  </c:pt>
                  <c:pt idx="46">
                    <c:v>music</c:v>
                  </c:pt>
                  <c:pt idx="47">
                    <c:v>photography</c:v>
                  </c:pt>
                  <c:pt idx="48">
                    <c:v>publishing</c:v>
                  </c:pt>
                  <c:pt idx="49">
                    <c:v>technology</c:v>
                  </c:pt>
                  <c:pt idx="50">
                    <c:v>theater</c:v>
                  </c:pt>
                </c:lvl>
                <c:lvl>
                  <c:pt idx="0">
                    <c:v>AU</c:v>
                  </c:pt>
                  <c:pt idx="8">
                    <c:v>CA</c:v>
                  </c:pt>
                  <c:pt idx="15">
                    <c:v>CH</c:v>
                  </c:pt>
                  <c:pt idx="21">
                    <c:v>DK</c:v>
                  </c:pt>
                  <c:pt idx="27">
                    <c:v>GB</c:v>
                  </c:pt>
                  <c:pt idx="34">
                    <c:v>IT</c:v>
                  </c:pt>
                  <c:pt idx="42">
                    <c:v>US</c:v>
                  </c:pt>
                </c:lvl>
              </c:multiLvlStrCache>
            </c:multiLvlStrRef>
          </c:cat>
          <c:val>
            <c:numRef>
              <c:f>Country!$D$6:$D$64</c:f>
              <c:numCache>
                <c:formatCode>General</c:formatCode>
                <c:ptCount val="51"/>
                <c:pt idx="0">
                  <c:v>1</c:v>
                </c:pt>
                <c:pt idx="13">
                  <c:v>1</c:v>
                </c:pt>
                <c:pt idx="16">
                  <c:v>1</c:v>
                </c:pt>
                <c:pt idx="26">
                  <c:v>1</c:v>
                </c:pt>
                <c:pt idx="27">
                  <c:v>1</c:v>
                </c:pt>
                <c:pt idx="42">
                  <c:v>3</c:v>
                </c:pt>
                <c:pt idx="44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5648-AEC5-2BAEB6CCE76B}"/>
            </c:ext>
          </c:extLst>
        </c:ser>
        <c:ser>
          <c:idx val="3"/>
          <c:order val="3"/>
          <c:tx>
            <c:strRef>
              <c:f>Country!$E$4:$E$5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Country!$A$6:$A$64</c:f>
              <c:multiLvlStrCache>
                <c:ptCount val="51"/>
                <c:lvl>
                  <c:pt idx="0">
                    <c:v>film &amp; video</c:v>
                  </c:pt>
                  <c:pt idx="1">
                    <c:v>food</c:v>
                  </c:pt>
                  <c:pt idx="2">
                    <c:v>games</c:v>
                  </c:pt>
                  <c:pt idx="3">
                    <c:v>music</c:v>
                  </c:pt>
                  <c:pt idx="4">
                    <c:v>photography</c:v>
                  </c:pt>
                  <c:pt idx="5">
                    <c:v>publishing</c:v>
                  </c:pt>
                  <c:pt idx="6">
                    <c:v>technology</c:v>
                  </c:pt>
                  <c:pt idx="7">
                    <c:v>theater</c:v>
                  </c:pt>
                  <c:pt idx="8">
                    <c:v>film &amp; video</c:v>
                  </c:pt>
                  <c:pt idx="9">
                    <c:v>food</c:v>
                  </c:pt>
                  <c:pt idx="10">
                    <c:v>music</c:v>
                  </c:pt>
                  <c:pt idx="11">
                    <c:v>photography</c:v>
                  </c:pt>
                  <c:pt idx="12">
                    <c:v>publishing</c:v>
                  </c:pt>
                  <c:pt idx="13">
                    <c:v>technology</c:v>
                  </c:pt>
                  <c:pt idx="14">
                    <c:v>theater</c:v>
                  </c:pt>
                  <c:pt idx="15">
                    <c:v>film &amp; video</c:v>
                  </c:pt>
                  <c:pt idx="16">
                    <c:v>games</c:v>
                  </c:pt>
                  <c:pt idx="17">
                    <c:v>music</c:v>
                  </c:pt>
                  <c:pt idx="18">
                    <c:v>publishing</c:v>
                  </c:pt>
                  <c:pt idx="19">
                    <c:v>technology</c:v>
                  </c:pt>
                  <c:pt idx="20">
                    <c:v>theater</c:v>
                  </c:pt>
                  <c:pt idx="21">
                    <c:v>film &amp; video</c:v>
                  </c:pt>
                  <c:pt idx="22">
                    <c:v>games</c:v>
                  </c:pt>
                  <c:pt idx="23">
                    <c:v>music</c:v>
                  </c:pt>
                  <c:pt idx="24">
                    <c:v>publishing</c:v>
                  </c:pt>
                  <c:pt idx="25">
                    <c:v>technology</c:v>
                  </c:pt>
                  <c:pt idx="26">
                    <c:v>theater</c:v>
                  </c:pt>
                  <c:pt idx="27">
                    <c:v>film &amp; video</c:v>
                  </c:pt>
                  <c:pt idx="28">
                    <c:v>food</c:v>
                  </c:pt>
                  <c:pt idx="29">
                    <c:v>games</c:v>
                  </c:pt>
                  <c:pt idx="30">
                    <c:v>music</c:v>
                  </c:pt>
                  <c:pt idx="31">
                    <c:v>publishing</c:v>
                  </c:pt>
                  <c:pt idx="32">
                    <c:v>technology</c:v>
                  </c:pt>
                  <c:pt idx="33">
                    <c:v>theater</c:v>
                  </c:pt>
                  <c:pt idx="34">
                    <c:v>film &amp; video</c:v>
                  </c:pt>
                  <c:pt idx="35">
                    <c:v>food</c:v>
                  </c:pt>
                  <c:pt idx="36">
                    <c:v>games</c:v>
                  </c:pt>
                  <c:pt idx="37">
                    <c:v>music</c:v>
                  </c:pt>
                  <c:pt idx="38">
                    <c:v>photography</c:v>
                  </c:pt>
                  <c:pt idx="39">
                    <c:v>publishing</c:v>
                  </c:pt>
                  <c:pt idx="40">
                    <c:v>technology</c:v>
                  </c:pt>
                  <c:pt idx="41">
                    <c:v>theater</c:v>
                  </c:pt>
                  <c:pt idx="42">
                    <c:v>film &amp; video</c:v>
                  </c:pt>
                  <c:pt idx="43">
                    <c:v>food</c:v>
                  </c:pt>
                  <c:pt idx="44">
                    <c:v>games</c:v>
                  </c:pt>
                  <c:pt idx="45">
                    <c:v>journalism</c:v>
                  </c:pt>
                  <c:pt idx="46">
                    <c:v>music</c:v>
                  </c:pt>
                  <c:pt idx="47">
                    <c:v>photography</c:v>
                  </c:pt>
                  <c:pt idx="48">
                    <c:v>publishing</c:v>
                  </c:pt>
                  <c:pt idx="49">
                    <c:v>technology</c:v>
                  </c:pt>
                  <c:pt idx="50">
                    <c:v>theater</c:v>
                  </c:pt>
                </c:lvl>
                <c:lvl>
                  <c:pt idx="0">
                    <c:v>AU</c:v>
                  </c:pt>
                  <c:pt idx="8">
                    <c:v>CA</c:v>
                  </c:pt>
                  <c:pt idx="15">
                    <c:v>CH</c:v>
                  </c:pt>
                  <c:pt idx="21">
                    <c:v>DK</c:v>
                  </c:pt>
                  <c:pt idx="27">
                    <c:v>GB</c:v>
                  </c:pt>
                  <c:pt idx="34">
                    <c:v>IT</c:v>
                  </c:pt>
                  <c:pt idx="42">
                    <c:v>US</c:v>
                  </c:pt>
                </c:lvl>
              </c:multiLvlStrCache>
            </c:multiLvlStrRef>
          </c:cat>
          <c:val>
            <c:numRef>
              <c:f>Country!$E$6:$E$64</c:f>
              <c:numCache>
                <c:formatCode>General</c:formatCode>
                <c:ptCount val="51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10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6">
                  <c:v>7</c:v>
                </c:pt>
                <c:pt idx="27">
                  <c:v>7</c:v>
                </c:pt>
                <c:pt idx="28">
                  <c:v>4</c:v>
                </c:pt>
                <c:pt idx="29">
                  <c:v>2</c:v>
                </c:pt>
                <c:pt idx="30">
                  <c:v>6</c:v>
                </c:pt>
                <c:pt idx="32">
                  <c:v>4</c:v>
                </c:pt>
                <c:pt idx="33">
                  <c:v>5</c:v>
                </c:pt>
                <c:pt idx="34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5</c:v>
                </c:pt>
                <c:pt idx="41">
                  <c:v>10</c:v>
                </c:pt>
                <c:pt idx="42">
                  <c:v>76</c:v>
                </c:pt>
                <c:pt idx="43">
                  <c:v>17</c:v>
                </c:pt>
                <c:pt idx="44">
                  <c:v>14</c:v>
                </c:pt>
                <c:pt idx="45">
                  <c:v>4</c:v>
                </c:pt>
                <c:pt idx="46">
                  <c:v>79</c:v>
                </c:pt>
                <c:pt idx="47">
                  <c:v>24</c:v>
                </c:pt>
                <c:pt idx="48">
                  <c:v>28</c:v>
                </c:pt>
                <c:pt idx="49">
                  <c:v>45</c:v>
                </c:pt>
                <c:pt idx="5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5648-AEC5-2BAEB6CCE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661024"/>
        <c:axId val="359432544"/>
      </c:barChart>
      <c:catAx>
        <c:axId val="3586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32544"/>
        <c:crosses val="autoZero"/>
        <c:auto val="1"/>
        <c:lblAlgn val="ctr"/>
        <c:lblOffset val="100"/>
        <c:noMultiLvlLbl val="0"/>
      </c:catAx>
      <c:valAx>
        <c:axId val="3594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6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1-494C-9192-1BC0E65AF96E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1-494C-9192-1BC0E65AF96E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1-494C-9192-1BC0E65A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887120"/>
        <c:axId val="850602704"/>
      </c:lineChart>
      <c:catAx>
        <c:axId val="78288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602704"/>
        <c:crosses val="autoZero"/>
        <c:auto val="1"/>
        <c:lblAlgn val="ctr"/>
        <c:lblOffset val="100"/>
        <c:noMultiLvlLbl val="0"/>
      </c:catAx>
      <c:valAx>
        <c:axId val="8506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8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3-7E40-B62A-A5081F3ABC4C}"/>
            </c:ext>
          </c:extLst>
        </c:ser>
        <c:ser>
          <c:idx val="1"/>
          <c:order val="1"/>
          <c:tx>
            <c:strRef>
              <c:f>'Crowdfunding Goal Analysis'!$C$1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3-7E40-B62A-A5081F3ABC4C}"/>
            </c:ext>
          </c:extLst>
        </c:ser>
        <c:ser>
          <c:idx val="2"/>
          <c:order val="2"/>
          <c:tx>
            <c:strRef>
              <c:f>'Crowdfunding Goal Analysis'!$D$1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3-7E40-B62A-A5081F3ABC4C}"/>
            </c:ext>
          </c:extLst>
        </c:ser>
        <c:ser>
          <c:idx val="3"/>
          <c:order val="3"/>
          <c:tx>
            <c:strRef>
              <c:f>'Crowdfunding Goal Analysis'!$E$1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3-7E40-B62A-A5081F3AB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859040"/>
        <c:axId val="287844400"/>
      </c:lineChart>
      <c:catAx>
        <c:axId val="7288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44400"/>
        <c:crosses val="autoZero"/>
        <c:auto val="1"/>
        <c:lblAlgn val="ctr"/>
        <c:lblOffset val="100"/>
        <c:noMultiLvlLbl val="0"/>
      </c:catAx>
      <c:valAx>
        <c:axId val="2878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5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Succesful</a:t>
          </a:r>
        </a:p>
      </cx:txPr>
    </cx:title>
    <cx:plotArea>
      <cx:plotAreaRegion>
        <cx:series layoutId="boxWhisker" uniqueId="{5A4D7AB6-AC3D-394D-9F51-6FD6851C348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957AC4C1-2C8E-E340-B34A-9D5A9CDF744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Percentage Funded - 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Funded - Successful</a:t>
          </a:r>
        </a:p>
      </cx:txPr>
    </cx:title>
    <cx:plotArea>
      <cx:plotAreaRegion>
        <cx:series layoutId="boxWhisker" uniqueId="{96D00D00-9DF4-F340-BA22-BB8AAB5E99A2}">
          <cx:tx>
            <cx:txData>
              <cx:f>_xlchart.v1.16</cx:f>
              <cx:v>Percent Funded (%)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Percentage Funded - 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Funded - Failed</a:t>
          </a:r>
        </a:p>
      </cx:txPr>
    </cx:title>
    <cx:plotArea>
      <cx:plotAreaRegion>
        <cx:series layoutId="boxWhisker" uniqueId="{A8A9C014-9683-DD48-BFA4-88EE2CC61E0C}">
          <cx:tx>
            <cx:txData>
              <cx:f>_xlchart.v1.8</cx:f>
              <cx:v>Percent Funded (%)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177800</xdr:rowOff>
    </xdr:from>
    <xdr:to>
      <xdr:col>17</xdr:col>
      <xdr:colOff>292100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36B9B-384F-4AB3-4620-6F5AE6C62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3</xdr:row>
      <xdr:rowOff>63500</xdr:rowOff>
    </xdr:from>
    <xdr:to>
      <xdr:col>16</xdr:col>
      <xdr:colOff>355600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731A8-4F5E-C208-70D3-5EA60B92D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50800</xdr:rowOff>
    </xdr:from>
    <xdr:to>
      <xdr:col>13</xdr:col>
      <xdr:colOff>114300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2F0A8-9FFF-4C3B-4282-7D42E012A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</xdr:row>
      <xdr:rowOff>165100</xdr:rowOff>
    </xdr:from>
    <xdr:to>
      <xdr:col>26</xdr:col>
      <xdr:colOff>444500</xdr:colOff>
      <xdr:row>67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E4B12-B91C-FC0A-D845-0B375BBBB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14</xdr:row>
      <xdr:rowOff>0</xdr:rowOff>
    </xdr:from>
    <xdr:to>
      <xdr:col>9</xdr:col>
      <xdr:colOff>25400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231C3-57DF-960C-0286-1BDF2D74B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635000</xdr:colOff>
      <xdr:row>13</xdr:row>
      <xdr:rowOff>25400</xdr:rowOff>
    </xdr:from>
    <xdr:to>
      <xdr:col>18</xdr:col>
      <xdr:colOff>330200</xdr:colOff>
      <xdr:row>39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1EC5E1-180B-7532-F692-8FA50F5A5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13</xdr:row>
      <xdr:rowOff>38100</xdr:rowOff>
    </xdr:from>
    <xdr:to>
      <xdr:col>10</xdr:col>
      <xdr:colOff>660400</xdr:colOff>
      <xdr:row>26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7C50E9-1ABD-D4C4-7DBD-279025D43D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2679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800100</xdr:colOff>
      <xdr:row>13</xdr:row>
      <xdr:rowOff>63500</xdr:rowOff>
    </xdr:from>
    <xdr:to>
      <xdr:col>16</xdr:col>
      <xdr:colOff>419100</xdr:colOff>
      <xdr:row>26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5EEAA2A-53B9-13BF-AE53-F6E4C8BA9A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2300" y="2705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19</xdr:row>
      <xdr:rowOff>38100</xdr:rowOff>
    </xdr:from>
    <xdr:to>
      <xdr:col>10</xdr:col>
      <xdr:colOff>406400</xdr:colOff>
      <xdr:row>45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E5EF325-BD88-F4E5-DD15-643F465E21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9400" y="3898900"/>
              <a:ext cx="4572000" cy="529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254000</xdr:colOff>
      <xdr:row>18</xdr:row>
      <xdr:rowOff>152400</xdr:rowOff>
    </xdr:from>
    <xdr:to>
      <xdr:col>20</xdr:col>
      <xdr:colOff>698500</xdr:colOff>
      <xdr:row>45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FEAFB30-629C-DF18-CE9C-C00113FB41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25400" y="3810000"/>
              <a:ext cx="4572000" cy="533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sierra" refreshedDate="44905.338436689817" createdVersion="8" refreshedVersion="8" minRefreshableVersion="3" recordCount="1000" xr:uid="{814EB07E-F53C-5A48-BF58-459BE86487C1}">
  <cacheSource type="worksheet">
    <worksheetSource ref="A1:V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(%)" numFmtId="2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Average Donation" numFmtId="2">
      <sharedItems containsMixedTypes="1" containsNumber="1" minValue="1" maxValue="113.1707317073170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Month Created" numFmtId="0">
      <sharedItems containsSemiMixedTypes="0" containsString="0" containsNumber="1" containsInteger="1" minValue="1" maxValue="12"/>
    </cacheField>
    <cacheField name="Year Created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e v="#DIV/0!"/>
    <x v="0"/>
    <n v="0"/>
    <x v="0"/>
    <s v="CAD"/>
    <n v="1448690400"/>
    <x v="0"/>
    <n v="11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92.151898734177209"/>
    <x v="1"/>
    <n v="158"/>
    <x v="1"/>
    <s v="USD"/>
    <n v="1408424400"/>
    <x v="1"/>
    <n v="8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2"/>
    <n v="100.01614035087719"/>
    <x v="1"/>
    <n v="1425"/>
    <x v="2"/>
    <s v="AUD"/>
    <n v="1384668000"/>
    <x v="2"/>
    <n v="11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3"/>
    <n v="103.20833333333333"/>
    <x v="0"/>
    <n v="24"/>
    <x v="1"/>
    <s v="USD"/>
    <n v="1565499600"/>
    <x v="3"/>
    <n v="8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4"/>
    <n v="99.339622641509436"/>
    <x v="0"/>
    <n v="53"/>
    <x v="1"/>
    <s v="USD"/>
    <n v="1547964000"/>
    <x v="4"/>
    <n v="1"/>
    <x v="3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5"/>
    <n v="75.833333333333329"/>
    <x v="1"/>
    <n v="174"/>
    <x v="3"/>
    <s v="DKK"/>
    <n v="1346130000"/>
    <x v="5"/>
    <n v="8"/>
    <x v="4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6"/>
    <n v="60.555555555555557"/>
    <x v="0"/>
    <n v="18"/>
    <x v="4"/>
    <s v="GBP"/>
    <n v="1505278800"/>
    <x v="6"/>
    <n v="9"/>
    <x v="5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7"/>
    <n v="64.93832599118943"/>
    <x v="1"/>
    <n v="227"/>
    <x v="3"/>
    <s v="DKK"/>
    <n v="1439442000"/>
    <x v="7"/>
    <n v="8"/>
    <x v="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8"/>
    <n v="30.997175141242938"/>
    <x v="2"/>
    <n v="708"/>
    <x v="3"/>
    <s v="DKK"/>
    <n v="1281330000"/>
    <x v="8"/>
    <n v="8"/>
    <x v="6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9"/>
    <n v="72.909090909090907"/>
    <x v="0"/>
    <n v="44"/>
    <x v="1"/>
    <s v="USD"/>
    <n v="1379566800"/>
    <x v="9"/>
    <n v="9"/>
    <x v="2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0"/>
    <n v="62.9"/>
    <x v="1"/>
    <n v="220"/>
    <x v="1"/>
    <s v="USD"/>
    <n v="1281762000"/>
    <x v="10"/>
    <n v="8"/>
    <x v="6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11"/>
    <n v="112.22222222222223"/>
    <x v="0"/>
    <n v="27"/>
    <x v="1"/>
    <s v="USD"/>
    <n v="1285045200"/>
    <x v="11"/>
    <n v="9"/>
    <x v="6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12"/>
    <n v="102.34545454545454"/>
    <x v="0"/>
    <n v="55"/>
    <x v="1"/>
    <s v="USD"/>
    <n v="1571720400"/>
    <x v="12"/>
    <n v="10"/>
    <x v="3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3"/>
    <n v="105.05102040816327"/>
    <x v="1"/>
    <n v="98"/>
    <x v="1"/>
    <s v="USD"/>
    <n v="1465621200"/>
    <x v="13"/>
    <n v="6"/>
    <x v="7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14"/>
    <n v="94.144999999999996"/>
    <x v="0"/>
    <n v="200"/>
    <x v="1"/>
    <s v="USD"/>
    <n v="1331013600"/>
    <x v="14"/>
    <n v="3"/>
    <x v="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15"/>
    <n v="84.986725663716811"/>
    <x v="0"/>
    <n v="452"/>
    <x v="1"/>
    <s v="USD"/>
    <n v="1575957600"/>
    <x v="15"/>
    <n v="12"/>
    <x v="3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6"/>
    <n v="110.41"/>
    <x v="1"/>
    <n v="100"/>
    <x v="1"/>
    <s v="USD"/>
    <n v="1390370400"/>
    <x v="16"/>
    <n v="1"/>
    <x v="1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7"/>
    <n v="107.96236989591674"/>
    <x v="1"/>
    <n v="1249"/>
    <x v="1"/>
    <s v="USD"/>
    <n v="1294812000"/>
    <x v="17"/>
    <n v="1"/>
    <x v="8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18"/>
    <n v="45.103703703703701"/>
    <x v="3"/>
    <n v="135"/>
    <x v="1"/>
    <s v="USD"/>
    <n v="1536382800"/>
    <x v="18"/>
    <n v="9"/>
    <x v="9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19"/>
    <n v="45.001483679525222"/>
    <x v="0"/>
    <n v="674"/>
    <x v="1"/>
    <s v="USD"/>
    <n v="1551679200"/>
    <x v="19"/>
    <n v="3"/>
    <x v="3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20"/>
    <n v="105.97134670487107"/>
    <x v="1"/>
    <n v="1396"/>
    <x v="1"/>
    <s v="USD"/>
    <n v="1406523600"/>
    <x v="20"/>
    <n v="7"/>
    <x v="1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21"/>
    <n v="69.055555555555557"/>
    <x v="0"/>
    <n v="558"/>
    <x v="1"/>
    <s v="USD"/>
    <n v="1313384400"/>
    <x v="21"/>
    <n v="8"/>
    <x v="8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22"/>
    <n v="85.044943820224717"/>
    <x v="1"/>
    <n v="890"/>
    <x v="1"/>
    <s v="USD"/>
    <n v="1522731600"/>
    <x v="22"/>
    <n v="4"/>
    <x v="9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23"/>
    <n v="105.22535211267606"/>
    <x v="1"/>
    <n v="142"/>
    <x v="4"/>
    <s v="GBP"/>
    <n v="1550124000"/>
    <x v="23"/>
    <n v="2"/>
    <x v="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24"/>
    <n v="39.003741114852225"/>
    <x v="1"/>
    <n v="2673"/>
    <x v="1"/>
    <s v="USD"/>
    <n v="1403326800"/>
    <x v="24"/>
    <n v="6"/>
    <x v="1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25"/>
    <n v="73.030674846625772"/>
    <x v="1"/>
    <n v="163"/>
    <x v="1"/>
    <s v="USD"/>
    <n v="1305694800"/>
    <x v="25"/>
    <n v="5"/>
    <x v="8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26"/>
    <n v="35.009459459459457"/>
    <x v="3"/>
    <n v="1480"/>
    <x v="1"/>
    <s v="USD"/>
    <n v="1533013200"/>
    <x v="26"/>
    <n v="7"/>
    <x v="9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27"/>
    <n v="106.6"/>
    <x v="0"/>
    <n v="15"/>
    <x v="1"/>
    <s v="USD"/>
    <n v="1443848400"/>
    <x v="27"/>
    <n v="10"/>
    <x v="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28"/>
    <n v="61.997747747747745"/>
    <x v="1"/>
    <n v="2220"/>
    <x v="1"/>
    <s v="USD"/>
    <n v="1265695200"/>
    <x v="28"/>
    <n v="2"/>
    <x v="6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29"/>
    <n v="94.000622665006233"/>
    <x v="1"/>
    <n v="1606"/>
    <x v="5"/>
    <s v="CHF"/>
    <n v="1532062800"/>
    <x v="29"/>
    <n v="7"/>
    <x v="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30"/>
    <n v="112.05426356589147"/>
    <x v="1"/>
    <n v="129"/>
    <x v="1"/>
    <s v="USD"/>
    <n v="1558674000"/>
    <x v="30"/>
    <n v="5"/>
    <x v="3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31"/>
    <n v="48.008849557522126"/>
    <x v="1"/>
    <n v="226"/>
    <x v="4"/>
    <s v="GBP"/>
    <n v="1451973600"/>
    <x v="31"/>
    <n v="1"/>
    <x v="7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32"/>
    <n v="38.004334633723452"/>
    <x v="0"/>
    <n v="2307"/>
    <x v="6"/>
    <s v="EUR"/>
    <n v="1515564000"/>
    <x v="32"/>
    <n v="1"/>
    <x v="9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33"/>
    <n v="35.000184535892231"/>
    <x v="1"/>
    <n v="5419"/>
    <x v="1"/>
    <s v="USD"/>
    <n v="1412485200"/>
    <x v="33"/>
    <n v="10"/>
    <x v="1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34"/>
    <n v="85"/>
    <x v="1"/>
    <n v="165"/>
    <x v="1"/>
    <s v="USD"/>
    <n v="1490245200"/>
    <x v="34"/>
    <n v="3"/>
    <x v="5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35"/>
    <n v="95.993893129770996"/>
    <x v="1"/>
    <n v="1965"/>
    <x v="3"/>
    <s v="DKK"/>
    <n v="1547877600"/>
    <x v="35"/>
    <n v="1"/>
    <x v="3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36"/>
    <n v="68.8125"/>
    <x v="1"/>
    <n v="16"/>
    <x v="1"/>
    <s v="USD"/>
    <n v="1298700000"/>
    <x v="36"/>
    <n v="2"/>
    <x v="8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37"/>
    <n v="105.97196261682242"/>
    <x v="1"/>
    <n v="107"/>
    <x v="1"/>
    <s v="USD"/>
    <n v="1570338000"/>
    <x v="37"/>
    <n v="10"/>
    <x v="3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38"/>
    <n v="75.261194029850742"/>
    <x v="1"/>
    <n v="134"/>
    <x v="1"/>
    <s v="USD"/>
    <n v="1287378000"/>
    <x v="38"/>
    <n v="10"/>
    <x v="6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39"/>
    <n v="57.125"/>
    <x v="0"/>
    <n v="88"/>
    <x v="3"/>
    <s v="DKK"/>
    <n v="1361772000"/>
    <x v="39"/>
    <n v="2"/>
    <x v="2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40"/>
    <n v="75.141414141414145"/>
    <x v="1"/>
    <n v="198"/>
    <x v="1"/>
    <s v="USD"/>
    <n v="1275714000"/>
    <x v="40"/>
    <n v="6"/>
    <x v="6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41"/>
    <n v="107.42342342342343"/>
    <x v="1"/>
    <n v="111"/>
    <x v="6"/>
    <s v="EUR"/>
    <n v="1346734800"/>
    <x v="41"/>
    <n v="9"/>
    <x v="4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42"/>
    <n v="35.995495495495497"/>
    <x v="1"/>
    <n v="222"/>
    <x v="1"/>
    <s v="USD"/>
    <n v="1309755600"/>
    <x v="42"/>
    <n v="7"/>
    <x v="8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43"/>
    <n v="26.998873148744366"/>
    <x v="1"/>
    <n v="6212"/>
    <x v="1"/>
    <s v="USD"/>
    <n v="1406178000"/>
    <x v="43"/>
    <n v="7"/>
    <x v="1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44"/>
    <n v="107.56122448979592"/>
    <x v="1"/>
    <n v="98"/>
    <x v="3"/>
    <s v="DKK"/>
    <n v="1552798800"/>
    <x v="44"/>
    <n v="3"/>
    <x v="3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45"/>
    <n v="94.375"/>
    <x v="0"/>
    <n v="48"/>
    <x v="1"/>
    <s v="USD"/>
    <n v="1478062800"/>
    <x v="45"/>
    <n v="11"/>
    <x v="7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46"/>
    <n v="46.163043478260867"/>
    <x v="1"/>
    <n v="92"/>
    <x v="1"/>
    <s v="USD"/>
    <n v="1278565200"/>
    <x v="46"/>
    <n v="7"/>
    <x v="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47"/>
    <n v="47.845637583892618"/>
    <x v="1"/>
    <n v="149"/>
    <x v="1"/>
    <s v="USD"/>
    <n v="1396069200"/>
    <x v="47"/>
    <n v="3"/>
    <x v="1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48"/>
    <n v="53.007815713698065"/>
    <x v="1"/>
    <n v="2431"/>
    <x v="1"/>
    <s v="USD"/>
    <n v="1435208400"/>
    <x v="48"/>
    <n v="6"/>
    <x v="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49"/>
    <n v="45.059405940594061"/>
    <x v="1"/>
    <n v="303"/>
    <x v="1"/>
    <s v="USD"/>
    <n v="1571547600"/>
    <x v="49"/>
    <n v="10"/>
    <x v="3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50"/>
    <n v="2"/>
    <x v="0"/>
    <n v="1"/>
    <x v="6"/>
    <s v="EUR"/>
    <n v="1375333200"/>
    <x v="50"/>
    <n v="8"/>
    <x v="2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51"/>
    <n v="99.006816632583508"/>
    <x v="0"/>
    <n v="1467"/>
    <x v="4"/>
    <s v="GBP"/>
    <n v="1332824400"/>
    <x v="51"/>
    <n v="3"/>
    <x v="4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52"/>
    <n v="32.786666666666669"/>
    <x v="0"/>
    <n v="75"/>
    <x v="1"/>
    <s v="USD"/>
    <n v="1284526800"/>
    <x v="52"/>
    <n v="9"/>
    <x v="6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53"/>
    <n v="59.119617224880386"/>
    <x v="1"/>
    <n v="209"/>
    <x v="1"/>
    <s v="USD"/>
    <n v="1400562000"/>
    <x v="53"/>
    <n v="5"/>
    <x v="1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54"/>
    <n v="44.93333333333333"/>
    <x v="0"/>
    <n v="120"/>
    <x v="1"/>
    <s v="USD"/>
    <n v="1520748000"/>
    <x v="54"/>
    <n v="3"/>
    <x v="9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55"/>
    <n v="89.664122137404576"/>
    <x v="1"/>
    <n v="131"/>
    <x v="1"/>
    <s v="USD"/>
    <n v="1532926800"/>
    <x v="55"/>
    <n v="7"/>
    <x v="9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56"/>
    <n v="70.079268292682926"/>
    <x v="1"/>
    <n v="164"/>
    <x v="1"/>
    <s v="USD"/>
    <n v="1420869600"/>
    <x v="56"/>
    <n v="1"/>
    <x v="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57"/>
    <n v="31.059701492537314"/>
    <x v="1"/>
    <n v="201"/>
    <x v="1"/>
    <s v="USD"/>
    <n v="1504242000"/>
    <x v="57"/>
    <n v="9"/>
    <x v="5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58"/>
    <n v="29.061611374407583"/>
    <x v="1"/>
    <n v="211"/>
    <x v="1"/>
    <s v="USD"/>
    <n v="1442811600"/>
    <x v="58"/>
    <n v="9"/>
    <x v="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59"/>
    <n v="30.0859375"/>
    <x v="1"/>
    <n v="128"/>
    <x v="1"/>
    <s v="USD"/>
    <n v="1497243600"/>
    <x v="59"/>
    <n v="6"/>
    <x v="5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60"/>
    <n v="84.998125000000002"/>
    <x v="1"/>
    <n v="1600"/>
    <x v="0"/>
    <s v="CAD"/>
    <n v="1342501200"/>
    <x v="60"/>
    <n v="7"/>
    <x v="4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61"/>
    <n v="82.001775410563695"/>
    <x v="0"/>
    <n v="2253"/>
    <x v="0"/>
    <s v="CAD"/>
    <n v="1298268000"/>
    <x v="61"/>
    <n v="2"/>
    <x v="8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62"/>
    <n v="58.040160642570278"/>
    <x v="1"/>
    <n v="249"/>
    <x v="1"/>
    <s v="USD"/>
    <n v="1433480400"/>
    <x v="62"/>
    <n v="6"/>
    <x v="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63"/>
    <n v="111.4"/>
    <x v="0"/>
    <n v="5"/>
    <x v="1"/>
    <s v="USD"/>
    <n v="1493355600"/>
    <x v="63"/>
    <n v="4"/>
    <x v="5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64"/>
    <n v="71.94736842105263"/>
    <x v="0"/>
    <n v="38"/>
    <x v="1"/>
    <s v="USD"/>
    <n v="1530507600"/>
    <x v="64"/>
    <n v="7"/>
    <x v="9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65"/>
    <n v="61.038135593220339"/>
    <x v="1"/>
    <n v="236"/>
    <x v="1"/>
    <s v="USD"/>
    <n v="1296108000"/>
    <x v="65"/>
    <n v="1"/>
    <x v="8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66"/>
    <n v="108.91666666666667"/>
    <x v="0"/>
    <n v="12"/>
    <x v="1"/>
    <s v="USD"/>
    <n v="1428469200"/>
    <x v="66"/>
    <n v="4"/>
    <x v="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67"/>
    <n v="29.001722017220171"/>
    <x v="1"/>
    <n v="4065"/>
    <x v="4"/>
    <s v="GBP"/>
    <n v="1264399200"/>
    <x v="67"/>
    <n v="1"/>
    <x v="6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68"/>
    <n v="58.975609756097562"/>
    <x v="1"/>
    <n v="246"/>
    <x v="6"/>
    <s v="EUR"/>
    <n v="1501131600"/>
    <x v="68"/>
    <n v="7"/>
    <x v="5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69"/>
    <n v="111.82352941176471"/>
    <x v="3"/>
    <n v="17"/>
    <x v="1"/>
    <s v="USD"/>
    <n v="1292738400"/>
    <x v="69"/>
    <n v="12"/>
    <x v="6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70"/>
    <n v="63.995555555555555"/>
    <x v="1"/>
    <n v="2475"/>
    <x v="6"/>
    <s v="EUR"/>
    <n v="1288674000"/>
    <x v="70"/>
    <n v="11"/>
    <x v="6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71"/>
    <n v="85.315789473684205"/>
    <x v="1"/>
    <n v="76"/>
    <x v="1"/>
    <s v="USD"/>
    <n v="1575093600"/>
    <x v="71"/>
    <n v="11"/>
    <x v="3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72"/>
    <n v="74.481481481481481"/>
    <x v="1"/>
    <n v="54"/>
    <x v="1"/>
    <s v="USD"/>
    <n v="1435726800"/>
    <x v="72"/>
    <n v="7"/>
    <x v="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73"/>
    <n v="105.14772727272727"/>
    <x v="1"/>
    <n v="88"/>
    <x v="1"/>
    <s v="USD"/>
    <n v="1480226400"/>
    <x v="73"/>
    <n v="11"/>
    <x v="7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74"/>
    <n v="56.188235294117646"/>
    <x v="1"/>
    <n v="85"/>
    <x v="4"/>
    <s v="GBP"/>
    <n v="1459054800"/>
    <x v="74"/>
    <n v="3"/>
    <x v="7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75"/>
    <n v="85.917647058823533"/>
    <x v="1"/>
    <n v="170"/>
    <x v="1"/>
    <s v="USD"/>
    <n v="1531630800"/>
    <x v="75"/>
    <n v="7"/>
    <x v="9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76"/>
    <n v="57.00296912114014"/>
    <x v="0"/>
    <n v="1684"/>
    <x v="1"/>
    <s v="USD"/>
    <n v="1421992800"/>
    <x v="76"/>
    <n v="1"/>
    <x v="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77"/>
    <n v="79.642857142857139"/>
    <x v="0"/>
    <n v="56"/>
    <x v="1"/>
    <s v="USD"/>
    <n v="1285563600"/>
    <x v="77"/>
    <n v="9"/>
    <x v="6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78"/>
    <n v="41.018181818181816"/>
    <x v="1"/>
    <n v="330"/>
    <x v="1"/>
    <s v="USD"/>
    <n v="1523854800"/>
    <x v="78"/>
    <n v="4"/>
    <x v="9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79"/>
    <n v="48.004773269689736"/>
    <x v="0"/>
    <n v="838"/>
    <x v="1"/>
    <s v="USD"/>
    <n v="1529125200"/>
    <x v="79"/>
    <n v="6"/>
    <x v="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80"/>
    <n v="55.212598425196852"/>
    <x v="1"/>
    <n v="127"/>
    <x v="1"/>
    <s v="USD"/>
    <n v="1503982800"/>
    <x v="80"/>
    <n v="8"/>
    <x v="5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81"/>
    <n v="92.109489051094897"/>
    <x v="1"/>
    <n v="411"/>
    <x v="1"/>
    <s v="USD"/>
    <n v="1511416800"/>
    <x v="81"/>
    <n v="11"/>
    <x v="5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82"/>
    <n v="83.183333333333337"/>
    <x v="1"/>
    <n v="180"/>
    <x v="4"/>
    <s v="GBP"/>
    <n v="1547704800"/>
    <x v="82"/>
    <n v="1"/>
    <x v="3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83"/>
    <n v="39.996000000000002"/>
    <x v="0"/>
    <n v="1000"/>
    <x v="1"/>
    <s v="USD"/>
    <n v="1469682000"/>
    <x v="83"/>
    <n v="7"/>
    <x v="7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84"/>
    <n v="111.1336898395722"/>
    <x v="1"/>
    <n v="374"/>
    <x v="1"/>
    <s v="USD"/>
    <n v="1343451600"/>
    <x v="84"/>
    <n v="7"/>
    <x v="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85"/>
    <n v="90.563380281690144"/>
    <x v="1"/>
    <n v="71"/>
    <x v="2"/>
    <s v="AUD"/>
    <n v="1315717200"/>
    <x v="85"/>
    <n v="9"/>
    <x v="8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86"/>
    <n v="61.108374384236456"/>
    <x v="1"/>
    <n v="203"/>
    <x v="1"/>
    <s v="USD"/>
    <n v="1430715600"/>
    <x v="86"/>
    <n v="5"/>
    <x v="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87"/>
    <n v="83.022941970310384"/>
    <x v="0"/>
    <n v="1482"/>
    <x v="2"/>
    <s v="AUD"/>
    <n v="1299564000"/>
    <x v="87"/>
    <n v="3"/>
    <x v="8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88"/>
    <n v="110.76106194690266"/>
    <x v="1"/>
    <n v="113"/>
    <x v="1"/>
    <s v="USD"/>
    <n v="1429160400"/>
    <x v="88"/>
    <n v="4"/>
    <x v="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89"/>
    <n v="89.458333333333329"/>
    <x v="1"/>
    <n v="96"/>
    <x v="1"/>
    <s v="USD"/>
    <n v="1271307600"/>
    <x v="89"/>
    <n v="4"/>
    <x v="6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90"/>
    <n v="57.849056603773583"/>
    <x v="0"/>
    <n v="106"/>
    <x v="1"/>
    <s v="USD"/>
    <n v="1456380000"/>
    <x v="90"/>
    <n v="2"/>
    <x v="7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91"/>
    <n v="109.99705449189985"/>
    <x v="0"/>
    <n v="679"/>
    <x v="6"/>
    <s v="EUR"/>
    <n v="1470459600"/>
    <x v="91"/>
    <n v="8"/>
    <x v="7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92"/>
    <n v="103.96586345381526"/>
    <x v="1"/>
    <n v="498"/>
    <x v="5"/>
    <s v="CHF"/>
    <n v="1277269200"/>
    <x v="92"/>
    <n v="6"/>
    <x v="6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93"/>
    <n v="107.99508196721311"/>
    <x v="3"/>
    <n v="610"/>
    <x v="1"/>
    <s v="USD"/>
    <n v="1350709200"/>
    <x v="93"/>
    <n v="10"/>
    <x v="4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94"/>
    <n v="48.927777777777777"/>
    <x v="1"/>
    <n v="180"/>
    <x v="4"/>
    <s v="GBP"/>
    <n v="1554613200"/>
    <x v="94"/>
    <n v="4"/>
    <x v="3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95"/>
    <n v="37.666666666666664"/>
    <x v="1"/>
    <n v="27"/>
    <x v="1"/>
    <s v="USD"/>
    <n v="1571029200"/>
    <x v="95"/>
    <n v="10"/>
    <x v="3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96"/>
    <n v="64.999141999141997"/>
    <x v="1"/>
    <n v="2331"/>
    <x v="1"/>
    <s v="USD"/>
    <n v="1299736800"/>
    <x v="96"/>
    <n v="3"/>
    <x v="8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97"/>
    <n v="106.61061946902655"/>
    <x v="1"/>
    <n v="113"/>
    <x v="1"/>
    <s v="USD"/>
    <n v="1435208400"/>
    <x v="48"/>
    <n v="6"/>
    <x v="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98"/>
    <n v="27.009016393442622"/>
    <x v="0"/>
    <n v="1220"/>
    <x v="2"/>
    <s v="AUD"/>
    <n v="1437973200"/>
    <x v="97"/>
    <n v="7"/>
    <x v="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99"/>
    <n v="91.16463414634147"/>
    <x v="1"/>
    <n v="164"/>
    <x v="1"/>
    <s v="USD"/>
    <n v="1416895200"/>
    <x v="98"/>
    <n v="11"/>
    <x v="1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100"/>
    <n v="1"/>
    <x v="0"/>
    <n v="1"/>
    <x v="1"/>
    <s v="USD"/>
    <n v="1319000400"/>
    <x v="99"/>
    <n v="10"/>
    <x v="8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01"/>
    <n v="56.054878048780488"/>
    <x v="1"/>
    <n v="164"/>
    <x v="1"/>
    <s v="USD"/>
    <n v="1424498400"/>
    <x v="100"/>
    <n v="2"/>
    <x v="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02"/>
    <n v="31.017857142857142"/>
    <x v="1"/>
    <n v="336"/>
    <x v="1"/>
    <s v="USD"/>
    <n v="1526274000"/>
    <x v="101"/>
    <n v="5"/>
    <x v="9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103"/>
    <n v="66.513513513513516"/>
    <x v="0"/>
    <n v="37"/>
    <x v="6"/>
    <s v="EUR"/>
    <n v="1287896400"/>
    <x v="102"/>
    <n v="10"/>
    <x v="6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04"/>
    <n v="89.005216484089729"/>
    <x v="1"/>
    <n v="1917"/>
    <x v="1"/>
    <s v="USD"/>
    <n v="1495515600"/>
    <x v="103"/>
    <n v="5"/>
    <x v="5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05"/>
    <n v="103.46315789473684"/>
    <x v="1"/>
    <n v="95"/>
    <x v="1"/>
    <s v="USD"/>
    <n v="1364878800"/>
    <x v="104"/>
    <n v="4"/>
    <x v="2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06"/>
    <n v="95.278911564625844"/>
    <x v="1"/>
    <n v="147"/>
    <x v="1"/>
    <s v="USD"/>
    <n v="1567918800"/>
    <x v="105"/>
    <n v="9"/>
    <x v="3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07"/>
    <n v="75.895348837209298"/>
    <x v="1"/>
    <n v="86"/>
    <x v="1"/>
    <s v="USD"/>
    <n v="1524459600"/>
    <x v="106"/>
    <n v="4"/>
    <x v="9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08"/>
    <n v="107.57831325301204"/>
    <x v="1"/>
    <n v="83"/>
    <x v="1"/>
    <s v="USD"/>
    <n v="1333688400"/>
    <x v="107"/>
    <n v="4"/>
    <x v="4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109"/>
    <n v="51.31666666666667"/>
    <x v="0"/>
    <n v="60"/>
    <x v="1"/>
    <s v="USD"/>
    <n v="1389506400"/>
    <x v="108"/>
    <n v="1"/>
    <x v="1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110"/>
    <n v="71.983108108108112"/>
    <x v="0"/>
    <n v="296"/>
    <x v="1"/>
    <s v="USD"/>
    <n v="1536642000"/>
    <x v="109"/>
    <n v="9"/>
    <x v="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11"/>
    <n v="108.95414201183432"/>
    <x v="1"/>
    <n v="676"/>
    <x v="1"/>
    <s v="USD"/>
    <n v="1348290000"/>
    <x v="110"/>
    <n v="9"/>
    <x v="4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12"/>
    <n v="35"/>
    <x v="1"/>
    <n v="361"/>
    <x v="2"/>
    <s v="AUD"/>
    <n v="1408856400"/>
    <x v="111"/>
    <n v="8"/>
    <x v="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13"/>
    <n v="94.938931297709928"/>
    <x v="1"/>
    <n v="131"/>
    <x v="1"/>
    <s v="USD"/>
    <n v="1505192400"/>
    <x v="112"/>
    <n v="9"/>
    <x v="5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14"/>
    <n v="109.65079365079364"/>
    <x v="1"/>
    <n v="126"/>
    <x v="1"/>
    <s v="USD"/>
    <n v="1554786000"/>
    <x v="113"/>
    <n v="4"/>
    <x v="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115"/>
    <n v="44.001815980629537"/>
    <x v="0"/>
    <n v="3304"/>
    <x v="6"/>
    <s v="EUR"/>
    <n v="1510898400"/>
    <x v="114"/>
    <n v="11"/>
    <x v="5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116"/>
    <n v="86.794520547945211"/>
    <x v="0"/>
    <n v="73"/>
    <x v="1"/>
    <s v="USD"/>
    <n v="1442552400"/>
    <x v="115"/>
    <n v="9"/>
    <x v="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17"/>
    <n v="30.992727272727272"/>
    <x v="1"/>
    <n v="275"/>
    <x v="1"/>
    <s v="USD"/>
    <n v="1316667600"/>
    <x v="116"/>
    <n v="9"/>
    <x v="8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18"/>
    <n v="94.791044776119406"/>
    <x v="1"/>
    <n v="67"/>
    <x v="1"/>
    <s v="USD"/>
    <n v="1390716000"/>
    <x v="117"/>
    <n v="1"/>
    <x v="1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19"/>
    <n v="69.79220779220779"/>
    <x v="1"/>
    <n v="154"/>
    <x v="1"/>
    <s v="USD"/>
    <n v="1402894800"/>
    <x v="118"/>
    <n v="6"/>
    <x v="1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20"/>
    <n v="63.003367003367003"/>
    <x v="1"/>
    <n v="1782"/>
    <x v="1"/>
    <s v="USD"/>
    <n v="1429246800"/>
    <x v="119"/>
    <n v="4"/>
    <x v="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21"/>
    <n v="110.0343300110742"/>
    <x v="1"/>
    <n v="903"/>
    <x v="1"/>
    <s v="USD"/>
    <n v="1412485200"/>
    <x v="33"/>
    <n v="10"/>
    <x v="1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122"/>
    <n v="25.997933274284026"/>
    <x v="0"/>
    <n v="3387"/>
    <x v="1"/>
    <s v="USD"/>
    <n v="1417068000"/>
    <x v="120"/>
    <n v="11"/>
    <x v="1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123"/>
    <n v="49.987915407854985"/>
    <x v="0"/>
    <n v="662"/>
    <x v="0"/>
    <s v="CAD"/>
    <n v="1448344800"/>
    <x v="121"/>
    <n v="11"/>
    <x v="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24"/>
    <n v="101.72340425531915"/>
    <x v="1"/>
    <n v="94"/>
    <x v="6"/>
    <s v="EUR"/>
    <n v="1557723600"/>
    <x v="122"/>
    <n v="5"/>
    <x v="3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25"/>
    <n v="47.083333333333336"/>
    <x v="1"/>
    <n v="180"/>
    <x v="1"/>
    <s v="USD"/>
    <n v="1537333200"/>
    <x v="123"/>
    <n v="9"/>
    <x v="9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126"/>
    <n v="89.944444444444443"/>
    <x v="0"/>
    <n v="774"/>
    <x v="1"/>
    <s v="USD"/>
    <n v="1471150800"/>
    <x v="124"/>
    <n v="8"/>
    <x v="7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127"/>
    <n v="78.96875"/>
    <x v="0"/>
    <n v="672"/>
    <x v="0"/>
    <s v="CAD"/>
    <n v="1273640400"/>
    <x v="125"/>
    <n v="5"/>
    <x v="6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128"/>
    <n v="80.067669172932327"/>
    <x v="3"/>
    <n v="532"/>
    <x v="1"/>
    <s v="USD"/>
    <n v="1282885200"/>
    <x v="126"/>
    <n v="8"/>
    <x v="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129"/>
    <n v="86.472727272727269"/>
    <x v="3"/>
    <n v="55"/>
    <x v="2"/>
    <s v="AUD"/>
    <n v="1422943200"/>
    <x v="127"/>
    <n v="2"/>
    <x v="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30"/>
    <n v="28.001876172607879"/>
    <x v="1"/>
    <n v="533"/>
    <x v="3"/>
    <s v="DKK"/>
    <n v="1319605200"/>
    <x v="128"/>
    <n v="10"/>
    <x v="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31"/>
    <n v="67.996725337699544"/>
    <x v="1"/>
    <n v="2443"/>
    <x v="4"/>
    <s v="GBP"/>
    <n v="1385704800"/>
    <x v="129"/>
    <n v="11"/>
    <x v="2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32"/>
    <n v="43.078651685393261"/>
    <x v="1"/>
    <n v="89"/>
    <x v="1"/>
    <s v="USD"/>
    <n v="1515736800"/>
    <x v="130"/>
    <n v="1"/>
    <x v="9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33"/>
    <n v="87.95597484276729"/>
    <x v="1"/>
    <n v="159"/>
    <x v="1"/>
    <s v="USD"/>
    <n v="1313125200"/>
    <x v="131"/>
    <n v="8"/>
    <x v="8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134"/>
    <n v="94.987234042553197"/>
    <x v="0"/>
    <n v="940"/>
    <x v="5"/>
    <s v="CHF"/>
    <n v="1308459600"/>
    <x v="132"/>
    <n v="6"/>
    <x v="8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135"/>
    <n v="46.905982905982903"/>
    <x v="0"/>
    <n v="117"/>
    <x v="1"/>
    <s v="USD"/>
    <n v="1362636000"/>
    <x v="133"/>
    <n v="3"/>
    <x v="2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136"/>
    <n v="46.913793103448278"/>
    <x v="3"/>
    <n v="58"/>
    <x v="1"/>
    <s v="USD"/>
    <n v="1402117200"/>
    <x v="134"/>
    <n v="6"/>
    <x v="1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37"/>
    <n v="94.24"/>
    <x v="1"/>
    <n v="50"/>
    <x v="1"/>
    <s v="USD"/>
    <n v="1286341200"/>
    <x v="135"/>
    <n v="10"/>
    <x v="6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138"/>
    <n v="80.139130434782615"/>
    <x v="0"/>
    <n v="115"/>
    <x v="1"/>
    <s v="USD"/>
    <n v="1348808400"/>
    <x v="136"/>
    <n v="9"/>
    <x v="4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139"/>
    <n v="59.036809815950917"/>
    <x v="0"/>
    <n v="326"/>
    <x v="1"/>
    <s v="USD"/>
    <n v="1429592400"/>
    <x v="137"/>
    <n v="4"/>
    <x v="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40"/>
    <n v="65.989247311827953"/>
    <x v="1"/>
    <n v="186"/>
    <x v="1"/>
    <s v="USD"/>
    <n v="1519538400"/>
    <x v="138"/>
    <n v="2"/>
    <x v="9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41"/>
    <n v="60.992530345471522"/>
    <x v="1"/>
    <n v="1071"/>
    <x v="1"/>
    <s v="USD"/>
    <n v="1434085200"/>
    <x v="139"/>
    <n v="6"/>
    <x v="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42"/>
    <n v="98.307692307692307"/>
    <x v="1"/>
    <n v="117"/>
    <x v="1"/>
    <s v="USD"/>
    <n v="1333688400"/>
    <x v="107"/>
    <n v="4"/>
    <x v="4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43"/>
    <n v="104.6"/>
    <x v="1"/>
    <n v="70"/>
    <x v="1"/>
    <s v="USD"/>
    <n v="1277701200"/>
    <x v="140"/>
    <n v="6"/>
    <x v="6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44"/>
    <n v="86.066666666666663"/>
    <x v="1"/>
    <n v="135"/>
    <x v="1"/>
    <s v="USD"/>
    <n v="1560747600"/>
    <x v="141"/>
    <n v="6"/>
    <x v="3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45"/>
    <n v="76.989583333333329"/>
    <x v="1"/>
    <n v="768"/>
    <x v="5"/>
    <s v="CHF"/>
    <n v="1410066000"/>
    <x v="142"/>
    <n v="9"/>
    <x v="1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146"/>
    <n v="29.764705882352942"/>
    <x v="3"/>
    <n v="51"/>
    <x v="1"/>
    <s v="USD"/>
    <n v="1320732000"/>
    <x v="143"/>
    <n v="11"/>
    <x v="8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47"/>
    <n v="46.91959798994975"/>
    <x v="1"/>
    <n v="199"/>
    <x v="1"/>
    <s v="USD"/>
    <n v="1465794000"/>
    <x v="144"/>
    <n v="6"/>
    <x v="7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48"/>
    <n v="105.18691588785046"/>
    <x v="1"/>
    <n v="107"/>
    <x v="1"/>
    <s v="USD"/>
    <n v="1500958800"/>
    <x v="145"/>
    <n v="7"/>
    <x v="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49"/>
    <n v="69.907692307692301"/>
    <x v="1"/>
    <n v="195"/>
    <x v="1"/>
    <s v="USD"/>
    <n v="1357020000"/>
    <x v="146"/>
    <n v="1"/>
    <x v="2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100"/>
    <n v="1"/>
    <x v="0"/>
    <n v="1"/>
    <x v="1"/>
    <s v="USD"/>
    <n v="1544940000"/>
    <x v="147"/>
    <n v="12"/>
    <x v="9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150"/>
    <n v="60.011588275391958"/>
    <x v="0"/>
    <n v="1467"/>
    <x v="1"/>
    <s v="USD"/>
    <n v="1402290000"/>
    <x v="148"/>
    <n v="6"/>
    <x v="1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51"/>
    <n v="52.006220379146917"/>
    <x v="1"/>
    <n v="3376"/>
    <x v="1"/>
    <s v="USD"/>
    <n v="1487311200"/>
    <x v="149"/>
    <n v="2"/>
    <x v="5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152"/>
    <n v="31.000176025347649"/>
    <x v="0"/>
    <n v="5681"/>
    <x v="1"/>
    <s v="USD"/>
    <n v="1350622800"/>
    <x v="150"/>
    <n v="10"/>
    <x v="4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153"/>
    <n v="95.042492917847028"/>
    <x v="0"/>
    <n v="1059"/>
    <x v="1"/>
    <s v="USD"/>
    <n v="1463029200"/>
    <x v="151"/>
    <n v="5"/>
    <x v="7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154"/>
    <n v="75.968174204355108"/>
    <x v="0"/>
    <n v="1194"/>
    <x v="1"/>
    <s v="USD"/>
    <n v="1269493200"/>
    <x v="152"/>
    <n v="3"/>
    <x v="6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155"/>
    <n v="71.013192612137203"/>
    <x v="3"/>
    <n v="379"/>
    <x v="2"/>
    <s v="AUD"/>
    <n v="1570251600"/>
    <x v="153"/>
    <n v="10"/>
    <x v="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156"/>
    <n v="73.733333333333334"/>
    <x v="0"/>
    <n v="30"/>
    <x v="2"/>
    <s v="AUD"/>
    <n v="1388383200"/>
    <x v="154"/>
    <n v="12"/>
    <x v="2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57"/>
    <n v="113.17073170731707"/>
    <x v="1"/>
    <n v="41"/>
    <x v="1"/>
    <s v="USD"/>
    <n v="1449554400"/>
    <x v="155"/>
    <n v="12"/>
    <x v="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58"/>
    <n v="105.00933552992861"/>
    <x v="1"/>
    <n v="1821"/>
    <x v="1"/>
    <s v="USD"/>
    <n v="1553662800"/>
    <x v="156"/>
    <n v="3"/>
    <x v="3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59"/>
    <n v="79.176829268292678"/>
    <x v="1"/>
    <n v="164"/>
    <x v="1"/>
    <s v="USD"/>
    <n v="1556341200"/>
    <x v="157"/>
    <n v="4"/>
    <x v="3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160"/>
    <n v="57.333333333333336"/>
    <x v="0"/>
    <n v="75"/>
    <x v="1"/>
    <s v="USD"/>
    <n v="1442984400"/>
    <x v="158"/>
    <n v="9"/>
    <x v="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61"/>
    <n v="58.178343949044589"/>
    <x v="1"/>
    <n v="157"/>
    <x v="5"/>
    <s v="CHF"/>
    <n v="1544248800"/>
    <x v="159"/>
    <n v="12"/>
    <x v="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62"/>
    <n v="36.032520325203251"/>
    <x v="1"/>
    <n v="246"/>
    <x v="1"/>
    <s v="USD"/>
    <n v="1508475600"/>
    <x v="160"/>
    <n v="10"/>
    <x v="5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63"/>
    <n v="107.99068767908309"/>
    <x v="1"/>
    <n v="1396"/>
    <x v="1"/>
    <s v="USD"/>
    <n v="1507438800"/>
    <x v="161"/>
    <n v="10"/>
    <x v="5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64"/>
    <n v="44.005985634477256"/>
    <x v="1"/>
    <n v="2506"/>
    <x v="1"/>
    <s v="USD"/>
    <n v="1501563600"/>
    <x v="162"/>
    <n v="8"/>
    <x v="5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65"/>
    <n v="55.077868852459019"/>
    <x v="1"/>
    <n v="244"/>
    <x v="1"/>
    <s v="USD"/>
    <n v="1292997600"/>
    <x v="163"/>
    <n v="12"/>
    <x v="6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66"/>
    <n v="74"/>
    <x v="1"/>
    <n v="146"/>
    <x v="2"/>
    <s v="AUD"/>
    <n v="1370840400"/>
    <x v="164"/>
    <n v="6"/>
    <x v="2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167"/>
    <n v="41.996858638743454"/>
    <x v="0"/>
    <n v="955"/>
    <x v="3"/>
    <s v="DKK"/>
    <n v="1550815200"/>
    <x v="165"/>
    <n v="2"/>
    <x v="3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68"/>
    <n v="77.988161010260455"/>
    <x v="1"/>
    <n v="1267"/>
    <x v="1"/>
    <s v="USD"/>
    <n v="1339909200"/>
    <x v="166"/>
    <n v="6"/>
    <x v="4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169"/>
    <n v="82.507462686567166"/>
    <x v="0"/>
    <n v="67"/>
    <x v="1"/>
    <s v="USD"/>
    <n v="1501736400"/>
    <x v="167"/>
    <n v="8"/>
    <x v="5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170"/>
    <n v="104.2"/>
    <x v="0"/>
    <n v="5"/>
    <x v="1"/>
    <s v="USD"/>
    <n v="1395291600"/>
    <x v="168"/>
    <n v="3"/>
    <x v="1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171"/>
    <n v="25.5"/>
    <x v="0"/>
    <n v="26"/>
    <x v="1"/>
    <s v="USD"/>
    <n v="1405746000"/>
    <x v="169"/>
    <n v="7"/>
    <x v="1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72"/>
    <n v="100.98334401024984"/>
    <x v="1"/>
    <n v="1561"/>
    <x v="1"/>
    <s v="USD"/>
    <n v="1368853200"/>
    <x v="170"/>
    <n v="5"/>
    <x v="2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73"/>
    <n v="111.83333333333333"/>
    <x v="1"/>
    <n v="48"/>
    <x v="1"/>
    <s v="USD"/>
    <n v="1444021200"/>
    <x v="171"/>
    <n v="10"/>
    <x v="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174"/>
    <n v="41.999115044247787"/>
    <x v="0"/>
    <n v="1130"/>
    <x v="1"/>
    <s v="USD"/>
    <n v="1472619600"/>
    <x v="172"/>
    <n v="8"/>
    <x v="7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175"/>
    <n v="110.05115089514067"/>
    <x v="0"/>
    <n v="782"/>
    <x v="1"/>
    <s v="USD"/>
    <n v="1472878800"/>
    <x v="173"/>
    <n v="9"/>
    <x v="7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76"/>
    <n v="58.997079225994888"/>
    <x v="1"/>
    <n v="2739"/>
    <x v="1"/>
    <s v="USD"/>
    <n v="1289800800"/>
    <x v="174"/>
    <n v="11"/>
    <x v="6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177"/>
    <n v="32.985714285714288"/>
    <x v="0"/>
    <n v="210"/>
    <x v="1"/>
    <s v="USD"/>
    <n v="1505970000"/>
    <x v="175"/>
    <n v="9"/>
    <x v="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78"/>
    <n v="45.005654509471306"/>
    <x v="1"/>
    <n v="3537"/>
    <x v="0"/>
    <s v="CAD"/>
    <n v="1363496400"/>
    <x v="176"/>
    <n v="3"/>
    <x v="2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79"/>
    <n v="81.98196487897485"/>
    <x v="1"/>
    <n v="2107"/>
    <x v="2"/>
    <s v="AUD"/>
    <n v="1269234000"/>
    <x v="177"/>
    <n v="3"/>
    <x v="6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180"/>
    <n v="39.080882352941174"/>
    <x v="0"/>
    <n v="136"/>
    <x v="1"/>
    <s v="USD"/>
    <n v="1507093200"/>
    <x v="178"/>
    <n v="10"/>
    <x v="5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81"/>
    <n v="58.996383363471971"/>
    <x v="1"/>
    <n v="3318"/>
    <x v="3"/>
    <s v="DKK"/>
    <n v="1560574800"/>
    <x v="179"/>
    <n v="6"/>
    <x v="3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182"/>
    <n v="40.988372093023258"/>
    <x v="0"/>
    <n v="86"/>
    <x v="0"/>
    <s v="CAD"/>
    <n v="1284008400"/>
    <x v="180"/>
    <n v="9"/>
    <x v="6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83"/>
    <n v="31.029411764705884"/>
    <x v="1"/>
    <n v="340"/>
    <x v="1"/>
    <s v="USD"/>
    <n v="1556859600"/>
    <x v="181"/>
    <n v="5"/>
    <x v="3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184"/>
    <n v="37.789473684210527"/>
    <x v="0"/>
    <n v="19"/>
    <x v="1"/>
    <s v="USD"/>
    <n v="1526187600"/>
    <x v="182"/>
    <n v="5"/>
    <x v="9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185"/>
    <n v="32.006772009029348"/>
    <x v="0"/>
    <n v="886"/>
    <x v="1"/>
    <s v="USD"/>
    <n v="1400821200"/>
    <x v="183"/>
    <n v="5"/>
    <x v="1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86"/>
    <n v="95.966712898751737"/>
    <x v="1"/>
    <n v="1442"/>
    <x v="0"/>
    <s v="CAD"/>
    <n v="1361599200"/>
    <x v="184"/>
    <n v="2"/>
    <x v="2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187"/>
    <n v="75"/>
    <x v="0"/>
    <n v="35"/>
    <x v="6"/>
    <s v="EUR"/>
    <n v="1417500000"/>
    <x v="185"/>
    <n v="12"/>
    <x v="1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188"/>
    <n v="102.0498866213152"/>
    <x v="3"/>
    <n v="441"/>
    <x v="1"/>
    <s v="USD"/>
    <n v="1457071200"/>
    <x v="186"/>
    <n v="3"/>
    <x v="7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189"/>
    <n v="105.75"/>
    <x v="0"/>
    <n v="24"/>
    <x v="1"/>
    <s v="USD"/>
    <n v="1370322000"/>
    <x v="187"/>
    <n v="6"/>
    <x v="2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190"/>
    <n v="37.069767441860463"/>
    <x v="0"/>
    <n v="86"/>
    <x v="6"/>
    <s v="EUR"/>
    <n v="1552366800"/>
    <x v="188"/>
    <n v="3"/>
    <x v="3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191"/>
    <n v="35.049382716049379"/>
    <x v="0"/>
    <n v="243"/>
    <x v="1"/>
    <s v="USD"/>
    <n v="1403845200"/>
    <x v="189"/>
    <n v="6"/>
    <x v="1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192"/>
    <n v="46.338461538461537"/>
    <x v="0"/>
    <n v="65"/>
    <x v="1"/>
    <s v="USD"/>
    <n v="1523163600"/>
    <x v="190"/>
    <n v="4"/>
    <x v="9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93"/>
    <n v="69.174603174603178"/>
    <x v="1"/>
    <n v="126"/>
    <x v="1"/>
    <s v="USD"/>
    <n v="1442206800"/>
    <x v="191"/>
    <n v="9"/>
    <x v="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94"/>
    <n v="109.07824427480917"/>
    <x v="1"/>
    <n v="524"/>
    <x v="1"/>
    <s v="USD"/>
    <n v="1532840400"/>
    <x v="192"/>
    <n v="7"/>
    <x v="9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195"/>
    <n v="51.78"/>
    <x v="0"/>
    <n v="100"/>
    <x v="3"/>
    <s v="DKK"/>
    <n v="1472878800"/>
    <x v="173"/>
    <n v="9"/>
    <x v="7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96"/>
    <n v="82.010055304172951"/>
    <x v="1"/>
    <n v="1989"/>
    <x v="1"/>
    <s v="USD"/>
    <n v="1498194000"/>
    <x v="193"/>
    <n v="6"/>
    <x v="5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197"/>
    <n v="35.958333333333336"/>
    <x v="0"/>
    <n v="168"/>
    <x v="1"/>
    <s v="USD"/>
    <n v="1281070800"/>
    <x v="194"/>
    <n v="8"/>
    <x v="6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198"/>
    <n v="74.461538461538467"/>
    <x v="0"/>
    <n v="13"/>
    <x v="1"/>
    <s v="USD"/>
    <n v="1436245200"/>
    <x v="195"/>
    <n v="7"/>
    <x v="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50"/>
    <n v="2"/>
    <x v="0"/>
    <n v="1"/>
    <x v="0"/>
    <s v="CAD"/>
    <n v="1269493200"/>
    <x v="152"/>
    <n v="3"/>
    <x v="6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99"/>
    <n v="91.114649681528661"/>
    <x v="1"/>
    <n v="157"/>
    <x v="1"/>
    <s v="USD"/>
    <n v="1406264400"/>
    <x v="196"/>
    <n v="7"/>
    <x v="1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200"/>
    <n v="79.792682926829272"/>
    <x v="3"/>
    <n v="82"/>
    <x v="1"/>
    <s v="USD"/>
    <n v="1317531600"/>
    <x v="197"/>
    <n v="10"/>
    <x v="8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201"/>
    <n v="42.999777678968428"/>
    <x v="1"/>
    <n v="4498"/>
    <x v="2"/>
    <s v="AUD"/>
    <n v="1484632800"/>
    <x v="198"/>
    <n v="1"/>
    <x v="5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202"/>
    <n v="63.225000000000001"/>
    <x v="0"/>
    <n v="40"/>
    <x v="1"/>
    <s v="USD"/>
    <n v="1301806800"/>
    <x v="199"/>
    <n v="4"/>
    <x v="8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203"/>
    <n v="70.174999999999997"/>
    <x v="1"/>
    <n v="80"/>
    <x v="1"/>
    <s v="USD"/>
    <n v="1539752400"/>
    <x v="200"/>
    <n v="10"/>
    <x v="9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204"/>
    <n v="61.333333333333336"/>
    <x v="3"/>
    <n v="57"/>
    <x v="1"/>
    <s v="USD"/>
    <n v="1267250400"/>
    <x v="201"/>
    <n v="2"/>
    <x v="6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205"/>
    <n v="99"/>
    <x v="1"/>
    <n v="43"/>
    <x v="1"/>
    <s v="USD"/>
    <n v="1535432400"/>
    <x v="202"/>
    <n v="8"/>
    <x v="9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206"/>
    <n v="96.984900146127615"/>
    <x v="1"/>
    <n v="2053"/>
    <x v="1"/>
    <s v="USD"/>
    <n v="1510207200"/>
    <x v="203"/>
    <n v="11"/>
    <x v="5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07"/>
    <n v="51.004950495049506"/>
    <x v="2"/>
    <n v="808"/>
    <x v="2"/>
    <s v="AUD"/>
    <n v="1462510800"/>
    <x v="204"/>
    <n v="5"/>
    <x v="7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208"/>
    <n v="28.044247787610619"/>
    <x v="0"/>
    <n v="226"/>
    <x v="3"/>
    <s v="DKK"/>
    <n v="1488520800"/>
    <x v="205"/>
    <n v="3"/>
    <x v="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209"/>
    <n v="60.984615384615381"/>
    <x v="0"/>
    <n v="1625"/>
    <x v="1"/>
    <s v="USD"/>
    <n v="1377579600"/>
    <x v="206"/>
    <n v="8"/>
    <x v="2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210"/>
    <n v="73.214285714285708"/>
    <x v="1"/>
    <n v="168"/>
    <x v="1"/>
    <s v="USD"/>
    <n v="1576389600"/>
    <x v="207"/>
    <n v="12"/>
    <x v="3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211"/>
    <n v="39.997435299603637"/>
    <x v="1"/>
    <n v="4289"/>
    <x v="1"/>
    <s v="USD"/>
    <n v="1289019600"/>
    <x v="208"/>
    <n v="11"/>
    <x v="6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212"/>
    <n v="86.812121212121212"/>
    <x v="1"/>
    <n v="165"/>
    <x v="1"/>
    <s v="USD"/>
    <n v="1282194000"/>
    <x v="209"/>
    <n v="8"/>
    <x v="6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213"/>
    <n v="42.125874125874127"/>
    <x v="0"/>
    <n v="143"/>
    <x v="1"/>
    <s v="USD"/>
    <n v="1550037600"/>
    <x v="210"/>
    <n v="2"/>
    <x v="3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214"/>
    <n v="103.97851239669421"/>
    <x v="1"/>
    <n v="1815"/>
    <x v="1"/>
    <s v="USD"/>
    <n v="1321941600"/>
    <x v="211"/>
    <n v="11"/>
    <x v="8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215"/>
    <n v="62.003211991434689"/>
    <x v="0"/>
    <n v="934"/>
    <x v="1"/>
    <s v="USD"/>
    <n v="1556427600"/>
    <x v="212"/>
    <n v="4"/>
    <x v="3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216"/>
    <n v="31.005037783375315"/>
    <x v="1"/>
    <n v="397"/>
    <x v="4"/>
    <s v="GBP"/>
    <n v="1320991200"/>
    <x v="213"/>
    <n v="11"/>
    <x v="8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217"/>
    <n v="89.991552956465242"/>
    <x v="1"/>
    <n v="1539"/>
    <x v="1"/>
    <s v="USD"/>
    <n v="1345093200"/>
    <x v="214"/>
    <n v="8"/>
    <x v="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218"/>
    <n v="39.235294117647058"/>
    <x v="0"/>
    <n v="17"/>
    <x v="1"/>
    <s v="USD"/>
    <n v="1309496400"/>
    <x v="215"/>
    <n v="7"/>
    <x v="8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219"/>
    <n v="54.993116108306566"/>
    <x v="0"/>
    <n v="2179"/>
    <x v="1"/>
    <s v="USD"/>
    <n v="1340254800"/>
    <x v="216"/>
    <n v="6"/>
    <x v="4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220"/>
    <n v="47.992753623188406"/>
    <x v="1"/>
    <n v="138"/>
    <x v="1"/>
    <s v="USD"/>
    <n v="1412226000"/>
    <x v="217"/>
    <n v="10"/>
    <x v="1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221"/>
    <n v="87.966702470461868"/>
    <x v="0"/>
    <n v="931"/>
    <x v="1"/>
    <s v="USD"/>
    <n v="1458104400"/>
    <x v="218"/>
    <n v="3"/>
    <x v="7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222"/>
    <n v="51.999165275459099"/>
    <x v="1"/>
    <n v="3594"/>
    <x v="1"/>
    <s v="USD"/>
    <n v="1411534800"/>
    <x v="219"/>
    <n v="9"/>
    <x v="1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223"/>
    <n v="29.999659863945578"/>
    <x v="1"/>
    <n v="5880"/>
    <x v="1"/>
    <s v="USD"/>
    <n v="1399093200"/>
    <x v="220"/>
    <n v="5"/>
    <x v="1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224"/>
    <n v="98.205357142857139"/>
    <x v="1"/>
    <n v="112"/>
    <x v="1"/>
    <s v="USD"/>
    <n v="1270702800"/>
    <x v="221"/>
    <n v="4"/>
    <x v="6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225"/>
    <n v="108.96182396606575"/>
    <x v="1"/>
    <n v="943"/>
    <x v="1"/>
    <s v="USD"/>
    <n v="1431666000"/>
    <x v="222"/>
    <n v="5"/>
    <x v="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226"/>
    <n v="66.998379254457049"/>
    <x v="1"/>
    <n v="2468"/>
    <x v="1"/>
    <s v="USD"/>
    <n v="1472619600"/>
    <x v="172"/>
    <n v="8"/>
    <x v="7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227"/>
    <n v="64.99333594668758"/>
    <x v="1"/>
    <n v="2551"/>
    <x v="1"/>
    <s v="USD"/>
    <n v="1496293200"/>
    <x v="223"/>
    <n v="6"/>
    <x v="5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228"/>
    <n v="99.841584158415841"/>
    <x v="1"/>
    <n v="101"/>
    <x v="1"/>
    <s v="USD"/>
    <n v="1575612000"/>
    <x v="224"/>
    <n v="12"/>
    <x v="3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229"/>
    <n v="82.432835820895519"/>
    <x v="3"/>
    <n v="67"/>
    <x v="1"/>
    <s v="USD"/>
    <n v="1369112400"/>
    <x v="225"/>
    <n v="5"/>
    <x v="2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230"/>
    <n v="63.293478260869563"/>
    <x v="1"/>
    <n v="92"/>
    <x v="1"/>
    <s v="USD"/>
    <n v="1469422800"/>
    <x v="226"/>
    <n v="7"/>
    <x v="7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231"/>
    <n v="96.774193548387103"/>
    <x v="1"/>
    <n v="62"/>
    <x v="1"/>
    <s v="USD"/>
    <n v="1307854800"/>
    <x v="227"/>
    <n v="6"/>
    <x v="8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232"/>
    <n v="54.906040268456373"/>
    <x v="1"/>
    <n v="149"/>
    <x v="6"/>
    <s v="EUR"/>
    <n v="1503378000"/>
    <x v="228"/>
    <n v="8"/>
    <x v="5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233"/>
    <n v="39.010869565217391"/>
    <x v="0"/>
    <n v="92"/>
    <x v="1"/>
    <s v="USD"/>
    <n v="1486965600"/>
    <x v="229"/>
    <n v="2"/>
    <x v="5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234"/>
    <n v="75.84210526315789"/>
    <x v="0"/>
    <n v="57"/>
    <x v="2"/>
    <s v="AUD"/>
    <n v="1561438800"/>
    <x v="230"/>
    <n v="6"/>
    <x v="3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235"/>
    <n v="45.051671732522799"/>
    <x v="1"/>
    <n v="329"/>
    <x v="1"/>
    <s v="USD"/>
    <n v="1398402000"/>
    <x v="231"/>
    <n v="4"/>
    <x v="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236"/>
    <n v="104.51546391752578"/>
    <x v="1"/>
    <n v="97"/>
    <x v="3"/>
    <s v="DKK"/>
    <n v="1513231200"/>
    <x v="232"/>
    <n v="12"/>
    <x v="5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237"/>
    <n v="76.268292682926827"/>
    <x v="0"/>
    <n v="41"/>
    <x v="1"/>
    <s v="USD"/>
    <n v="1440824400"/>
    <x v="233"/>
    <n v="8"/>
    <x v="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238"/>
    <n v="69.015695067264573"/>
    <x v="1"/>
    <n v="1784"/>
    <x v="1"/>
    <s v="USD"/>
    <n v="1281070800"/>
    <x v="194"/>
    <n v="8"/>
    <x v="6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239"/>
    <n v="101.97684085510689"/>
    <x v="1"/>
    <n v="1684"/>
    <x v="2"/>
    <s v="AUD"/>
    <n v="1397365200"/>
    <x v="234"/>
    <n v="4"/>
    <x v="1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240"/>
    <n v="42.915999999999997"/>
    <x v="1"/>
    <n v="250"/>
    <x v="1"/>
    <s v="USD"/>
    <n v="1494392400"/>
    <x v="235"/>
    <n v="5"/>
    <x v="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241"/>
    <n v="43.025210084033617"/>
    <x v="1"/>
    <n v="238"/>
    <x v="1"/>
    <s v="USD"/>
    <n v="1520143200"/>
    <x v="236"/>
    <n v="3"/>
    <x v="9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242"/>
    <n v="75.245283018867923"/>
    <x v="1"/>
    <n v="53"/>
    <x v="1"/>
    <s v="USD"/>
    <n v="1405314000"/>
    <x v="237"/>
    <n v="7"/>
    <x v="1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243"/>
    <n v="69.023364485981304"/>
    <x v="1"/>
    <n v="214"/>
    <x v="1"/>
    <s v="USD"/>
    <n v="1396846800"/>
    <x v="238"/>
    <n v="4"/>
    <x v="1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244"/>
    <n v="65.986486486486484"/>
    <x v="1"/>
    <n v="222"/>
    <x v="1"/>
    <s v="USD"/>
    <n v="1375678800"/>
    <x v="239"/>
    <n v="8"/>
    <x v="2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245"/>
    <n v="98.013800424628457"/>
    <x v="1"/>
    <n v="1884"/>
    <x v="1"/>
    <s v="USD"/>
    <n v="1482386400"/>
    <x v="240"/>
    <n v="12"/>
    <x v="7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246"/>
    <n v="60.105504587155963"/>
    <x v="1"/>
    <n v="218"/>
    <x v="2"/>
    <s v="AUD"/>
    <n v="1420005600"/>
    <x v="241"/>
    <n v="12"/>
    <x v="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247"/>
    <n v="26.000773395204948"/>
    <x v="1"/>
    <n v="6465"/>
    <x v="1"/>
    <s v="USD"/>
    <n v="1420178400"/>
    <x v="242"/>
    <n v="1"/>
    <x v="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248"/>
    <n v="3"/>
    <x v="0"/>
    <n v="1"/>
    <x v="1"/>
    <s v="USD"/>
    <n v="1264399200"/>
    <x v="67"/>
    <n v="1"/>
    <x v="6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249"/>
    <n v="38.019801980198018"/>
    <x v="0"/>
    <n v="101"/>
    <x v="1"/>
    <s v="USD"/>
    <n v="1355032800"/>
    <x v="243"/>
    <n v="12"/>
    <x v="4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250"/>
    <n v="106.15254237288136"/>
    <x v="1"/>
    <n v="59"/>
    <x v="1"/>
    <s v="USD"/>
    <n v="1382677200"/>
    <x v="244"/>
    <n v="10"/>
    <x v="2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251"/>
    <n v="81.019475655430711"/>
    <x v="0"/>
    <n v="1335"/>
    <x v="0"/>
    <s v="CAD"/>
    <n v="1302238800"/>
    <x v="245"/>
    <n v="4"/>
    <x v="8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252"/>
    <n v="96.647727272727266"/>
    <x v="1"/>
    <n v="88"/>
    <x v="1"/>
    <s v="USD"/>
    <n v="1487656800"/>
    <x v="246"/>
    <n v="2"/>
    <x v="5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253"/>
    <n v="57.003535651149086"/>
    <x v="1"/>
    <n v="1697"/>
    <x v="1"/>
    <s v="USD"/>
    <n v="1297836000"/>
    <x v="247"/>
    <n v="2"/>
    <x v="8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254"/>
    <n v="63.93333333333333"/>
    <x v="0"/>
    <n v="15"/>
    <x v="4"/>
    <s v="GBP"/>
    <n v="1453615200"/>
    <x v="248"/>
    <n v="1"/>
    <x v="7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255"/>
    <n v="90.456521739130437"/>
    <x v="1"/>
    <n v="92"/>
    <x v="1"/>
    <s v="USD"/>
    <n v="1362463200"/>
    <x v="249"/>
    <n v="3"/>
    <x v="2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256"/>
    <n v="72.172043010752688"/>
    <x v="1"/>
    <n v="186"/>
    <x v="1"/>
    <s v="USD"/>
    <n v="1481176800"/>
    <x v="250"/>
    <n v="12"/>
    <x v="7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257"/>
    <n v="77.934782608695656"/>
    <x v="1"/>
    <n v="138"/>
    <x v="1"/>
    <s v="USD"/>
    <n v="1354946400"/>
    <x v="251"/>
    <n v="12"/>
    <x v="4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258"/>
    <n v="38.065134099616856"/>
    <x v="1"/>
    <n v="261"/>
    <x v="1"/>
    <s v="USD"/>
    <n v="1348808400"/>
    <x v="136"/>
    <n v="9"/>
    <x v="4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259"/>
    <n v="57.936123348017624"/>
    <x v="0"/>
    <n v="454"/>
    <x v="1"/>
    <s v="USD"/>
    <n v="1282712400"/>
    <x v="252"/>
    <n v="8"/>
    <x v="6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260"/>
    <n v="49.794392523364486"/>
    <x v="1"/>
    <n v="107"/>
    <x v="1"/>
    <s v="USD"/>
    <n v="1301979600"/>
    <x v="253"/>
    <n v="4"/>
    <x v="8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261"/>
    <n v="54.050251256281406"/>
    <x v="1"/>
    <n v="199"/>
    <x v="1"/>
    <s v="USD"/>
    <n v="1263016800"/>
    <x v="254"/>
    <n v="1"/>
    <x v="6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262"/>
    <n v="30.002721335268504"/>
    <x v="1"/>
    <n v="5512"/>
    <x v="1"/>
    <s v="USD"/>
    <n v="1360648800"/>
    <x v="255"/>
    <n v="2"/>
    <x v="2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263"/>
    <n v="70.127906976744185"/>
    <x v="1"/>
    <n v="86"/>
    <x v="1"/>
    <s v="USD"/>
    <n v="1451800800"/>
    <x v="256"/>
    <n v="1"/>
    <x v="7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264"/>
    <n v="26.996228786926462"/>
    <x v="0"/>
    <n v="3182"/>
    <x v="6"/>
    <s v="EUR"/>
    <n v="1415340000"/>
    <x v="257"/>
    <n v="11"/>
    <x v="1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265"/>
    <n v="51.990606936416185"/>
    <x v="1"/>
    <n v="2768"/>
    <x v="2"/>
    <s v="AUD"/>
    <n v="1351054800"/>
    <x v="258"/>
    <n v="10"/>
    <x v="4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266"/>
    <n v="56.416666666666664"/>
    <x v="1"/>
    <n v="48"/>
    <x v="1"/>
    <s v="USD"/>
    <n v="1349326800"/>
    <x v="259"/>
    <n v="10"/>
    <x v="4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267"/>
    <n v="101.63218390804597"/>
    <x v="1"/>
    <n v="87"/>
    <x v="1"/>
    <s v="USD"/>
    <n v="1548914400"/>
    <x v="260"/>
    <n v="1"/>
    <x v="3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268"/>
    <n v="25.005291005291006"/>
    <x v="3"/>
    <n v="1890"/>
    <x v="1"/>
    <s v="USD"/>
    <n v="1291269600"/>
    <x v="261"/>
    <n v="12"/>
    <x v="6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69"/>
    <n v="32.016393442622949"/>
    <x v="2"/>
    <n v="61"/>
    <x v="1"/>
    <s v="USD"/>
    <n v="1449468000"/>
    <x v="262"/>
    <n v="12"/>
    <x v="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270"/>
    <n v="82.021647307286173"/>
    <x v="1"/>
    <n v="1894"/>
    <x v="1"/>
    <s v="USD"/>
    <n v="1562734800"/>
    <x v="263"/>
    <n v="7"/>
    <x v="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271"/>
    <n v="37.957446808510639"/>
    <x v="1"/>
    <n v="282"/>
    <x v="0"/>
    <s v="CAD"/>
    <n v="1505624400"/>
    <x v="264"/>
    <n v="9"/>
    <x v="5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272"/>
    <n v="51.533333333333331"/>
    <x v="0"/>
    <n v="15"/>
    <x v="1"/>
    <s v="USD"/>
    <n v="1509948000"/>
    <x v="265"/>
    <n v="11"/>
    <x v="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273"/>
    <n v="81.198275862068968"/>
    <x v="1"/>
    <n v="116"/>
    <x v="1"/>
    <s v="USD"/>
    <n v="1554526800"/>
    <x v="266"/>
    <n v="4"/>
    <x v="3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274"/>
    <n v="40.030075187969928"/>
    <x v="0"/>
    <n v="133"/>
    <x v="1"/>
    <s v="USD"/>
    <n v="1334811600"/>
    <x v="267"/>
    <n v="4"/>
    <x v="4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275"/>
    <n v="89.939759036144579"/>
    <x v="1"/>
    <n v="83"/>
    <x v="1"/>
    <s v="USD"/>
    <n v="1279515600"/>
    <x v="268"/>
    <n v="7"/>
    <x v="6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276"/>
    <n v="96.692307692307693"/>
    <x v="1"/>
    <n v="91"/>
    <x v="1"/>
    <s v="USD"/>
    <n v="1353909600"/>
    <x v="269"/>
    <n v="11"/>
    <x v="4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277"/>
    <n v="25.010989010989011"/>
    <x v="1"/>
    <n v="546"/>
    <x v="1"/>
    <s v="USD"/>
    <n v="1535950800"/>
    <x v="270"/>
    <n v="9"/>
    <x v="9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278"/>
    <n v="36.987277353689571"/>
    <x v="1"/>
    <n v="393"/>
    <x v="1"/>
    <s v="USD"/>
    <n v="1511244000"/>
    <x v="271"/>
    <n v="11"/>
    <x v="5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279"/>
    <n v="73.012609117361791"/>
    <x v="0"/>
    <n v="2062"/>
    <x v="1"/>
    <s v="USD"/>
    <n v="1331445600"/>
    <x v="272"/>
    <n v="3"/>
    <x v="4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280"/>
    <n v="68.240601503759393"/>
    <x v="1"/>
    <n v="133"/>
    <x v="1"/>
    <s v="USD"/>
    <n v="1480226400"/>
    <x v="73"/>
    <n v="11"/>
    <x v="7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281"/>
    <n v="52.310344827586206"/>
    <x v="0"/>
    <n v="29"/>
    <x v="3"/>
    <s v="DKK"/>
    <n v="1464584400"/>
    <x v="273"/>
    <n v="5"/>
    <x v="7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282"/>
    <n v="61.765151515151516"/>
    <x v="0"/>
    <n v="132"/>
    <x v="1"/>
    <s v="USD"/>
    <n v="1335848400"/>
    <x v="274"/>
    <n v="5"/>
    <x v="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283"/>
    <n v="25.027559055118111"/>
    <x v="1"/>
    <n v="254"/>
    <x v="1"/>
    <s v="USD"/>
    <n v="1473483600"/>
    <x v="275"/>
    <n v="9"/>
    <x v="7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284"/>
    <n v="106.28804347826087"/>
    <x v="3"/>
    <n v="184"/>
    <x v="1"/>
    <s v="USD"/>
    <n v="1479880800"/>
    <x v="276"/>
    <n v="11"/>
    <x v="7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285"/>
    <n v="75.07386363636364"/>
    <x v="1"/>
    <n v="176"/>
    <x v="1"/>
    <s v="USD"/>
    <n v="1430197200"/>
    <x v="277"/>
    <n v="4"/>
    <x v="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286"/>
    <n v="39.970802919708028"/>
    <x v="0"/>
    <n v="137"/>
    <x v="3"/>
    <s v="DKK"/>
    <n v="1331701200"/>
    <x v="278"/>
    <n v="3"/>
    <x v="4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287"/>
    <n v="39.982195845697326"/>
    <x v="1"/>
    <n v="337"/>
    <x v="0"/>
    <s v="CAD"/>
    <n v="1438578000"/>
    <x v="279"/>
    <n v="8"/>
    <x v="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288"/>
    <n v="101.01541850220265"/>
    <x v="0"/>
    <n v="908"/>
    <x v="1"/>
    <s v="USD"/>
    <n v="1368162000"/>
    <x v="280"/>
    <n v="5"/>
    <x v="2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289"/>
    <n v="76.813084112149539"/>
    <x v="1"/>
    <n v="107"/>
    <x v="1"/>
    <s v="USD"/>
    <n v="1318654800"/>
    <x v="281"/>
    <n v="10"/>
    <x v="8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290"/>
    <n v="71.7"/>
    <x v="0"/>
    <n v="10"/>
    <x v="1"/>
    <s v="USD"/>
    <n v="1331874000"/>
    <x v="282"/>
    <n v="3"/>
    <x v="4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291"/>
    <n v="33.28125"/>
    <x v="3"/>
    <n v="32"/>
    <x v="6"/>
    <s v="EUR"/>
    <n v="1286254800"/>
    <x v="283"/>
    <n v="10"/>
    <x v="6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292"/>
    <n v="43.923497267759565"/>
    <x v="1"/>
    <n v="183"/>
    <x v="1"/>
    <s v="USD"/>
    <n v="1540530000"/>
    <x v="284"/>
    <n v="10"/>
    <x v="9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293"/>
    <n v="36.004712041884815"/>
    <x v="0"/>
    <n v="1910"/>
    <x v="5"/>
    <s v="CHF"/>
    <n v="1381813200"/>
    <x v="285"/>
    <n v="10"/>
    <x v="2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294"/>
    <n v="88.21052631578948"/>
    <x v="0"/>
    <n v="38"/>
    <x v="2"/>
    <s v="AUD"/>
    <n v="1548655200"/>
    <x v="286"/>
    <n v="1"/>
    <x v="3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295"/>
    <n v="65.240384615384613"/>
    <x v="0"/>
    <n v="104"/>
    <x v="2"/>
    <s v="AUD"/>
    <n v="1389679200"/>
    <x v="287"/>
    <n v="1"/>
    <x v="1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296"/>
    <n v="69.958333333333329"/>
    <x v="1"/>
    <n v="72"/>
    <x v="1"/>
    <s v="USD"/>
    <n v="1456466400"/>
    <x v="288"/>
    <n v="2"/>
    <x v="7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297"/>
    <n v="39.877551020408163"/>
    <x v="0"/>
    <n v="49"/>
    <x v="1"/>
    <s v="USD"/>
    <n v="1456984800"/>
    <x v="289"/>
    <n v="3"/>
    <x v="7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298"/>
    <n v="5"/>
    <x v="0"/>
    <n v="1"/>
    <x v="3"/>
    <s v="DKK"/>
    <n v="1504069200"/>
    <x v="290"/>
    <n v="8"/>
    <x v="5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299"/>
    <n v="41.023728813559323"/>
    <x v="1"/>
    <n v="295"/>
    <x v="1"/>
    <s v="USD"/>
    <n v="1424930400"/>
    <x v="291"/>
    <n v="2"/>
    <x v="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300"/>
    <n v="98.914285714285711"/>
    <x v="0"/>
    <n v="245"/>
    <x v="1"/>
    <s v="USD"/>
    <n v="1535864400"/>
    <x v="292"/>
    <n v="9"/>
    <x v="9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301"/>
    <n v="87.78125"/>
    <x v="0"/>
    <n v="32"/>
    <x v="1"/>
    <s v="USD"/>
    <n v="1452146400"/>
    <x v="293"/>
    <n v="1"/>
    <x v="7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302"/>
    <n v="80.767605633802816"/>
    <x v="1"/>
    <n v="142"/>
    <x v="1"/>
    <s v="USD"/>
    <n v="1470546000"/>
    <x v="294"/>
    <n v="8"/>
    <x v="7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303"/>
    <n v="94.28235294117647"/>
    <x v="1"/>
    <n v="85"/>
    <x v="1"/>
    <s v="USD"/>
    <n v="1458363600"/>
    <x v="295"/>
    <n v="3"/>
    <x v="7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304"/>
    <n v="73.428571428571431"/>
    <x v="0"/>
    <n v="7"/>
    <x v="1"/>
    <s v="USD"/>
    <n v="1500008400"/>
    <x v="296"/>
    <n v="7"/>
    <x v="5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305"/>
    <n v="65.968133535660087"/>
    <x v="1"/>
    <n v="659"/>
    <x v="3"/>
    <s v="DKK"/>
    <n v="1338958800"/>
    <x v="297"/>
    <n v="6"/>
    <x v="4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306"/>
    <n v="109.04109589041096"/>
    <x v="0"/>
    <n v="803"/>
    <x v="1"/>
    <s v="USD"/>
    <n v="1303102800"/>
    <x v="298"/>
    <n v="4"/>
    <x v="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07"/>
    <n v="41.16"/>
    <x v="3"/>
    <n v="75"/>
    <x v="1"/>
    <s v="USD"/>
    <n v="1316581200"/>
    <x v="299"/>
    <n v="9"/>
    <x v="8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308"/>
    <n v="99.125"/>
    <x v="0"/>
    <n v="16"/>
    <x v="1"/>
    <s v="USD"/>
    <n v="1270789200"/>
    <x v="300"/>
    <n v="4"/>
    <x v="6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309"/>
    <n v="105.88429752066116"/>
    <x v="1"/>
    <n v="121"/>
    <x v="1"/>
    <s v="USD"/>
    <n v="1297836000"/>
    <x v="247"/>
    <n v="2"/>
    <x v="8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310"/>
    <n v="48.996525921966864"/>
    <x v="1"/>
    <n v="3742"/>
    <x v="1"/>
    <s v="USD"/>
    <n v="1382677200"/>
    <x v="244"/>
    <n v="10"/>
    <x v="2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311"/>
    <n v="39"/>
    <x v="1"/>
    <n v="223"/>
    <x v="1"/>
    <s v="USD"/>
    <n v="1330322400"/>
    <x v="301"/>
    <n v="2"/>
    <x v="4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312"/>
    <n v="31.022556390977442"/>
    <x v="1"/>
    <n v="133"/>
    <x v="1"/>
    <s v="USD"/>
    <n v="1552366800"/>
    <x v="188"/>
    <n v="3"/>
    <x v="3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313"/>
    <n v="103.87096774193549"/>
    <x v="0"/>
    <n v="31"/>
    <x v="1"/>
    <s v="USD"/>
    <n v="1400907600"/>
    <x v="302"/>
    <n v="5"/>
    <x v="1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314"/>
    <n v="59.268518518518519"/>
    <x v="0"/>
    <n v="108"/>
    <x v="6"/>
    <s v="EUR"/>
    <n v="1574143200"/>
    <x v="303"/>
    <n v="11"/>
    <x v="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315"/>
    <n v="42.3"/>
    <x v="0"/>
    <n v="30"/>
    <x v="1"/>
    <s v="USD"/>
    <n v="1494738000"/>
    <x v="304"/>
    <n v="5"/>
    <x v="5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316"/>
    <n v="53.117647058823529"/>
    <x v="0"/>
    <n v="17"/>
    <x v="1"/>
    <s v="USD"/>
    <n v="1392357600"/>
    <x v="305"/>
    <n v="2"/>
    <x v="1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17"/>
    <n v="50.796875"/>
    <x v="3"/>
    <n v="64"/>
    <x v="1"/>
    <s v="USD"/>
    <n v="1281589200"/>
    <x v="306"/>
    <n v="8"/>
    <x v="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318"/>
    <n v="101.15"/>
    <x v="0"/>
    <n v="80"/>
    <x v="1"/>
    <s v="USD"/>
    <n v="1305003600"/>
    <x v="307"/>
    <n v="5"/>
    <x v="8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319"/>
    <n v="65.000810372771468"/>
    <x v="0"/>
    <n v="2468"/>
    <x v="1"/>
    <s v="USD"/>
    <n v="1301634000"/>
    <x v="308"/>
    <n v="4"/>
    <x v="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320"/>
    <n v="37.998645510835914"/>
    <x v="1"/>
    <n v="5168"/>
    <x v="1"/>
    <s v="USD"/>
    <n v="1290664800"/>
    <x v="309"/>
    <n v="11"/>
    <x v="6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321"/>
    <n v="82.615384615384613"/>
    <x v="0"/>
    <n v="26"/>
    <x v="4"/>
    <s v="GBP"/>
    <n v="1395896400"/>
    <x v="310"/>
    <n v="3"/>
    <x v="1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322"/>
    <n v="37.941368078175898"/>
    <x v="1"/>
    <n v="307"/>
    <x v="1"/>
    <s v="USD"/>
    <n v="1434862800"/>
    <x v="311"/>
    <n v="6"/>
    <x v="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323"/>
    <n v="80.780821917808225"/>
    <x v="0"/>
    <n v="73"/>
    <x v="1"/>
    <s v="USD"/>
    <n v="1529125200"/>
    <x v="79"/>
    <n v="6"/>
    <x v="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324"/>
    <n v="25.984375"/>
    <x v="0"/>
    <n v="128"/>
    <x v="1"/>
    <s v="USD"/>
    <n v="1451109600"/>
    <x v="312"/>
    <n v="12"/>
    <x v="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325"/>
    <n v="30.363636363636363"/>
    <x v="0"/>
    <n v="33"/>
    <x v="1"/>
    <s v="USD"/>
    <n v="1566968400"/>
    <x v="313"/>
    <n v="8"/>
    <x v="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326"/>
    <n v="54.004916018025398"/>
    <x v="1"/>
    <n v="2441"/>
    <x v="1"/>
    <s v="USD"/>
    <n v="1543557600"/>
    <x v="314"/>
    <n v="11"/>
    <x v="9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327"/>
    <n v="101.78672985781991"/>
    <x v="2"/>
    <n v="211"/>
    <x v="1"/>
    <s v="USD"/>
    <n v="1481522400"/>
    <x v="315"/>
    <n v="12"/>
    <x v="7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328"/>
    <n v="45.003610108303249"/>
    <x v="1"/>
    <n v="1385"/>
    <x v="4"/>
    <s v="GBP"/>
    <n v="1512712800"/>
    <x v="316"/>
    <n v="12"/>
    <x v="5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329"/>
    <n v="77.068421052631578"/>
    <x v="1"/>
    <n v="190"/>
    <x v="1"/>
    <s v="USD"/>
    <n v="1324274400"/>
    <x v="317"/>
    <n v="12"/>
    <x v="8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330"/>
    <n v="88.076595744680844"/>
    <x v="1"/>
    <n v="470"/>
    <x v="1"/>
    <s v="USD"/>
    <n v="1364446800"/>
    <x v="318"/>
    <n v="3"/>
    <x v="2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331"/>
    <n v="47.035573122529641"/>
    <x v="1"/>
    <n v="253"/>
    <x v="1"/>
    <s v="USD"/>
    <n v="1542693600"/>
    <x v="319"/>
    <n v="11"/>
    <x v="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332"/>
    <n v="110.99550763701707"/>
    <x v="1"/>
    <n v="1113"/>
    <x v="1"/>
    <s v="USD"/>
    <n v="1515564000"/>
    <x v="32"/>
    <n v="1"/>
    <x v="9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333"/>
    <n v="87.003066141042481"/>
    <x v="1"/>
    <n v="2283"/>
    <x v="1"/>
    <s v="USD"/>
    <n v="1573797600"/>
    <x v="320"/>
    <n v="11"/>
    <x v="3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334"/>
    <n v="63.994402985074629"/>
    <x v="0"/>
    <n v="1072"/>
    <x v="1"/>
    <s v="USD"/>
    <n v="1292392800"/>
    <x v="321"/>
    <n v="12"/>
    <x v="6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335"/>
    <n v="105.9945205479452"/>
    <x v="1"/>
    <n v="1095"/>
    <x v="1"/>
    <s v="USD"/>
    <n v="1573452000"/>
    <x v="322"/>
    <n v="11"/>
    <x v="3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336"/>
    <n v="73.989349112426041"/>
    <x v="1"/>
    <n v="1690"/>
    <x v="1"/>
    <s v="USD"/>
    <n v="1317790800"/>
    <x v="323"/>
    <n v="10"/>
    <x v="8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37"/>
    <n v="84.02004626060139"/>
    <x v="3"/>
    <n v="1297"/>
    <x v="0"/>
    <s v="CAD"/>
    <n v="1501650000"/>
    <x v="324"/>
    <n v="8"/>
    <x v="5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338"/>
    <n v="88.966921119592882"/>
    <x v="0"/>
    <n v="393"/>
    <x v="1"/>
    <s v="USD"/>
    <n v="1323669600"/>
    <x v="325"/>
    <n v="12"/>
    <x v="8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339"/>
    <n v="76.990453460620529"/>
    <x v="0"/>
    <n v="1257"/>
    <x v="1"/>
    <s v="USD"/>
    <n v="1440738000"/>
    <x v="326"/>
    <n v="8"/>
    <x v="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340"/>
    <n v="97.146341463414629"/>
    <x v="0"/>
    <n v="328"/>
    <x v="1"/>
    <s v="USD"/>
    <n v="1374296400"/>
    <x v="327"/>
    <n v="7"/>
    <x v="2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341"/>
    <n v="33.013605442176868"/>
    <x v="0"/>
    <n v="147"/>
    <x v="1"/>
    <s v="USD"/>
    <n v="1384840800"/>
    <x v="328"/>
    <n v="11"/>
    <x v="2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342"/>
    <n v="99.950602409638549"/>
    <x v="0"/>
    <n v="830"/>
    <x v="1"/>
    <s v="USD"/>
    <n v="1516600800"/>
    <x v="329"/>
    <n v="1"/>
    <x v="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343"/>
    <n v="69.966767371601208"/>
    <x v="0"/>
    <n v="331"/>
    <x v="4"/>
    <s v="GBP"/>
    <n v="1436418000"/>
    <x v="330"/>
    <n v="7"/>
    <x v="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344"/>
    <n v="110.32"/>
    <x v="0"/>
    <n v="25"/>
    <x v="1"/>
    <s v="USD"/>
    <n v="1503550800"/>
    <x v="331"/>
    <n v="8"/>
    <x v="5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345"/>
    <n v="66.005235602094245"/>
    <x v="1"/>
    <n v="191"/>
    <x v="1"/>
    <s v="USD"/>
    <n v="1423634400"/>
    <x v="332"/>
    <n v="2"/>
    <x v="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346"/>
    <n v="41.005742176284812"/>
    <x v="0"/>
    <n v="3483"/>
    <x v="1"/>
    <s v="USD"/>
    <n v="1487224800"/>
    <x v="333"/>
    <n v="2"/>
    <x v="5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347"/>
    <n v="103.96316359696641"/>
    <x v="0"/>
    <n v="923"/>
    <x v="1"/>
    <s v="USD"/>
    <n v="1500008400"/>
    <x v="296"/>
    <n v="7"/>
    <x v="5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298"/>
    <n v="5"/>
    <x v="0"/>
    <n v="1"/>
    <x v="1"/>
    <s v="USD"/>
    <n v="1432098000"/>
    <x v="334"/>
    <n v="5"/>
    <x v="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348"/>
    <n v="47.009935419771487"/>
    <x v="1"/>
    <n v="2013"/>
    <x v="1"/>
    <s v="USD"/>
    <n v="1440392400"/>
    <x v="335"/>
    <n v="8"/>
    <x v="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349"/>
    <n v="29.606060606060606"/>
    <x v="0"/>
    <n v="33"/>
    <x v="0"/>
    <s v="CAD"/>
    <n v="1446876000"/>
    <x v="336"/>
    <n v="11"/>
    <x v="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350"/>
    <n v="81.010569583088667"/>
    <x v="1"/>
    <n v="1703"/>
    <x v="1"/>
    <s v="USD"/>
    <n v="1562302800"/>
    <x v="337"/>
    <n v="7"/>
    <x v="3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351"/>
    <n v="94.35"/>
    <x v="1"/>
    <n v="80"/>
    <x v="3"/>
    <s v="DKK"/>
    <n v="1378184400"/>
    <x v="338"/>
    <n v="9"/>
    <x v="2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352"/>
    <n v="26.058139534883722"/>
    <x v="2"/>
    <n v="86"/>
    <x v="1"/>
    <s v="USD"/>
    <n v="1485064800"/>
    <x v="339"/>
    <n v="1"/>
    <x v="5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353"/>
    <n v="85.775000000000006"/>
    <x v="0"/>
    <n v="40"/>
    <x v="6"/>
    <s v="EUR"/>
    <n v="1326520800"/>
    <x v="340"/>
    <n v="1"/>
    <x v="4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354"/>
    <n v="103.73170731707317"/>
    <x v="1"/>
    <n v="41"/>
    <x v="1"/>
    <s v="USD"/>
    <n v="1441256400"/>
    <x v="341"/>
    <n v="9"/>
    <x v="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355"/>
    <n v="49.826086956521742"/>
    <x v="0"/>
    <n v="23"/>
    <x v="0"/>
    <s v="CAD"/>
    <n v="1533877200"/>
    <x v="342"/>
    <n v="8"/>
    <x v="9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356"/>
    <n v="63.893048128342244"/>
    <x v="1"/>
    <n v="187"/>
    <x v="1"/>
    <s v="USD"/>
    <n v="1314421200"/>
    <x v="343"/>
    <n v="8"/>
    <x v="8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357"/>
    <n v="47.002434782608695"/>
    <x v="1"/>
    <n v="2875"/>
    <x v="4"/>
    <s v="GBP"/>
    <n v="1293861600"/>
    <x v="344"/>
    <n v="1"/>
    <x v="8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358"/>
    <n v="108.47727272727273"/>
    <x v="1"/>
    <n v="88"/>
    <x v="1"/>
    <s v="USD"/>
    <n v="1507352400"/>
    <x v="345"/>
    <n v="10"/>
    <x v="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359"/>
    <n v="72.015706806282722"/>
    <x v="1"/>
    <n v="191"/>
    <x v="1"/>
    <s v="USD"/>
    <n v="1296108000"/>
    <x v="65"/>
    <n v="1"/>
    <x v="8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360"/>
    <n v="59.928057553956833"/>
    <x v="1"/>
    <n v="139"/>
    <x v="1"/>
    <s v="USD"/>
    <n v="1324965600"/>
    <x v="346"/>
    <n v="12"/>
    <x v="8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361"/>
    <n v="78.209677419354833"/>
    <x v="1"/>
    <n v="186"/>
    <x v="1"/>
    <s v="USD"/>
    <n v="1520229600"/>
    <x v="347"/>
    <n v="3"/>
    <x v="9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362"/>
    <n v="104.77678571428571"/>
    <x v="1"/>
    <n v="112"/>
    <x v="2"/>
    <s v="AUD"/>
    <n v="1482991200"/>
    <x v="348"/>
    <n v="12"/>
    <x v="7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363"/>
    <n v="105.52475247524752"/>
    <x v="1"/>
    <n v="101"/>
    <x v="1"/>
    <s v="USD"/>
    <n v="1294034400"/>
    <x v="349"/>
    <n v="1"/>
    <x v="8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364"/>
    <n v="24.933333333333334"/>
    <x v="0"/>
    <n v="75"/>
    <x v="1"/>
    <s v="USD"/>
    <n v="1413608400"/>
    <x v="350"/>
    <n v="10"/>
    <x v="1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365"/>
    <n v="69.873786407766985"/>
    <x v="1"/>
    <n v="206"/>
    <x v="4"/>
    <s v="GBP"/>
    <n v="1286946000"/>
    <x v="351"/>
    <n v="10"/>
    <x v="6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366"/>
    <n v="95.733766233766232"/>
    <x v="1"/>
    <n v="154"/>
    <x v="1"/>
    <s v="USD"/>
    <n v="1359871200"/>
    <x v="352"/>
    <n v="2"/>
    <x v="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367"/>
    <n v="29.997485752598056"/>
    <x v="1"/>
    <n v="5966"/>
    <x v="1"/>
    <s v="USD"/>
    <n v="1555304400"/>
    <x v="353"/>
    <n v="4"/>
    <x v="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368"/>
    <n v="59.011948529411768"/>
    <x v="0"/>
    <n v="2176"/>
    <x v="1"/>
    <s v="USD"/>
    <n v="1423375200"/>
    <x v="354"/>
    <n v="2"/>
    <x v="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369"/>
    <n v="84.757396449704146"/>
    <x v="1"/>
    <n v="169"/>
    <x v="1"/>
    <s v="USD"/>
    <n v="1420696800"/>
    <x v="355"/>
    <n v="1"/>
    <x v="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370"/>
    <n v="78.010921177587846"/>
    <x v="1"/>
    <n v="2106"/>
    <x v="1"/>
    <s v="USD"/>
    <n v="1502946000"/>
    <x v="356"/>
    <n v="8"/>
    <x v="5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371"/>
    <n v="50.05215419501134"/>
    <x v="0"/>
    <n v="441"/>
    <x v="1"/>
    <s v="USD"/>
    <n v="1547186400"/>
    <x v="357"/>
    <n v="1"/>
    <x v="3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372"/>
    <n v="59.16"/>
    <x v="0"/>
    <n v="25"/>
    <x v="1"/>
    <s v="USD"/>
    <n v="1444971600"/>
    <x v="358"/>
    <n v="10"/>
    <x v="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373"/>
    <n v="93.702290076335885"/>
    <x v="1"/>
    <n v="131"/>
    <x v="1"/>
    <s v="USD"/>
    <n v="1404622800"/>
    <x v="359"/>
    <n v="7"/>
    <x v="1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374"/>
    <n v="40.14173228346457"/>
    <x v="0"/>
    <n v="127"/>
    <x v="1"/>
    <s v="USD"/>
    <n v="1571720400"/>
    <x v="12"/>
    <n v="10"/>
    <x v="3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375"/>
    <n v="70.090140845070422"/>
    <x v="0"/>
    <n v="355"/>
    <x v="1"/>
    <s v="USD"/>
    <n v="1526878800"/>
    <x v="360"/>
    <n v="5"/>
    <x v="9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376"/>
    <n v="66.181818181818187"/>
    <x v="0"/>
    <n v="44"/>
    <x v="4"/>
    <s v="GBP"/>
    <n v="1319691600"/>
    <x v="361"/>
    <n v="10"/>
    <x v="8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377"/>
    <n v="47.714285714285715"/>
    <x v="1"/>
    <n v="84"/>
    <x v="1"/>
    <s v="USD"/>
    <n v="1371963600"/>
    <x v="362"/>
    <n v="6"/>
    <x v="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378"/>
    <n v="62.896774193548389"/>
    <x v="1"/>
    <n v="155"/>
    <x v="1"/>
    <s v="USD"/>
    <n v="1433739600"/>
    <x v="363"/>
    <n v="6"/>
    <x v="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379"/>
    <n v="86.611940298507463"/>
    <x v="0"/>
    <n v="67"/>
    <x v="1"/>
    <s v="USD"/>
    <n v="1508130000"/>
    <x v="364"/>
    <n v="10"/>
    <x v="5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380"/>
    <n v="75.126984126984127"/>
    <x v="1"/>
    <n v="189"/>
    <x v="1"/>
    <s v="USD"/>
    <n v="1550037600"/>
    <x v="210"/>
    <n v="2"/>
    <x v="3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381"/>
    <n v="41.004167534903104"/>
    <x v="1"/>
    <n v="4799"/>
    <x v="1"/>
    <s v="USD"/>
    <n v="1486706400"/>
    <x v="365"/>
    <n v="2"/>
    <x v="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382"/>
    <n v="50.007915567282325"/>
    <x v="1"/>
    <n v="1137"/>
    <x v="1"/>
    <s v="USD"/>
    <n v="1553835600"/>
    <x v="366"/>
    <n v="3"/>
    <x v="3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383"/>
    <n v="96.960674157303373"/>
    <x v="0"/>
    <n v="1068"/>
    <x v="1"/>
    <s v="USD"/>
    <n v="1277528400"/>
    <x v="367"/>
    <n v="6"/>
    <x v="6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384"/>
    <n v="100.93160377358491"/>
    <x v="0"/>
    <n v="424"/>
    <x v="1"/>
    <s v="USD"/>
    <n v="1339477200"/>
    <x v="368"/>
    <n v="6"/>
    <x v="4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85"/>
    <n v="89.227586206896547"/>
    <x v="3"/>
    <n v="145"/>
    <x v="5"/>
    <s v="CHF"/>
    <n v="1325656800"/>
    <x v="369"/>
    <n v="1"/>
    <x v="4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386"/>
    <n v="87.979166666666671"/>
    <x v="1"/>
    <n v="1152"/>
    <x v="1"/>
    <s v="USD"/>
    <n v="1288242000"/>
    <x v="370"/>
    <n v="10"/>
    <x v="6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387"/>
    <n v="89.54"/>
    <x v="1"/>
    <n v="50"/>
    <x v="1"/>
    <s v="USD"/>
    <n v="1379048400"/>
    <x v="371"/>
    <n v="9"/>
    <x v="2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388"/>
    <n v="29.09271523178808"/>
    <x v="0"/>
    <n v="151"/>
    <x v="1"/>
    <s v="USD"/>
    <n v="1389679200"/>
    <x v="287"/>
    <n v="1"/>
    <x v="1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389"/>
    <n v="42.006218905472636"/>
    <x v="0"/>
    <n v="1608"/>
    <x v="1"/>
    <s v="USD"/>
    <n v="1294293600"/>
    <x v="372"/>
    <n v="1"/>
    <x v="8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390"/>
    <n v="47.004903563255965"/>
    <x v="1"/>
    <n v="3059"/>
    <x v="0"/>
    <s v="CAD"/>
    <n v="1500267600"/>
    <x v="373"/>
    <n v="7"/>
    <x v="5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391"/>
    <n v="110.44117647058823"/>
    <x v="1"/>
    <n v="34"/>
    <x v="1"/>
    <s v="USD"/>
    <n v="1375074000"/>
    <x v="374"/>
    <n v="7"/>
    <x v="2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392"/>
    <n v="41.990909090909092"/>
    <x v="1"/>
    <n v="220"/>
    <x v="1"/>
    <s v="USD"/>
    <n v="1323324000"/>
    <x v="375"/>
    <n v="12"/>
    <x v="8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393"/>
    <n v="48.012468827930178"/>
    <x v="1"/>
    <n v="1604"/>
    <x v="2"/>
    <s v="AUD"/>
    <n v="1538715600"/>
    <x v="376"/>
    <n v="10"/>
    <x v="9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394"/>
    <n v="31.019823788546255"/>
    <x v="1"/>
    <n v="454"/>
    <x v="1"/>
    <s v="USD"/>
    <n v="1369285200"/>
    <x v="377"/>
    <n v="5"/>
    <x v="2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395"/>
    <n v="99.203252032520325"/>
    <x v="1"/>
    <n v="123"/>
    <x v="6"/>
    <s v="EUR"/>
    <n v="1525755600"/>
    <x v="378"/>
    <n v="5"/>
    <x v="9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396"/>
    <n v="66.022316684378325"/>
    <x v="0"/>
    <n v="941"/>
    <x v="1"/>
    <s v="USD"/>
    <n v="1296626400"/>
    <x v="379"/>
    <n v="2"/>
    <x v="8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50"/>
    <n v="2"/>
    <x v="0"/>
    <n v="1"/>
    <x v="1"/>
    <s v="USD"/>
    <n v="1376629200"/>
    <x v="380"/>
    <n v="8"/>
    <x v="2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397"/>
    <n v="46.060200668896321"/>
    <x v="1"/>
    <n v="299"/>
    <x v="1"/>
    <s v="USD"/>
    <n v="1572152400"/>
    <x v="381"/>
    <n v="10"/>
    <x v="3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398"/>
    <n v="73.650000000000006"/>
    <x v="0"/>
    <n v="40"/>
    <x v="1"/>
    <s v="USD"/>
    <n v="1325829600"/>
    <x v="382"/>
    <n v="1"/>
    <x v="4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399"/>
    <n v="55.99336650082919"/>
    <x v="0"/>
    <n v="3015"/>
    <x v="0"/>
    <s v="CAD"/>
    <n v="1273640400"/>
    <x v="125"/>
    <n v="5"/>
    <x v="6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400"/>
    <n v="68.985695127402778"/>
    <x v="1"/>
    <n v="2237"/>
    <x v="1"/>
    <s v="USD"/>
    <n v="1510639200"/>
    <x v="383"/>
    <n v="11"/>
    <x v="5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401"/>
    <n v="60.981609195402299"/>
    <x v="0"/>
    <n v="435"/>
    <x v="1"/>
    <s v="USD"/>
    <n v="1528088400"/>
    <x v="384"/>
    <n v="6"/>
    <x v="9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402"/>
    <n v="110.98139534883721"/>
    <x v="1"/>
    <n v="645"/>
    <x v="1"/>
    <s v="USD"/>
    <n v="1359525600"/>
    <x v="385"/>
    <n v="1"/>
    <x v="2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403"/>
    <n v="25"/>
    <x v="1"/>
    <n v="484"/>
    <x v="3"/>
    <s v="DKK"/>
    <n v="1570942800"/>
    <x v="386"/>
    <n v="10"/>
    <x v="3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404"/>
    <n v="78.759740259740255"/>
    <x v="1"/>
    <n v="154"/>
    <x v="0"/>
    <s v="CAD"/>
    <n v="1466398800"/>
    <x v="387"/>
    <n v="6"/>
    <x v="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405"/>
    <n v="87.960784313725483"/>
    <x v="0"/>
    <n v="714"/>
    <x v="1"/>
    <s v="USD"/>
    <n v="1492491600"/>
    <x v="388"/>
    <n v="4"/>
    <x v="5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406"/>
    <n v="49.987398739873989"/>
    <x v="2"/>
    <n v="1111"/>
    <x v="1"/>
    <s v="USD"/>
    <n v="1430197200"/>
    <x v="277"/>
    <n v="4"/>
    <x v="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407"/>
    <n v="99.524390243902445"/>
    <x v="1"/>
    <n v="82"/>
    <x v="1"/>
    <s v="USD"/>
    <n v="1496034000"/>
    <x v="389"/>
    <n v="5"/>
    <x v="5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408"/>
    <n v="104.82089552238806"/>
    <x v="1"/>
    <n v="134"/>
    <x v="1"/>
    <s v="USD"/>
    <n v="1388728800"/>
    <x v="390"/>
    <n v="1"/>
    <x v="1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409"/>
    <n v="108.01469237832875"/>
    <x v="2"/>
    <n v="1089"/>
    <x v="1"/>
    <s v="USD"/>
    <n v="1543298400"/>
    <x v="391"/>
    <n v="11"/>
    <x v="9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410"/>
    <n v="28.998544660724033"/>
    <x v="0"/>
    <n v="5497"/>
    <x v="1"/>
    <s v="USD"/>
    <n v="1271739600"/>
    <x v="392"/>
    <n v="4"/>
    <x v="6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411"/>
    <n v="30.028708133971293"/>
    <x v="0"/>
    <n v="418"/>
    <x v="1"/>
    <s v="USD"/>
    <n v="1326434400"/>
    <x v="393"/>
    <n v="1"/>
    <x v="4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412"/>
    <n v="41.005559416261292"/>
    <x v="0"/>
    <n v="1439"/>
    <x v="1"/>
    <s v="USD"/>
    <n v="1295244000"/>
    <x v="394"/>
    <n v="1"/>
    <x v="8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413"/>
    <n v="62.866666666666667"/>
    <x v="0"/>
    <n v="15"/>
    <x v="1"/>
    <s v="USD"/>
    <n v="1541221200"/>
    <x v="395"/>
    <n v="11"/>
    <x v="9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414"/>
    <n v="47.005002501250623"/>
    <x v="0"/>
    <n v="1999"/>
    <x v="0"/>
    <s v="CAD"/>
    <n v="1336280400"/>
    <x v="396"/>
    <n v="5"/>
    <x v="4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415"/>
    <n v="26.997693638285604"/>
    <x v="1"/>
    <n v="5203"/>
    <x v="1"/>
    <s v="USD"/>
    <n v="1324533600"/>
    <x v="397"/>
    <n v="12"/>
    <x v="8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416"/>
    <n v="68.329787234042556"/>
    <x v="1"/>
    <n v="94"/>
    <x v="1"/>
    <s v="USD"/>
    <n v="1498366800"/>
    <x v="398"/>
    <n v="6"/>
    <x v="5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417"/>
    <n v="50.974576271186443"/>
    <x v="0"/>
    <n v="118"/>
    <x v="1"/>
    <s v="USD"/>
    <n v="1498712400"/>
    <x v="399"/>
    <n v="6"/>
    <x v="5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418"/>
    <n v="54.024390243902438"/>
    <x v="1"/>
    <n v="205"/>
    <x v="1"/>
    <s v="USD"/>
    <n v="1271480400"/>
    <x v="400"/>
    <n v="4"/>
    <x v="6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419"/>
    <n v="97.055555555555557"/>
    <x v="0"/>
    <n v="162"/>
    <x v="1"/>
    <s v="USD"/>
    <n v="1316667600"/>
    <x v="116"/>
    <n v="9"/>
    <x v="8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420"/>
    <n v="24.867469879518072"/>
    <x v="0"/>
    <n v="83"/>
    <x v="1"/>
    <s v="USD"/>
    <n v="1524027600"/>
    <x v="401"/>
    <n v="4"/>
    <x v="9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421"/>
    <n v="84.423913043478265"/>
    <x v="1"/>
    <n v="92"/>
    <x v="1"/>
    <s v="USD"/>
    <n v="1438059600"/>
    <x v="402"/>
    <n v="7"/>
    <x v="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422"/>
    <n v="47.091324200913242"/>
    <x v="1"/>
    <n v="219"/>
    <x v="1"/>
    <s v="USD"/>
    <n v="1361944800"/>
    <x v="403"/>
    <n v="2"/>
    <x v="2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423"/>
    <n v="77.996041171813147"/>
    <x v="1"/>
    <n v="2526"/>
    <x v="1"/>
    <s v="USD"/>
    <n v="1410584400"/>
    <x v="404"/>
    <n v="9"/>
    <x v="1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424"/>
    <n v="62.967871485943775"/>
    <x v="0"/>
    <n v="747"/>
    <x v="1"/>
    <s v="USD"/>
    <n v="1297404000"/>
    <x v="405"/>
    <n v="2"/>
    <x v="8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425"/>
    <n v="81.006080449017773"/>
    <x v="3"/>
    <n v="2138"/>
    <x v="1"/>
    <s v="USD"/>
    <n v="1392012000"/>
    <x v="406"/>
    <n v="2"/>
    <x v="1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426"/>
    <n v="65.321428571428569"/>
    <x v="0"/>
    <n v="84"/>
    <x v="1"/>
    <s v="USD"/>
    <n v="1569733200"/>
    <x v="407"/>
    <n v="9"/>
    <x v="3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427"/>
    <n v="104.43617021276596"/>
    <x v="1"/>
    <n v="94"/>
    <x v="1"/>
    <s v="USD"/>
    <n v="1529643600"/>
    <x v="408"/>
    <n v="6"/>
    <x v="9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428"/>
    <n v="69.989010989010993"/>
    <x v="0"/>
    <n v="91"/>
    <x v="1"/>
    <s v="USD"/>
    <n v="1399006800"/>
    <x v="409"/>
    <n v="5"/>
    <x v="1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429"/>
    <n v="83.023989898989896"/>
    <x v="0"/>
    <n v="792"/>
    <x v="1"/>
    <s v="USD"/>
    <n v="1385359200"/>
    <x v="410"/>
    <n v="11"/>
    <x v="2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430"/>
    <n v="90.3"/>
    <x v="3"/>
    <n v="10"/>
    <x v="0"/>
    <s v="CAD"/>
    <n v="1480572000"/>
    <x v="411"/>
    <n v="12"/>
    <x v="7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431"/>
    <n v="103.98131932282546"/>
    <x v="1"/>
    <n v="1713"/>
    <x v="6"/>
    <s v="EUR"/>
    <n v="1418623200"/>
    <x v="412"/>
    <n v="12"/>
    <x v="1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432"/>
    <n v="54.931726907630519"/>
    <x v="1"/>
    <n v="249"/>
    <x v="1"/>
    <s v="USD"/>
    <n v="1555736400"/>
    <x v="413"/>
    <n v="4"/>
    <x v="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433"/>
    <n v="51.921875"/>
    <x v="1"/>
    <n v="192"/>
    <x v="1"/>
    <s v="USD"/>
    <n v="1442120400"/>
    <x v="414"/>
    <n v="9"/>
    <x v="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434"/>
    <n v="60.02834008097166"/>
    <x v="1"/>
    <n v="247"/>
    <x v="1"/>
    <s v="USD"/>
    <n v="1362376800"/>
    <x v="415"/>
    <n v="3"/>
    <x v="2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435"/>
    <n v="44.003488879197555"/>
    <x v="1"/>
    <n v="2293"/>
    <x v="1"/>
    <s v="USD"/>
    <n v="1478408400"/>
    <x v="416"/>
    <n v="11"/>
    <x v="7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436"/>
    <n v="53.003513254551258"/>
    <x v="1"/>
    <n v="3131"/>
    <x v="1"/>
    <s v="USD"/>
    <n v="1498798800"/>
    <x v="417"/>
    <n v="6"/>
    <x v="5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437"/>
    <n v="54.5"/>
    <x v="0"/>
    <n v="32"/>
    <x v="1"/>
    <s v="USD"/>
    <n v="1335416400"/>
    <x v="418"/>
    <n v="4"/>
    <x v="4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438"/>
    <n v="75.04195804195804"/>
    <x v="1"/>
    <n v="143"/>
    <x v="6"/>
    <s v="EUR"/>
    <n v="1504328400"/>
    <x v="419"/>
    <n v="9"/>
    <x v="5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439"/>
    <n v="35.911111111111111"/>
    <x v="3"/>
    <n v="90"/>
    <x v="1"/>
    <s v="USD"/>
    <n v="1285822800"/>
    <x v="420"/>
    <n v="9"/>
    <x v="6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440"/>
    <n v="36.952702702702702"/>
    <x v="1"/>
    <n v="296"/>
    <x v="1"/>
    <s v="USD"/>
    <n v="1311483600"/>
    <x v="421"/>
    <n v="7"/>
    <x v="8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441"/>
    <n v="63.170588235294119"/>
    <x v="1"/>
    <n v="170"/>
    <x v="1"/>
    <s v="USD"/>
    <n v="1291356000"/>
    <x v="422"/>
    <n v="12"/>
    <x v="6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442"/>
    <n v="29.99462365591398"/>
    <x v="0"/>
    <n v="186"/>
    <x v="1"/>
    <s v="USD"/>
    <n v="1355810400"/>
    <x v="423"/>
    <n v="12"/>
    <x v="4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443"/>
    <n v="86"/>
    <x v="3"/>
    <n v="439"/>
    <x v="4"/>
    <s v="GBP"/>
    <n v="1513663200"/>
    <x v="424"/>
    <n v="12"/>
    <x v="5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444"/>
    <n v="75.014876033057845"/>
    <x v="0"/>
    <n v="605"/>
    <x v="1"/>
    <s v="USD"/>
    <n v="1365915600"/>
    <x v="425"/>
    <n v="4"/>
    <x v="2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445"/>
    <n v="101.19767441860465"/>
    <x v="1"/>
    <n v="86"/>
    <x v="3"/>
    <s v="DKK"/>
    <n v="1551852000"/>
    <x v="426"/>
    <n v="3"/>
    <x v="3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446"/>
    <n v="4"/>
    <x v="0"/>
    <n v="1"/>
    <x v="0"/>
    <s v="CAD"/>
    <n v="1540098000"/>
    <x v="427"/>
    <n v="10"/>
    <x v="9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447"/>
    <n v="29.001272669424118"/>
    <x v="1"/>
    <n v="6286"/>
    <x v="1"/>
    <s v="USD"/>
    <n v="1500440400"/>
    <x v="428"/>
    <n v="7"/>
    <x v="5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448"/>
    <n v="98.225806451612897"/>
    <x v="0"/>
    <n v="31"/>
    <x v="1"/>
    <s v="USD"/>
    <n v="1278392400"/>
    <x v="429"/>
    <n v="7"/>
    <x v="6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449"/>
    <n v="87.001693480101608"/>
    <x v="0"/>
    <n v="1181"/>
    <x v="1"/>
    <s v="USD"/>
    <n v="1480572000"/>
    <x v="411"/>
    <n v="12"/>
    <x v="7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450"/>
    <n v="45.205128205128204"/>
    <x v="0"/>
    <n v="39"/>
    <x v="1"/>
    <s v="USD"/>
    <n v="1382331600"/>
    <x v="430"/>
    <n v="10"/>
    <x v="2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451"/>
    <n v="37.001341561577675"/>
    <x v="1"/>
    <n v="3727"/>
    <x v="1"/>
    <s v="USD"/>
    <n v="1316754000"/>
    <x v="431"/>
    <n v="9"/>
    <x v="8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452"/>
    <n v="94.976947040498445"/>
    <x v="1"/>
    <n v="1605"/>
    <x v="1"/>
    <s v="USD"/>
    <n v="1518242400"/>
    <x v="432"/>
    <n v="2"/>
    <x v="9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453"/>
    <n v="28.956521739130434"/>
    <x v="0"/>
    <n v="46"/>
    <x v="1"/>
    <s v="USD"/>
    <n v="1476421200"/>
    <x v="433"/>
    <n v="10"/>
    <x v="7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454"/>
    <n v="55.993396226415094"/>
    <x v="1"/>
    <n v="2120"/>
    <x v="1"/>
    <s v="USD"/>
    <n v="1269752400"/>
    <x v="434"/>
    <n v="3"/>
    <x v="6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455"/>
    <n v="54.038095238095238"/>
    <x v="0"/>
    <n v="105"/>
    <x v="1"/>
    <s v="USD"/>
    <n v="1419746400"/>
    <x v="435"/>
    <n v="12"/>
    <x v="1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456"/>
    <n v="82.38"/>
    <x v="1"/>
    <n v="50"/>
    <x v="1"/>
    <s v="USD"/>
    <n v="1281330000"/>
    <x v="8"/>
    <n v="8"/>
    <x v="6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457"/>
    <n v="66.997115384615384"/>
    <x v="1"/>
    <n v="2080"/>
    <x v="1"/>
    <s v="USD"/>
    <n v="1398661200"/>
    <x v="436"/>
    <n v="4"/>
    <x v="1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458"/>
    <n v="107.91401869158878"/>
    <x v="0"/>
    <n v="535"/>
    <x v="1"/>
    <s v="USD"/>
    <n v="1359525600"/>
    <x v="385"/>
    <n v="1"/>
    <x v="2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459"/>
    <n v="69.009501187648453"/>
    <x v="1"/>
    <n v="2105"/>
    <x v="1"/>
    <s v="USD"/>
    <n v="1388469600"/>
    <x v="437"/>
    <n v="12"/>
    <x v="2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460"/>
    <n v="39.006568144499177"/>
    <x v="1"/>
    <n v="2436"/>
    <x v="1"/>
    <s v="USD"/>
    <n v="1518328800"/>
    <x v="438"/>
    <n v="2"/>
    <x v="9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461"/>
    <n v="110.3625"/>
    <x v="1"/>
    <n v="80"/>
    <x v="1"/>
    <s v="USD"/>
    <n v="1517032800"/>
    <x v="439"/>
    <n v="1"/>
    <x v="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462"/>
    <n v="94.857142857142861"/>
    <x v="1"/>
    <n v="42"/>
    <x v="1"/>
    <s v="USD"/>
    <n v="1368594000"/>
    <x v="440"/>
    <n v="5"/>
    <x v="2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463"/>
    <n v="57.935251798561154"/>
    <x v="1"/>
    <n v="139"/>
    <x v="0"/>
    <s v="CAD"/>
    <n v="1448258400"/>
    <x v="441"/>
    <n v="11"/>
    <x v="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464"/>
    <n v="101.25"/>
    <x v="0"/>
    <n v="16"/>
    <x v="1"/>
    <s v="USD"/>
    <n v="1555218000"/>
    <x v="442"/>
    <n v="4"/>
    <x v="3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465"/>
    <n v="64.95597484276729"/>
    <x v="1"/>
    <n v="159"/>
    <x v="1"/>
    <s v="USD"/>
    <n v="1431925200"/>
    <x v="443"/>
    <n v="5"/>
    <x v="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466"/>
    <n v="27.00524934383202"/>
    <x v="1"/>
    <n v="381"/>
    <x v="1"/>
    <s v="USD"/>
    <n v="1481522400"/>
    <x v="315"/>
    <n v="12"/>
    <x v="7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467"/>
    <n v="50.97422680412371"/>
    <x v="1"/>
    <n v="194"/>
    <x v="4"/>
    <s v="GBP"/>
    <n v="1335934800"/>
    <x v="444"/>
    <n v="5"/>
    <x v="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468"/>
    <n v="104.94260869565217"/>
    <x v="0"/>
    <n v="575"/>
    <x v="1"/>
    <s v="USD"/>
    <n v="1552280400"/>
    <x v="445"/>
    <n v="3"/>
    <x v="3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469"/>
    <n v="84.028301886792448"/>
    <x v="1"/>
    <n v="106"/>
    <x v="1"/>
    <s v="USD"/>
    <n v="1529989200"/>
    <x v="446"/>
    <n v="6"/>
    <x v="9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470"/>
    <n v="102.85915492957747"/>
    <x v="1"/>
    <n v="142"/>
    <x v="1"/>
    <s v="USD"/>
    <n v="1418709600"/>
    <x v="447"/>
    <n v="12"/>
    <x v="1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471"/>
    <n v="39.962085308056871"/>
    <x v="1"/>
    <n v="211"/>
    <x v="1"/>
    <s v="USD"/>
    <n v="1372136400"/>
    <x v="448"/>
    <n v="6"/>
    <x v="2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472"/>
    <n v="51.001785714285717"/>
    <x v="0"/>
    <n v="1120"/>
    <x v="1"/>
    <s v="USD"/>
    <n v="1533877200"/>
    <x v="342"/>
    <n v="8"/>
    <x v="9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473"/>
    <n v="40.823008849557525"/>
    <x v="0"/>
    <n v="113"/>
    <x v="1"/>
    <s v="USD"/>
    <n v="1309064400"/>
    <x v="449"/>
    <n v="6"/>
    <x v="8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474"/>
    <n v="58.999637155297535"/>
    <x v="1"/>
    <n v="2756"/>
    <x v="1"/>
    <s v="USD"/>
    <n v="1425877200"/>
    <x v="450"/>
    <n v="3"/>
    <x v="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475"/>
    <n v="71.156069364161851"/>
    <x v="1"/>
    <n v="173"/>
    <x v="4"/>
    <s v="GBP"/>
    <n v="1501304400"/>
    <x v="451"/>
    <n v="7"/>
    <x v="5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476"/>
    <n v="99.494252873563212"/>
    <x v="1"/>
    <n v="87"/>
    <x v="1"/>
    <s v="USD"/>
    <n v="1268287200"/>
    <x v="452"/>
    <n v="3"/>
    <x v="6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477"/>
    <n v="103.98634590377114"/>
    <x v="0"/>
    <n v="1538"/>
    <x v="1"/>
    <s v="USD"/>
    <n v="1412139600"/>
    <x v="453"/>
    <n v="10"/>
    <x v="1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478"/>
    <n v="76.555555555555557"/>
    <x v="0"/>
    <n v="9"/>
    <x v="1"/>
    <s v="USD"/>
    <n v="1330063200"/>
    <x v="454"/>
    <n v="2"/>
    <x v="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479"/>
    <n v="87.068592057761734"/>
    <x v="0"/>
    <n v="554"/>
    <x v="1"/>
    <s v="USD"/>
    <n v="1576130400"/>
    <x v="455"/>
    <n v="12"/>
    <x v="3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480"/>
    <n v="48.99554707379135"/>
    <x v="1"/>
    <n v="1572"/>
    <x v="4"/>
    <s v="GBP"/>
    <n v="1407128400"/>
    <x v="456"/>
    <n v="8"/>
    <x v="1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481"/>
    <n v="42.969135802469133"/>
    <x v="0"/>
    <n v="648"/>
    <x v="4"/>
    <s v="GBP"/>
    <n v="1560142800"/>
    <x v="457"/>
    <n v="6"/>
    <x v="3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482"/>
    <n v="33.428571428571431"/>
    <x v="0"/>
    <n v="21"/>
    <x v="4"/>
    <s v="GBP"/>
    <n v="1520575200"/>
    <x v="458"/>
    <n v="3"/>
    <x v="9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483"/>
    <n v="83.982949701619773"/>
    <x v="1"/>
    <n v="2346"/>
    <x v="1"/>
    <s v="USD"/>
    <n v="1492664400"/>
    <x v="459"/>
    <n v="4"/>
    <x v="5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484"/>
    <n v="101.41739130434783"/>
    <x v="1"/>
    <n v="115"/>
    <x v="1"/>
    <s v="USD"/>
    <n v="1454479200"/>
    <x v="460"/>
    <n v="2"/>
    <x v="7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485"/>
    <n v="109.87058823529412"/>
    <x v="1"/>
    <n v="85"/>
    <x v="6"/>
    <s v="EUR"/>
    <n v="1281934800"/>
    <x v="461"/>
    <n v="8"/>
    <x v="6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486"/>
    <n v="31.916666666666668"/>
    <x v="1"/>
    <n v="144"/>
    <x v="1"/>
    <s v="USD"/>
    <n v="1573970400"/>
    <x v="462"/>
    <n v="11"/>
    <x v="3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487"/>
    <n v="70.993450675399103"/>
    <x v="1"/>
    <n v="2443"/>
    <x v="1"/>
    <s v="USD"/>
    <n v="1372654800"/>
    <x v="463"/>
    <n v="7"/>
    <x v="2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488"/>
    <n v="77.026890756302521"/>
    <x v="3"/>
    <n v="595"/>
    <x v="1"/>
    <s v="USD"/>
    <n v="1275886800"/>
    <x v="464"/>
    <n v="6"/>
    <x v="6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489"/>
    <n v="101.78125"/>
    <x v="1"/>
    <n v="64"/>
    <x v="1"/>
    <s v="USD"/>
    <n v="1561784400"/>
    <x v="465"/>
    <n v="6"/>
    <x v="3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490"/>
    <n v="51.059701492537314"/>
    <x v="1"/>
    <n v="268"/>
    <x v="1"/>
    <s v="USD"/>
    <n v="1332392400"/>
    <x v="466"/>
    <n v="3"/>
    <x v="4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491"/>
    <n v="68.02051282051282"/>
    <x v="1"/>
    <n v="195"/>
    <x v="3"/>
    <s v="DKK"/>
    <n v="1402376400"/>
    <x v="467"/>
    <n v="6"/>
    <x v="1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492"/>
    <n v="30.87037037037037"/>
    <x v="0"/>
    <n v="54"/>
    <x v="1"/>
    <s v="USD"/>
    <n v="1495342800"/>
    <x v="468"/>
    <n v="5"/>
    <x v="5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493"/>
    <n v="27.908333333333335"/>
    <x v="0"/>
    <n v="120"/>
    <x v="1"/>
    <s v="USD"/>
    <n v="1482213600"/>
    <x v="469"/>
    <n v="12"/>
    <x v="7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494"/>
    <n v="79.994818652849744"/>
    <x v="0"/>
    <n v="579"/>
    <x v="3"/>
    <s v="DKK"/>
    <n v="1420092000"/>
    <x v="470"/>
    <n v="1"/>
    <x v="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495"/>
    <n v="38.003378378378379"/>
    <x v="0"/>
    <n v="2072"/>
    <x v="1"/>
    <s v="USD"/>
    <n v="1458018000"/>
    <x v="471"/>
    <n v="3"/>
    <x v="7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e v="#DIV/0!"/>
    <x v="0"/>
    <n v="0"/>
    <x v="1"/>
    <s v="USD"/>
    <n v="1367384400"/>
    <x v="472"/>
    <n v="5"/>
    <x v="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496"/>
    <n v="59.990534521158132"/>
    <x v="0"/>
    <n v="1796"/>
    <x v="1"/>
    <s v="USD"/>
    <n v="1363064400"/>
    <x v="473"/>
    <n v="3"/>
    <x v="2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497"/>
    <n v="37.037634408602152"/>
    <x v="1"/>
    <n v="186"/>
    <x v="2"/>
    <s v="AUD"/>
    <n v="1343365200"/>
    <x v="474"/>
    <n v="7"/>
    <x v="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498"/>
    <n v="99.963043478260872"/>
    <x v="1"/>
    <n v="460"/>
    <x v="1"/>
    <s v="USD"/>
    <n v="1435726800"/>
    <x v="72"/>
    <n v="7"/>
    <x v="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499"/>
    <n v="111.6774193548387"/>
    <x v="0"/>
    <n v="62"/>
    <x v="6"/>
    <s v="EUR"/>
    <n v="1431925200"/>
    <x v="443"/>
    <n v="5"/>
    <x v="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500"/>
    <n v="36.014409221902014"/>
    <x v="0"/>
    <n v="347"/>
    <x v="1"/>
    <s v="USD"/>
    <n v="1362722400"/>
    <x v="475"/>
    <n v="3"/>
    <x v="2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501"/>
    <n v="66.010284810126578"/>
    <x v="1"/>
    <n v="2528"/>
    <x v="1"/>
    <s v="USD"/>
    <n v="1511416800"/>
    <x v="81"/>
    <n v="11"/>
    <x v="5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502"/>
    <n v="44.05263157894737"/>
    <x v="0"/>
    <n v="19"/>
    <x v="1"/>
    <s v="USD"/>
    <n v="1365483600"/>
    <x v="476"/>
    <n v="4"/>
    <x v="2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503"/>
    <n v="52.999726551818434"/>
    <x v="1"/>
    <n v="3657"/>
    <x v="1"/>
    <s v="USD"/>
    <n v="1532840400"/>
    <x v="192"/>
    <n v="7"/>
    <x v="9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504"/>
    <n v="95"/>
    <x v="0"/>
    <n v="1258"/>
    <x v="1"/>
    <s v="USD"/>
    <n v="1336194000"/>
    <x v="477"/>
    <n v="5"/>
    <x v="4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505"/>
    <n v="70.908396946564892"/>
    <x v="1"/>
    <n v="131"/>
    <x v="2"/>
    <s v="AUD"/>
    <n v="1527742800"/>
    <x v="478"/>
    <n v="5"/>
    <x v="9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506"/>
    <n v="98.060773480662988"/>
    <x v="0"/>
    <n v="362"/>
    <x v="1"/>
    <s v="USD"/>
    <n v="1564030800"/>
    <x v="479"/>
    <n v="7"/>
    <x v="3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507"/>
    <n v="53.046025104602514"/>
    <x v="1"/>
    <n v="239"/>
    <x v="1"/>
    <s v="USD"/>
    <n v="1404536400"/>
    <x v="480"/>
    <n v="7"/>
    <x v="1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508"/>
    <n v="93.142857142857139"/>
    <x v="3"/>
    <n v="35"/>
    <x v="1"/>
    <s v="USD"/>
    <n v="1284008400"/>
    <x v="180"/>
    <n v="9"/>
    <x v="6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509"/>
    <n v="58.945075757575758"/>
    <x v="3"/>
    <n v="528"/>
    <x v="5"/>
    <s v="CHF"/>
    <n v="1386309600"/>
    <x v="481"/>
    <n v="12"/>
    <x v="2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510"/>
    <n v="36.067669172932334"/>
    <x v="0"/>
    <n v="133"/>
    <x v="0"/>
    <s v="CAD"/>
    <n v="1324620000"/>
    <x v="482"/>
    <n v="12"/>
    <x v="8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511"/>
    <n v="63.030732860520096"/>
    <x v="0"/>
    <n v="846"/>
    <x v="1"/>
    <s v="USD"/>
    <n v="1281070800"/>
    <x v="194"/>
    <n v="8"/>
    <x v="6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512"/>
    <n v="84.717948717948715"/>
    <x v="1"/>
    <n v="78"/>
    <x v="1"/>
    <s v="USD"/>
    <n v="1493960400"/>
    <x v="483"/>
    <n v="5"/>
    <x v="5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513"/>
    <n v="62.2"/>
    <x v="0"/>
    <n v="10"/>
    <x v="1"/>
    <s v="USD"/>
    <n v="1519365600"/>
    <x v="484"/>
    <n v="2"/>
    <x v="9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514"/>
    <n v="101.97518330513255"/>
    <x v="1"/>
    <n v="1773"/>
    <x v="1"/>
    <s v="USD"/>
    <n v="1420696800"/>
    <x v="355"/>
    <n v="1"/>
    <x v="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515"/>
    <n v="106.4375"/>
    <x v="1"/>
    <n v="32"/>
    <x v="1"/>
    <s v="USD"/>
    <n v="1555650000"/>
    <x v="485"/>
    <n v="4"/>
    <x v="3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516"/>
    <n v="29.975609756097562"/>
    <x v="1"/>
    <n v="369"/>
    <x v="1"/>
    <s v="USD"/>
    <n v="1471928400"/>
    <x v="486"/>
    <n v="8"/>
    <x v="7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517"/>
    <n v="85.806282722513089"/>
    <x v="0"/>
    <n v="191"/>
    <x v="1"/>
    <s v="USD"/>
    <n v="1341291600"/>
    <x v="487"/>
    <n v="7"/>
    <x v="4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518"/>
    <n v="70.82022471910112"/>
    <x v="1"/>
    <n v="89"/>
    <x v="1"/>
    <s v="USD"/>
    <n v="1267682400"/>
    <x v="488"/>
    <n v="3"/>
    <x v="6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519"/>
    <n v="40.998484082870135"/>
    <x v="0"/>
    <n v="1979"/>
    <x v="1"/>
    <s v="USD"/>
    <n v="1272258000"/>
    <x v="489"/>
    <n v="4"/>
    <x v="6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520"/>
    <n v="28.063492063492063"/>
    <x v="0"/>
    <n v="63"/>
    <x v="1"/>
    <s v="USD"/>
    <n v="1290492000"/>
    <x v="490"/>
    <n v="11"/>
    <x v="6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521"/>
    <n v="88.054421768707485"/>
    <x v="1"/>
    <n v="147"/>
    <x v="1"/>
    <s v="USD"/>
    <n v="1451109600"/>
    <x v="312"/>
    <n v="12"/>
    <x v="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522"/>
    <n v="31"/>
    <x v="0"/>
    <n v="6080"/>
    <x v="0"/>
    <s v="CAD"/>
    <n v="1454652000"/>
    <x v="491"/>
    <n v="2"/>
    <x v="7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523"/>
    <n v="90.337500000000006"/>
    <x v="0"/>
    <n v="80"/>
    <x v="4"/>
    <s v="GBP"/>
    <n v="1385186400"/>
    <x v="492"/>
    <n v="11"/>
    <x v="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524"/>
    <n v="63.777777777777779"/>
    <x v="0"/>
    <n v="9"/>
    <x v="1"/>
    <s v="USD"/>
    <n v="1399698000"/>
    <x v="493"/>
    <n v="5"/>
    <x v="1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525"/>
    <n v="53.995515695067262"/>
    <x v="0"/>
    <n v="1784"/>
    <x v="1"/>
    <s v="USD"/>
    <n v="1283230800"/>
    <x v="494"/>
    <n v="8"/>
    <x v="6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526"/>
    <n v="48.993956043956047"/>
    <x v="2"/>
    <n v="3640"/>
    <x v="5"/>
    <s v="CHF"/>
    <n v="1384149600"/>
    <x v="495"/>
    <n v="11"/>
    <x v="2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527"/>
    <n v="63.857142857142854"/>
    <x v="1"/>
    <n v="126"/>
    <x v="0"/>
    <s v="CAD"/>
    <n v="1516860000"/>
    <x v="496"/>
    <n v="1"/>
    <x v="9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528"/>
    <n v="82.996393146979258"/>
    <x v="1"/>
    <n v="2218"/>
    <x v="4"/>
    <s v="GBP"/>
    <n v="1374642000"/>
    <x v="497"/>
    <n v="7"/>
    <x v="2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529"/>
    <n v="55.08230452674897"/>
    <x v="0"/>
    <n v="243"/>
    <x v="1"/>
    <s v="USD"/>
    <n v="1534482000"/>
    <x v="498"/>
    <n v="8"/>
    <x v="9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530"/>
    <n v="62.044554455445542"/>
    <x v="1"/>
    <n v="202"/>
    <x v="6"/>
    <s v="EUR"/>
    <n v="1528434000"/>
    <x v="499"/>
    <n v="6"/>
    <x v="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531"/>
    <n v="104.97857142857143"/>
    <x v="1"/>
    <n v="140"/>
    <x v="6"/>
    <s v="EUR"/>
    <n v="1282626000"/>
    <x v="500"/>
    <n v="8"/>
    <x v="6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532"/>
    <n v="94.044676806083643"/>
    <x v="1"/>
    <n v="1052"/>
    <x v="3"/>
    <s v="DKK"/>
    <n v="1535605200"/>
    <x v="501"/>
    <n v="8"/>
    <x v="9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533"/>
    <n v="44.007716049382715"/>
    <x v="0"/>
    <n v="1296"/>
    <x v="1"/>
    <s v="USD"/>
    <n v="1379826000"/>
    <x v="502"/>
    <n v="9"/>
    <x v="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534"/>
    <n v="92.467532467532465"/>
    <x v="0"/>
    <n v="77"/>
    <x v="1"/>
    <s v="USD"/>
    <n v="1561957200"/>
    <x v="503"/>
    <n v="7"/>
    <x v="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535"/>
    <n v="57.072874493927124"/>
    <x v="1"/>
    <n v="247"/>
    <x v="1"/>
    <s v="USD"/>
    <n v="1525496400"/>
    <x v="504"/>
    <n v="5"/>
    <x v="9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536"/>
    <n v="109.07848101265823"/>
    <x v="0"/>
    <n v="395"/>
    <x v="6"/>
    <s v="EUR"/>
    <n v="1433912400"/>
    <x v="505"/>
    <n v="6"/>
    <x v="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537"/>
    <n v="39.387755102040813"/>
    <x v="0"/>
    <n v="49"/>
    <x v="4"/>
    <s v="GBP"/>
    <n v="1453442400"/>
    <x v="506"/>
    <n v="1"/>
    <x v="7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538"/>
    <n v="77.022222222222226"/>
    <x v="0"/>
    <n v="180"/>
    <x v="1"/>
    <s v="USD"/>
    <n v="1378875600"/>
    <x v="507"/>
    <n v="9"/>
    <x v="2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539"/>
    <n v="92.166666666666671"/>
    <x v="1"/>
    <n v="84"/>
    <x v="1"/>
    <s v="USD"/>
    <n v="1452232800"/>
    <x v="508"/>
    <n v="1"/>
    <x v="7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540"/>
    <n v="61.007063197026021"/>
    <x v="0"/>
    <n v="2690"/>
    <x v="1"/>
    <s v="USD"/>
    <n v="1577253600"/>
    <x v="509"/>
    <n v="12"/>
    <x v="3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541"/>
    <n v="78.068181818181813"/>
    <x v="1"/>
    <n v="88"/>
    <x v="1"/>
    <s v="USD"/>
    <n v="1537160400"/>
    <x v="510"/>
    <n v="9"/>
    <x v="9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542"/>
    <n v="80.75"/>
    <x v="1"/>
    <n v="156"/>
    <x v="1"/>
    <s v="USD"/>
    <n v="1422165600"/>
    <x v="511"/>
    <n v="1"/>
    <x v="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543"/>
    <n v="59.991289782244557"/>
    <x v="1"/>
    <n v="2985"/>
    <x v="1"/>
    <s v="USD"/>
    <n v="1459486800"/>
    <x v="512"/>
    <n v="4"/>
    <x v="7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544"/>
    <n v="110.03018372703411"/>
    <x v="1"/>
    <n v="762"/>
    <x v="1"/>
    <s v="USD"/>
    <n v="1369717200"/>
    <x v="513"/>
    <n v="5"/>
    <x v="2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446"/>
    <n v="4"/>
    <x v="3"/>
    <n v="1"/>
    <x v="5"/>
    <s v="CHF"/>
    <n v="1330495200"/>
    <x v="514"/>
    <n v="2"/>
    <x v="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545"/>
    <n v="37.99856063332134"/>
    <x v="0"/>
    <n v="2779"/>
    <x v="2"/>
    <s v="AUD"/>
    <n v="1419055200"/>
    <x v="515"/>
    <n v="12"/>
    <x v="1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546"/>
    <n v="96.369565217391298"/>
    <x v="0"/>
    <n v="92"/>
    <x v="1"/>
    <s v="USD"/>
    <n v="1480140000"/>
    <x v="516"/>
    <n v="11"/>
    <x v="7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547"/>
    <n v="72.978599221789878"/>
    <x v="0"/>
    <n v="1028"/>
    <x v="1"/>
    <s v="USD"/>
    <n v="1293948000"/>
    <x v="517"/>
    <n v="1"/>
    <x v="8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548"/>
    <n v="26.007220216606498"/>
    <x v="1"/>
    <n v="554"/>
    <x v="0"/>
    <s v="CAD"/>
    <n v="1482127200"/>
    <x v="518"/>
    <n v="12"/>
    <x v="7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549"/>
    <n v="104.36296296296297"/>
    <x v="1"/>
    <n v="135"/>
    <x v="3"/>
    <s v="DKK"/>
    <n v="1396414800"/>
    <x v="519"/>
    <n v="4"/>
    <x v="1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550"/>
    <n v="102.18852459016394"/>
    <x v="1"/>
    <n v="122"/>
    <x v="1"/>
    <s v="USD"/>
    <n v="1315285200"/>
    <x v="520"/>
    <n v="9"/>
    <x v="8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551"/>
    <n v="54.117647058823529"/>
    <x v="1"/>
    <n v="221"/>
    <x v="1"/>
    <s v="USD"/>
    <n v="1443762000"/>
    <x v="521"/>
    <n v="10"/>
    <x v="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552"/>
    <n v="63.222222222222221"/>
    <x v="1"/>
    <n v="126"/>
    <x v="1"/>
    <s v="USD"/>
    <n v="1456293600"/>
    <x v="522"/>
    <n v="2"/>
    <x v="7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553"/>
    <n v="104.03228962818004"/>
    <x v="1"/>
    <n v="1022"/>
    <x v="1"/>
    <s v="USD"/>
    <n v="1470114000"/>
    <x v="523"/>
    <n v="8"/>
    <x v="7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554"/>
    <n v="49.994334277620396"/>
    <x v="1"/>
    <n v="3177"/>
    <x v="1"/>
    <s v="USD"/>
    <n v="1321596000"/>
    <x v="524"/>
    <n v="11"/>
    <x v="8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555"/>
    <n v="56.015151515151516"/>
    <x v="1"/>
    <n v="198"/>
    <x v="5"/>
    <s v="CHF"/>
    <n v="1318827600"/>
    <x v="525"/>
    <n v="10"/>
    <x v="8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556"/>
    <n v="48.807692307692307"/>
    <x v="0"/>
    <n v="26"/>
    <x v="5"/>
    <s v="CHF"/>
    <n v="1552366800"/>
    <x v="188"/>
    <n v="3"/>
    <x v="3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557"/>
    <n v="60.082352941176474"/>
    <x v="1"/>
    <n v="85"/>
    <x v="2"/>
    <s v="AUD"/>
    <n v="1542088800"/>
    <x v="526"/>
    <n v="11"/>
    <x v="9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558"/>
    <n v="78.990502793296088"/>
    <x v="0"/>
    <n v="1790"/>
    <x v="1"/>
    <s v="USD"/>
    <n v="1426395600"/>
    <x v="527"/>
    <n v="3"/>
    <x v="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559"/>
    <n v="53.99499443826474"/>
    <x v="1"/>
    <n v="3596"/>
    <x v="1"/>
    <s v="USD"/>
    <n v="1321336800"/>
    <x v="528"/>
    <n v="11"/>
    <x v="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560"/>
    <n v="111.45945945945945"/>
    <x v="0"/>
    <n v="37"/>
    <x v="1"/>
    <s v="USD"/>
    <n v="1456293600"/>
    <x v="522"/>
    <n v="2"/>
    <x v="7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561"/>
    <n v="60.922131147540981"/>
    <x v="1"/>
    <n v="244"/>
    <x v="1"/>
    <s v="USD"/>
    <n v="1404968400"/>
    <x v="529"/>
    <n v="7"/>
    <x v="1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562"/>
    <n v="26.0015444015444"/>
    <x v="1"/>
    <n v="5180"/>
    <x v="1"/>
    <s v="USD"/>
    <n v="1279170000"/>
    <x v="530"/>
    <n v="7"/>
    <x v="6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563"/>
    <n v="80.993208828522924"/>
    <x v="1"/>
    <n v="589"/>
    <x v="6"/>
    <s v="EUR"/>
    <n v="1294725600"/>
    <x v="531"/>
    <n v="1"/>
    <x v="8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564"/>
    <n v="34.995963302752294"/>
    <x v="1"/>
    <n v="2725"/>
    <x v="1"/>
    <s v="USD"/>
    <n v="1419055200"/>
    <x v="515"/>
    <n v="12"/>
    <x v="1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565"/>
    <n v="94.142857142857139"/>
    <x v="0"/>
    <n v="35"/>
    <x v="6"/>
    <s v="EUR"/>
    <n v="1434690000"/>
    <x v="532"/>
    <n v="6"/>
    <x v="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566"/>
    <n v="52.085106382978722"/>
    <x v="3"/>
    <n v="94"/>
    <x v="1"/>
    <s v="USD"/>
    <n v="1443416400"/>
    <x v="533"/>
    <n v="9"/>
    <x v="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567"/>
    <n v="24.986666666666668"/>
    <x v="1"/>
    <n v="300"/>
    <x v="1"/>
    <s v="USD"/>
    <n v="1399006800"/>
    <x v="409"/>
    <n v="5"/>
    <x v="1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568"/>
    <n v="69.215277777777771"/>
    <x v="1"/>
    <n v="144"/>
    <x v="1"/>
    <s v="USD"/>
    <n v="1575698400"/>
    <x v="534"/>
    <n v="12"/>
    <x v="3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569"/>
    <n v="93.944444444444443"/>
    <x v="0"/>
    <n v="558"/>
    <x v="1"/>
    <s v="USD"/>
    <n v="1400562000"/>
    <x v="53"/>
    <n v="5"/>
    <x v="1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570"/>
    <n v="98.40625"/>
    <x v="0"/>
    <n v="64"/>
    <x v="1"/>
    <s v="USD"/>
    <n v="1509512400"/>
    <x v="535"/>
    <n v="11"/>
    <x v="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571"/>
    <n v="41.783783783783782"/>
    <x v="3"/>
    <n v="37"/>
    <x v="1"/>
    <s v="USD"/>
    <n v="1299823200"/>
    <x v="536"/>
    <n v="3"/>
    <x v="8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572"/>
    <n v="65.991836734693877"/>
    <x v="0"/>
    <n v="245"/>
    <x v="1"/>
    <s v="USD"/>
    <n v="1322719200"/>
    <x v="537"/>
    <n v="12"/>
    <x v="8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573"/>
    <n v="72.05747126436782"/>
    <x v="1"/>
    <n v="87"/>
    <x v="1"/>
    <s v="USD"/>
    <n v="1312693200"/>
    <x v="538"/>
    <n v="8"/>
    <x v="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574"/>
    <n v="48.003209242618745"/>
    <x v="1"/>
    <n v="3116"/>
    <x v="1"/>
    <s v="USD"/>
    <n v="1393394400"/>
    <x v="539"/>
    <n v="2"/>
    <x v="1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575"/>
    <n v="54.098591549295776"/>
    <x v="0"/>
    <n v="71"/>
    <x v="1"/>
    <s v="USD"/>
    <n v="1304053200"/>
    <x v="540"/>
    <n v="4"/>
    <x v="8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576"/>
    <n v="107.88095238095238"/>
    <x v="0"/>
    <n v="42"/>
    <x v="1"/>
    <s v="USD"/>
    <n v="1433912400"/>
    <x v="505"/>
    <n v="6"/>
    <x v="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577"/>
    <n v="67.034103410341032"/>
    <x v="1"/>
    <n v="909"/>
    <x v="1"/>
    <s v="USD"/>
    <n v="1329717600"/>
    <x v="541"/>
    <n v="2"/>
    <x v="4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578"/>
    <n v="64.01425914445133"/>
    <x v="1"/>
    <n v="1613"/>
    <x v="1"/>
    <s v="USD"/>
    <n v="1335330000"/>
    <x v="542"/>
    <n v="4"/>
    <x v="4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579"/>
    <n v="96.066176470588232"/>
    <x v="1"/>
    <n v="136"/>
    <x v="1"/>
    <s v="USD"/>
    <n v="1268888400"/>
    <x v="543"/>
    <n v="3"/>
    <x v="6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580"/>
    <n v="51.184615384615384"/>
    <x v="1"/>
    <n v="130"/>
    <x v="1"/>
    <s v="USD"/>
    <n v="1289973600"/>
    <x v="544"/>
    <n v="11"/>
    <x v="6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581"/>
    <n v="43.92307692307692"/>
    <x v="0"/>
    <n v="156"/>
    <x v="0"/>
    <s v="CAD"/>
    <n v="1547877600"/>
    <x v="35"/>
    <n v="1"/>
    <x v="3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582"/>
    <n v="91.021198830409361"/>
    <x v="0"/>
    <n v="1368"/>
    <x v="4"/>
    <s v="GBP"/>
    <n v="1269493200"/>
    <x v="152"/>
    <n v="3"/>
    <x v="6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583"/>
    <n v="50.127450980392155"/>
    <x v="0"/>
    <n v="102"/>
    <x v="1"/>
    <s v="USD"/>
    <n v="1436072400"/>
    <x v="545"/>
    <n v="7"/>
    <x v="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584"/>
    <n v="67.720930232558146"/>
    <x v="0"/>
    <n v="86"/>
    <x v="2"/>
    <s v="AUD"/>
    <n v="1419141600"/>
    <x v="546"/>
    <n v="12"/>
    <x v="1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585"/>
    <n v="61.03921568627451"/>
    <x v="1"/>
    <n v="102"/>
    <x v="1"/>
    <s v="USD"/>
    <n v="1279083600"/>
    <x v="547"/>
    <n v="7"/>
    <x v="6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586"/>
    <n v="80.011857707509876"/>
    <x v="0"/>
    <n v="253"/>
    <x v="1"/>
    <s v="USD"/>
    <n v="1401426000"/>
    <x v="548"/>
    <n v="5"/>
    <x v="1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587"/>
    <n v="47.001497753369947"/>
    <x v="1"/>
    <n v="4006"/>
    <x v="1"/>
    <s v="USD"/>
    <n v="1395810000"/>
    <x v="549"/>
    <n v="3"/>
    <x v="1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588"/>
    <n v="71.127388535031841"/>
    <x v="0"/>
    <n v="157"/>
    <x v="1"/>
    <s v="USD"/>
    <n v="1467003600"/>
    <x v="550"/>
    <n v="6"/>
    <x v="7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589"/>
    <n v="89.99079189686924"/>
    <x v="1"/>
    <n v="1629"/>
    <x v="1"/>
    <s v="USD"/>
    <n v="1268715600"/>
    <x v="551"/>
    <n v="3"/>
    <x v="6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590"/>
    <n v="43.032786885245905"/>
    <x v="0"/>
    <n v="183"/>
    <x v="1"/>
    <s v="USD"/>
    <n v="1457157600"/>
    <x v="552"/>
    <n v="3"/>
    <x v="7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591"/>
    <n v="67.997714808043881"/>
    <x v="1"/>
    <n v="2188"/>
    <x v="1"/>
    <s v="USD"/>
    <n v="1573970400"/>
    <x v="462"/>
    <n v="11"/>
    <x v="3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592"/>
    <n v="73.004566210045667"/>
    <x v="1"/>
    <n v="2409"/>
    <x v="6"/>
    <s v="EUR"/>
    <n v="1276578000"/>
    <x v="553"/>
    <n v="6"/>
    <x v="6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593"/>
    <n v="62.341463414634148"/>
    <x v="0"/>
    <n v="82"/>
    <x v="3"/>
    <s v="DKK"/>
    <n v="1423720800"/>
    <x v="554"/>
    <n v="2"/>
    <x v="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298"/>
    <n v="5"/>
    <x v="0"/>
    <n v="1"/>
    <x v="4"/>
    <s v="GBP"/>
    <n v="1375160400"/>
    <x v="555"/>
    <n v="7"/>
    <x v="2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594"/>
    <n v="67.103092783505161"/>
    <x v="1"/>
    <n v="194"/>
    <x v="1"/>
    <s v="USD"/>
    <n v="1401426000"/>
    <x v="548"/>
    <n v="5"/>
    <x v="1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595"/>
    <n v="79.978947368421046"/>
    <x v="1"/>
    <n v="1140"/>
    <x v="1"/>
    <s v="USD"/>
    <n v="1433480400"/>
    <x v="62"/>
    <n v="6"/>
    <x v="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596"/>
    <n v="62.176470588235297"/>
    <x v="1"/>
    <n v="102"/>
    <x v="1"/>
    <s v="USD"/>
    <n v="1555563600"/>
    <x v="556"/>
    <n v="4"/>
    <x v="3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597"/>
    <n v="53.005950297514879"/>
    <x v="1"/>
    <n v="2857"/>
    <x v="1"/>
    <s v="USD"/>
    <n v="1295676000"/>
    <x v="557"/>
    <n v="1"/>
    <x v="8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598"/>
    <n v="57.738317757009348"/>
    <x v="1"/>
    <n v="107"/>
    <x v="1"/>
    <s v="USD"/>
    <n v="1443848400"/>
    <x v="27"/>
    <n v="10"/>
    <x v="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599"/>
    <n v="40.03125"/>
    <x v="1"/>
    <n v="160"/>
    <x v="4"/>
    <s v="GBP"/>
    <n v="1457330400"/>
    <x v="558"/>
    <n v="3"/>
    <x v="7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600"/>
    <n v="81.016591928251117"/>
    <x v="1"/>
    <n v="2230"/>
    <x v="1"/>
    <s v="USD"/>
    <n v="1395550800"/>
    <x v="559"/>
    <n v="3"/>
    <x v="1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601"/>
    <n v="35.047468354430379"/>
    <x v="1"/>
    <n v="316"/>
    <x v="1"/>
    <s v="USD"/>
    <n v="1551852000"/>
    <x v="426"/>
    <n v="3"/>
    <x v="3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602"/>
    <n v="102.92307692307692"/>
    <x v="1"/>
    <n v="117"/>
    <x v="1"/>
    <s v="USD"/>
    <n v="1547618400"/>
    <x v="560"/>
    <n v="1"/>
    <x v="3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603"/>
    <n v="27.998126756166094"/>
    <x v="1"/>
    <n v="6406"/>
    <x v="1"/>
    <s v="USD"/>
    <n v="1355637600"/>
    <x v="561"/>
    <n v="12"/>
    <x v="4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604"/>
    <n v="75.733333333333334"/>
    <x v="3"/>
    <n v="15"/>
    <x v="1"/>
    <s v="USD"/>
    <n v="1374728400"/>
    <x v="562"/>
    <n v="7"/>
    <x v="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605"/>
    <n v="45.026041666666664"/>
    <x v="1"/>
    <n v="192"/>
    <x v="1"/>
    <s v="USD"/>
    <n v="1287810000"/>
    <x v="563"/>
    <n v="10"/>
    <x v="6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606"/>
    <n v="73.615384615384613"/>
    <x v="1"/>
    <n v="26"/>
    <x v="0"/>
    <s v="CAD"/>
    <n v="1503723600"/>
    <x v="564"/>
    <n v="8"/>
    <x v="5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607"/>
    <n v="56.991701244813278"/>
    <x v="1"/>
    <n v="723"/>
    <x v="1"/>
    <s v="USD"/>
    <n v="1484114400"/>
    <x v="565"/>
    <n v="1"/>
    <x v="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608"/>
    <n v="85.223529411764702"/>
    <x v="1"/>
    <n v="170"/>
    <x v="6"/>
    <s v="EUR"/>
    <n v="1461906000"/>
    <x v="566"/>
    <n v="4"/>
    <x v="7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609"/>
    <n v="50.962184873949582"/>
    <x v="1"/>
    <n v="238"/>
    <x v="4"/>
    <s v="GBP"/>
    <n v="1379653200"/>
    <x v="567"/>
    <n v="9"/>
    <x v="2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610"/>
    <n v="63.563636363636363"/>
    <x v="1"/>
    <n v="55"/>
    <x v="1"/>
    <s v="USD"/>
    <n v="1401858000"/>
    <x v="568"/>
    <n v="6"/>
    <x v="1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611"/>
    <n v="80.999165275459092"/>
    <x v="0"/>
    <n v="1198"/>
    <x v="1"/>
    <s v="USD"/>
    <n v="1367470800"/>
    <x v="569"/>
    <n v="5"/>
    <x v="2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612"/>
    <n v="86.044753086419746"/>
    <x v="0"/>
    <n v="648"/>
    <x v="1"/>
    <s v="USD"/>
    <n v="1304658000"/>
    <x v="570"/>
    <n v="5"/>
    <x v="8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613"/>
    <n v="90.0390625"/>
    <x v="1"/>
    <n v="128"/>
    <x v="2"/>
    <s v="AUD"/>
    <n v="1467954000"/>
    <x v="571"/>
    <n v="7"/>
    <x v="7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614"/>
    <n v="74.006063432835816"/>
    <x v="1"/>
    <n v="2144"/>
    <x v="1"/>
    <s v="USD"/>
    <n v="1473742800"/>
    <x v="572"/>
    <n v="9"/>
    <x v="7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615"/>
    <n v="92.4375"/>
    <x v="0"/>
    <n v="64"/>
    <x v="1"/>
    <s v="USD"/>
    <n v="1523768400"/>
    <x v="573"/>
    <n v="4"/>
    <x v="9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616"/>
    <n v="55.999257333828446"/>
    <x v="1"/>
    <n v="2693"/>
    <x v="4"/>
    <s v="GBP"/>
    <n v="1437022800"/>
    <x v="574"/>
    <n v="7"/>
    <x v="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617"/>
    <n v="32.983796296296298"/>
    <x v="1"/>
    <n v="432"/>
    <x v="1"/>
    <s v="USD"/>
    <n v="1422165600"/>
    <x v="511"/>
    <n v="1"/>
    <x v="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618"/>
    <n v="93.596774193548384"/>
    <x v="0"/>
    <n v="62"/>
    <x v="1"/>
    <s v="USD"/>
    <n v="1580104800"/>
    <x v="575"/>
    <n v="1"/>
    <x v="1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619"/>
    <n v="69.867724867724874"/>
    <x v="1"/>
    <n v="189"/>
    <x v="1"/>
    <s v="USD"/>
    <n v="1285650000"/>
    <x v="576"/>
    <n v="9"/>
    <x v="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620"/>
    <n v="72.129870129870127"/>
    <x v="1"/>
    <n v="154"/>
    <x v="4"/>
    <s v="GBP"/>
    <n v="1276664400"/>
    <x v="577"/>
    <n v="6"/>
    <x v="6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621"/>
    <n v="30.041666666666668"/>
    <x v="1"/>
    <n v="96"/>
    <x v="1"/>
    <s v="USD"/>
    <n v="1286168400"/>
    <x v="578"/>
    <n v="10"/>
    <x v="6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622"/>
    <n v="73.968000000000004"/>
    <x v="0"/>
    <n v="750"/>
    <x v="1"/>
    <s v="USD"/>
    <n v="1467781200"/>
    <x v="579"/>
    <n v="7"/>
    <x v="7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623"/>
    <n v="68.65517241379311"/>
    <x v="3"/>
    <n v="87"/>
    <x v="1"/>
    <s v="USD"/>
    <n v="1556686800"/>
    <x v="580"/>
    <n v="5"/>
    <x v="3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624"/>
    <n v="59.992164544564154"/>
    <x v="1"/>
    <n v="3063"/>
    <x v="1"/>
    <s v="USD"/>
    <n v="1553576400"/>
    <x v="581"/>
    <n v="3"/>
    <x v="3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625"/>
    <n v="111.15827338129496"/>
    <x v="2"/>
    <n v="278"/>
    <x v="1"/>
    <s v="USD"/>
    <n v="1414904400"/>
    <x v="582"/>
    <n v="11"/>
    <x v="1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626"/>
    <n v="53.038095238095238"/>
    <x v="0"/>
    <n v="105"/>
    <x v="1"/>
    <s v="USD"/>
    <n v="1446876000"/>
    <x v="336"/>
    <n v="11"/>
    <x v="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627"/>
    <n v="55.985524728588658"/>
    <x v="3"/>
    <n v="1658"/>
    <x v="1"/>
    <s v="USD"/>
    <n v="1490418000"/>
    <x v="583"/>
    <n v="3"/>
    <x v="5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628"/>
    <n v="69.986760812003524"/>
    <x v="1"/>
    <n v="2266"/>
    <x v="1"/>
    <s v="USD"/>
    <n v="1360389600"/>
    <x v="584"/>
    <n v="2"/>
    <x v="2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629"/>
    <n v="48.998079877112133"/>
    <x v="0"/>
    <n v="2604"/>
    <x v="3"/>
    <s v="DKK"/>
    <n v="1326866400"/>
    <x v="585"/>
    <n v="1"/>
    <x v="4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630"/>
    <n v="103.84615384615384"/>
    <x v="0"/>
    <n v="65"/>
    <x v="1"/>
    <s v="USD"/>
    <n v="1479103200"/>
    <x v="586"/>
    <n v="11"/>
    <x v="7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631"/>
    <n v="99.127659574468083"/>
    <x v="0"/>
    <n v="94"/>
    <x v="1"/>
    <s v="USD"/>
    <n v="1280206800"/>
    <x v="587"/>
    <n v="7"/>
    <x v="6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632"/>
    <n v="107.37777777777778"/>
    <x v="2"/>
    <n v="45"/>
    <x v="1"/>
    <s v="USD"/>
    <n v="1532754000"/>
    <x v="588"/>
    <n v="7"/>
    <x v="9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633"/>
    <n v="76.922178988326849"/>
    <x v="0"/>
    <n v="257"/>
    <x v="1"/>
    <s v="USD"/>
    <n v="1453096800"/>
    <x v="589"/>
    <n v="1"/>
    <x v="7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634"/>
    <n v="58.128865979381445"/>
    <x v="1"/>
    <n v="194"/>
    <x v="5"/>
    <s v="CHF"/>
    <n v="1487570400"/>
    <x v="590"/>
    <n v="2"/>
    <x v="5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635"/>
    <n v="103.73643410852713"/>
    <x v="1"/>
    <n v="129"/>
    <x v="0"/>
    <s v="CAD"/>
    <n v="1545026400"/>
    <x v="591"/>
    <n v="12"/>
    <x v="9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636"/>
    <n v="87.962666666666664"/>
    <x v="1"/>
    <n v="375"/>
    <x v="1"/>
    <s v="USD"/>
    <n v="1488348000"/>
    <x v="592"/>
    <n v="3"/>
    <x v="5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637"/>
    <n v="28"/>
    <x v="0"/>
    <n v="2928"/>
    <x v="0"/>
    <s v="CAD"/>
    <n v="1545112800"/>
    <x v="593"/>
    <n v="12"/>
    <x v="9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638"/>
    <n v="37.999361294443261"/>
    <x v="0"/>
    <n v="4697"/>
    <x v="1"/>
    <s v="USD"/>
    <n v="1537938000"/>
    <x v="594"/>
    <n v="9"/>
    <x v="9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639"/>
    <n v="29.999313893653515"/>
    <x v="0"/>
    <n v="2915"/>
    <x v="1"/>
    <s v="USD"/>
    <n v="1363150800"/>
    <x v="595"/>
    <n v="3"/>
    <x v="2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640"/>
    <n v="103.5"/>
    <x v="0"/>
    <n v="18"/>
    <x v="1"/>
    <s v="USD"/>
    <n v="1523250000"/>
    <x v="596"/>
    <n v="4"/>
    <x v="9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641"/>
    <n v="85.994467496542185"/>
    <x v="3"/>
    <n v="723"/>
    <x v="1"/>
    <s v="USD"/>
    <n v="1499317200"/>
    <x v="597"/>
    <n v="7"/>
    <x v="5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642"/>
    <n v="98.011627906976742"/>
    <x v="0"/>
    <n v="602"/>
    <x v="5"/>
    <s v="CHF"/>
    <n v="1287550800"/>
    <x v="598"/>
    <n v="10"/>
    <x v="6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50"/>
    <n v="2"/>
    <x v="0"/>
    <n v="1"/>
    <x v="1"/>
    <s v="USD"/>
    <n v="1404795600"/>
    <x v="599"/>
    <n v="7"/>
    <x v="1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643"/>
    <n v="44.994570837642193"/>
    <x v="0"/>
    <n v="3868"/>
    <x v="6"/>
    <s v="EUR"/>
    <n v="1393048800"/>
    <x v="600"/>
    <n v="2"/>
    <x v="1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644"/>
    <n v="31.012224938875306"/>
    <x v="1"/>
    <n v="409"/>
    <x v="1"/>
    <s v="USD"/>
    <n v="1470373200"/>
    <x v="601"/>
    <n v="8"/>
    <x v="7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645"/>
    <n v="59.970085470085472"/>
    <x v="1"/>
    <n v="234"/>
    <x v="1"/>
    <s v="USD"/>
    <n v="1460091600"/>
    <x v="602"/>
    <n v="4"/>
    <x v="7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646"/>
    <n v="58.9973474801061"/>
    <x v="1"/>
    <n v="3016"/>
    <x v="1"/>
    <s v="USD"/>
    <n v="1440392400"/>
    <x v="335"/>
    <n v="8"/>
    <x v="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647"/>
    <n v="50.045454545454547"/>
    <x v="1"/>
    <n v="264"/>
    <x v="1"/>
    <s v="USD"/>
    <n v="1488434400"/>
    <x v="603"/>
    <n v="3"/>
    <x v="5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648"/>
    <n v="98.966269841269835"/>
    <x v="0"/>
    <n v="504"/>
    <x v="2"/>
    <s v="AUD"/>
    <n v="1514440800"/>
    <x v="604"/>
    <n v="12"/>
    <x v="5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649"/>
    <n v="58.857142857142854"/>
    <x v="0"/>
    <n v="14"/>
    <x v="1"/>
    <s v="USD"/>
    <n v="1514354400"/>
    <x v="605"/>
    <n v="12"/>
    <x v="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650"/>
    <n v="81.010256410256417"/>
    <x v="3"/>
    <n v="390"/>
    <x v="1"/>
    <s v="USD"/>
    <n v="1440910800"/>
    <x v="606"/>
    <n v="8"/>
    <x v="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651"/>
    <n v="76.013333333333335"/>
    <x v="0"/>
    <n v="750"/>
    <x v="4"/>
    <s v="GBP"/>
    <n v="1296108000"/>
    <x v="65"/>
    <n v="1"/>
    <x v="8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652"/>
    <n v="96.597402597402592"/>
    <x v="0"/>
    <n v="77"/>
    <x v="1"/>
    <s v="USD"/>
    <n v="1440133200"/>
    <x v="607"/>
    <n v="8"/>
    <x v="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653"/>
    <n v="76.957446808510639"/>
    <x v="0"/>
    <n v="752"/>
    <x v="3"/>
    <s v="DKK"/>
    <n v="1332910800"/>
    <x v="608"/>
    <n v="3"/>
    <x v="4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654"/>
    <n v="67.984732824427482"/>
    <x v="0"/>
    <n v="131"/>
    <x v="1"/>
    <s v="USD"/>
    <n v="1544335200"/>
    <x v="609"/>
    <n v="12"/>
    <x v="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655"/>
    <n v="88.781609195402297"/>
    <x v="0"/>
    <n v="87"/>
    <x v="1"/>
    <s v="USD"/>
    <n v="1286427600"/>
    <x v="610"/>
    <n v="10"/>
    <x v="6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656"/>
    <n v="24.99623706491063"/>
    <x v="0"/>
    <n v="1063"/>
    <x v="1"/>
    <s v="USD"/>
    <n v="1329717600"/>
    <x v="541"/>
    <n v="2"/>
    <x v="4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657"/>
    <n v="44.922794117647058"/>
    <x v="1"/>
    <n v="272"/>
    <x v="1"/>
    <s v="USD"/>
    <n v="1310187600"/>
    <x v="611"/>
    <n v="7"/>
    <x v="8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658"/>
    <n v="79.400000000000006"/>
    <x v="3"/>
    <n v="25"/>
    <x v="1"/>
    <s v="USD"/>
    <n v="1377838800"/>
    <x v="612"/>
    <n v="8"/>
    <x v="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659"/>
    <n v="29.009546539379475"/>
    <x v="1"/>
    <n v="419"/>
    <x v="1"/>
    <s v="USD"/>
    <n v="1410325200"/>
    <x v="613"/>
    <n v="9"/>
    <x v="1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660"/>
    <n v="73.59210526315789"/>
    <x v="0"/>
    <n v="76"/>
    <x v="1"/>
    <s v="USD"/>
    <n v="1343797200"/>
    <x v="614"/>
    <n v="8"/>
    <x v="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661"/>
    <n v="107.97038864898211"/>
    <x v="1"/>
    <n v="1621"/>
    <x v="6"/>
    <s v="EUR"/>
    <n v="1498453200"/>
    <x v="615"/>
    <n v="6"/>
    <x v="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662"/>
    <n v="68.987284287011803"/>
    <x v="1"/>
    <n v="1101"/>
    <x v="1"/>
    <s v="USD"/>
    <n v="1456380000"/>
    <x v="90"/>
    <n v="2"/>
    <x v="7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663"/>
    <n v="111.02236719478098"/>
    <x v="1"/>
    <n v="1073"/>
    <x v="1"/>
    <s v="USD"/>
    <n v="1280552400"/>
    <x v="616"/>
    <n v="7"/>
    <x v="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664"/>
    <n v="24.997515808491418"/>
    <x v="0"/>
    <n v="4428"/>
    <x v="2"/>
    <s v="AUD"/>
    <n v="1521608400"/>
    <x v="617"/>
    <n v="3"/>
    <x v="9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665"/>
    <n v="42.155172413793103"/>
    <x v="0"/>
    <n v="58"/>
    <x v="6"/>
    <s v="EUR"/>
    <n v="1460696400"/>
    <x v="618"/>
    <n v="4"/>
    <x v="7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666"/>
    <n v="47.003284072249592"/>
    <x v="3"/>
    <n v="1218"/>
    <x v="1"/>
    <s v="USD"/>
    <n v="1313730000"/>
    <x v="619"/>
    <n v="8"/>
    <x v="8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667"/>
    <n v="36.0392749244713"/>
    <x v="1"/>
    <n v="331"/>
    <x v="1"/>
    <s v="USD"/>
    <n v="1568178000"/>
    <x v="620"/>
    <n v="9"/>
    <x v="3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668"/>
    <n v="101.03760683760684"/>
    <x v="1"/>
    <n v="1170"/>
    <x v="1"/>
    <s v="USD"/>
    <n v="1348635600"/>
    <x v="621"/>
    <n v="9"/>
    <x v="4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669"/>
    <n v="39.927927927927925"/>
    <x v="0"/>
    <n v="111"/>
    <x v="1"/>
    <s v="USD"/>
    <n v="1468126800"/>
    <x v="622"/>
    <n v="7"/>
    <x v="7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670"/>
    <n v="83.158139534883716"/>
    <x v="3"/>
    <n v="215"/>
    <x v="1"/>
    <s v="USD"/>
    <n v="1547877600"/>
    <x v="35"/>
    <n v="1"/>
    <x v="3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671"/>
    <n v="39.97520661157025"/>
    <x v="1"/>
    <n v="363"/>
    <x v="1"/>
    <s v="USD"/>
    <n v="1571374800"/>
    <x v="623"/>
    <n v="10"/>
    <x v="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672"/>
    <n v="47.993908629441627"/>
    <x v="0"/>
    <n v="2955"/>
    <x v="1"/>
    <s v="USD"/>
    <n v="1576303200"/>
    <x v="624"/>
    <n v="12"/>
    <x v="3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673"/>
    <n v="95.978877489438744"/>
    <x v="0"/>
    <n v="1657"/>
    <x v="1"/>
    <s v="USD"/>
    <n v="1324447200"/>
    <x v="625"/>
    <n v="12"/>
    <x v="8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674"/>
    <n v="78.728155339805824"/>
    <x v="1"/>
    <n v="103"/>
    <x v="1"/>
    <s v="USD"/>
    <n v="1386741600"/>
    <x v="626"/>
    <n v="12"/>
    <x v="2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675"/>
    <n v="56.081632653061227"/>
    <x v="1"/>
    <n v="147"/>
    <x v="1"/>
    <s v="USD"/>
    <n v="1537074000"/>
    <x v="627"/>
    <n v="9"/>
    <x v="9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676"/>
    <n v="69.090909090909093"/>
    <x v="1"/>
    <n v="110"/>
    <x v="0"/>
    <s v="CAD"/>
    <n v="1277787600"/>
    <x v="628"/>
    <n v="6"/>
    <x v="6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677"/>
    <n v="102.05291576673866"/>
    <x v="0"/>
    <n v="926"/>
    <x v="0"/>
    <s v="CAD"/>
    <n v="1440306000"/>
    <x v="629"/>
    <n v="8"/>
    <x v="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678"/>
    <n v="107.32089552238806"/>
    <x v="1"/>
    <n v="134"/>
    <x v="1"/>
    <s v="USD"/>
    <n v="1522126800"/>
    <x v="630"/>
    <n v="3"/>
    <x v="9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679"/>
    <n v="51.970260223048328"/>
    <x v="1"/>
    <n v="269"/>
    <x v="1"/>
    <s v="USD"/>
    <n v="1489298400"/>
    <x v="631"/>
    <n v="3"/>
    <x v="5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680"/>
    <n v="71.137142857142862"/>
    <x v="1"/>
    <n v="175"/>
    <x v="1"/>
    <s v="USD"/>
    <n v="1547100000"/>
    <x v="632"/>
    <n v="1"/>
    <x v="3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681"/>
    <n v="106.49275362318841"/>
    <x v="1"/>
    <n v="69"/>
    <x v="1"/>
    <s v="USD"/>
    <n v="1383022800"/>
    <x v="633"/>
    <n v="10"/>
    <x v="2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682"/>
    <n v="42.93684210526316"/>
    <x v="1"/>
    <n v="190"/>
    <x v="1"/>
    <s v="USD"/>
    <n v="1322373600"/>
    <x v="634"/>
    <n v="11"/>
    <x v="8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683"/>
    <n v="30.037974683544302"/>
    <x v="1"/>
    <n v="237"/>
    <x v="1"/>
    <s v="USD"/>
    <n v="1349240400"/>
    <x v="635"/>
    <n v="10"/>
    <x v="4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684"/>
    <n v="70.623376623376629"/>
    <x v="0"/>
    <n v="77"/>
    <x v="4"/>
    <s v="GBP"/>
    <n v="1562648400"/>
    <x v="636"/>
    <n v="7"/>
    <x v="3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685"/>
    <n v="66.016018306636155"/>
    <x v="0"/>
    <n v="1748"/>
    <x v="1"/>
    <s v="USD"/>
    <n v="1508216400"/>
    <x v="637"/>
    <n v="10"/>
    <x v="5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686"/>
    <n v="96.911392405063296"/>
    <x v="0"/>
    <n v="79"/>
    <x v="1"/>
    <s v="USD"/>
    <n v="1511762400"/>
    <x v="638"/>
    <n v="11"/>
    <x v="5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687"/>
    <n v="62.867346938775512"/>
    <x v="1"/>
    <n v="196"/>
    <x v="6"/>
    <s v="EUR"/>
    <n v="1447480800"/>
    <x v="639"/>
    <n v="11"/>
    <x v="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688"/>
    <n v="108.98537682789652"/>
    <x v="0"/>
    <n v="889"/>
    <x v="1"/>
    <s v="USD"/>
    <n v="1429506000"/>
    <x v="640"/>
    <n v="4"/>
    <x v="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689"/>
    <n v="26.999314599040439"/>
    <x v="1"/>
    <n v="7295"/>
    <x v="1"/>
    <s v="USD"/>
    <n v="1522472400"/>
    <x v="641"/>
    <n v="3"/>
    <x v="9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690"/>
    <n v="65.004147943311438"/>
    <x v="1"/>
    <n v="2893"/>
    <x v="0"/>
    <s v="CAD"/>
    <n v="1322114400"/>
    <x v="642"/>
    <n v="11"/>
    <x v="8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691"/>
    <n v="111.51785714285714"/>
    <x v="0"/>
    <n v="56"/>
    <x v="1"/>
    <s v="USD"/>
    <n v="1561438800"/>
    <x v="230"/>
    <n v="6"/>
    <x v="3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248"/>
    <n v="3"/>
    <x v="0"/>
    <n v="1"/>
    <x v="1"/>
    <s v="USD"/>
    <n v="1264399200"/>
    <x v="67"/>
    <n v="1"/>
    <x v="6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692"/>
    <n v="110.99268292682927"/>
    <x v="1"/>
    <n v="820"/>
    <x v="1"/>
    <s v="USD"/>
    <n v="1301202000"/>
    <x v="643"/>
    <n v="3"/>
    <x v="8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693"/>
    <n v="56.746987951807228"/>
    <x v="0"/>
    <n v="83"/>
    <x v="1"/>
    <s v="USD"/>
    <n v="1374469200"/>
    <x v="644"/>
    <n v="7"/>
    <x v="2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694"/>
    <n v="97.020608439646708"/>
    <x v="1"/>
    <n v="2038"/>
    <x v="1"/>
    <s v="USD"/>
    <n v="1334984400"/>
    <x v="645"/>
    <n v="4"/>
    <x v="4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695"/>
    <n v="92.08620689655173"/>
    <x v="1"/>
    <n v="116"/>
    <x v="1"/>
    <s v="USD"/>
    <n v="1467608400"/>
    <x v="646"/>
    <n v="7"/>
    <x v="7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696"/>
    <n v="82.986666666666665"/>
    <x v="0"/>
    <n v="2025"/>
    <x v="4"/>
    <s v="GBP"/>
    <n v="1386741600"/>
    <x v="626"/>
    <n v="12"/>
    <x v="2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697"/>
    <n v="103.03791821561339"/>
    <x v="1"/>
    <n v="1345"/>
    <x v="2"/>
    <s v="AUD"/>
    <n v="1546754400"/>
    <x v="647"/>
    <n v="1"/>
    <x v="3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698"/>
    <n v="68.922619047619051"/>
    <x v="1"/>
    <n v="168"/>
    <x v="1"/>
    <s v="USD"/>
    <n v="1544248800"/>
    <x v="159"/>
    <n v="12"/>
    <x v="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699"/>
    <n v="87.737226277372258"/>
    <x v="1"/>
    <n v="137"/>
    <x v="5"/>
    <s v="CHF"/>
    <n v="1495429200"/>
    <x v="648"/>
    <n v="5"/>
    <x v="5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700"/>
    <n v="75.021505376344081"/>
    <x v="1"/>
    <n v="186"/>
    <x v="6"/>
    <s v="EUR"/>
    <n v="1334811600"/>
    <x v="267"/>
    <n v="4"/>
    <x v="4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701"/>
    <n v="50.863999999999997"/>
    <x v="1"/>
    <n v="125"/>
    <x v="1"/>
    <s v="USD"/>
    <n v="1531544400"/>
    <x v="649"/>
    <n v="7"/>
    <x v="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702"/>
    <n v="90"/>
    <x v="0"/>
    <n v="14"/>
    <x v="6"/>
    <s v="EUR"/>
    <n v="1453615200"/>
    <x v="248"/>
    <n v="1"/>
    <x v="7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703"/>
    <n v="72.896039603960389"/>
    <x v="1"/>
    <n v="202"/>
    <x v="1"/>
    <s v="USD"/>
    <n v="1467954000"/>
    <x v="571"/>
    <n v="7"/>
    <x v="7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704"/>
    <n v="108.48543689320388"/>
    <x v="1"/>
    <n v="103"/>
    <x v="1"/>
    <s v="USD"/>
    <n v="1471842000"/>
    <x v="650"/>
    <n v="8"/>
    <x v="7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705"/>
    <n v="101.98095238095237"/>
    <x v="1"/>
    <n v="1785"/>
    <x v="1"/>
    <s v="USD"/>
    <n v="1408424400"/>
    <x v="1"/>
    <n v="8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706"/>
    <n v="44.009146341463413"/>
    <x v="0"/>
    <n v="656"/>
    <x v="1"/>
    <s v="USD"/>
    <n v="1281157200"/>
    <x v="651"/>
    <n v="8"/>
    <x v="6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707"/>
    <n v="65.942675159235662"/>
    <x v="1"/>
    <n v="157"/>
    <x v="1"/>
    <s v="USD"/>
    <n v="1373432400"/>
    <x v="652"/>
    <n v="7"/>
    <x v="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708"/>
    <n v="24.987387387387386"/>
    <x v="1"/>
    <n v="555"/>
    <x v="1"/>
    <s v="USD"/>
    <n v="1313989200"/>
    <x v="653"/>
    <n v="8"/>
    <x v="8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709"/>
    <n v="28.003367003367003"/>
    <x v="1"/>
    <n v="297"/>
    <x v="1"/>
    <s v="USD"/>
    <n v="1371445200"/>
    <x v="654"/>
    <n v="6"/>
    <x v="2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710"/>
    <n v="85.829268292682926"/>
    <x v="1"/>
    <n v="123"/>
    <x v="1"/>
    <s v="USD"/>
    <n v="1338267600"/>
    <x v="655"/>
    <n v="5"/>
    <x v="4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711"/>
    <n v="84.921052631578945"/>
    <x v="3"/>
    <n v="38"/>
    <x v="3"/>
    <s v="DKK"/>
    <n v="1519192800"/>
    <x v="656"/>
    <n v="2"/>
    <x v="9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712"/>
    <n v="90.483333333333334"/>
    <x v="3"/>
    <n v="60"/>
    <x v="1"/>
    <s v="USD"/>
    <n v="1522818000"/>
    <x v="657"/>
    <n v="4"/>
    <x v="9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713"/>
    <n v="25.00197628458498"/>
    <x v="1"/>
    <n v="3036"/>
    <x v="1"/>
    <s v="USD"/>
    <n v="1509948000"/>
    <x v="265"/>
    <n v="11"/>
    <x v="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714"/>
    <n v="92.013888888888886"/>
    <x v="1"/>
    <n v="144"/>
    <x v="2"/>
    <s v="AUD"/>
    <n v="1456898400"/>
    <x v="658"/>
    <n v="3"/>
    <x v="7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715"/>
    <n v="93.066115702479337"/>
    <x v="1"/>
    <n v="121"/>
    <x v="4"/>
    <s v="GBP"/>
    <n v="1413954000"/>
    <x v="659"/>
    <n v="10"/>
    <x v="1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716"/>
    <n v="61.008145363408524"/>
    <x v="0"/>
    <n v="1596"/>
    <x v="1"/>
    <s v="USD"/>
    <n v="1416031200"/>
    <x v="660"/>
    <n v="11"/>
    <x v="1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717"/>
    <n v="92.036259541984734"/>
    <x v="3"/>
    <n v="524"/>
    <x v="1"/>
    <s v="USD"/>
    <n v="1287982800"/>
    <x v="661"/>
    <n v="10"/>
    <x v="6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718"/>
    <n v="81.132596685082873"/>
    <x v="1"/>
    <n v="181"/>
    <x v="1"/>
    <s v="USD"/>
    <n v="1547964000"/>
    <x v="4"/>
    <n v="1"/>
    <x v="3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719"/>
    <n v="73.5"/>
    <x v="0"/>
    <n v="10"/>
    <x v="1"/>
    <s v="USD"/>
    <n v="1464152400"/>
    <x v="662"/>
    <n v="5"/>
    <x v="7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720"/>
    <n v="85.221311475409834"/>
    <x v="1"/>
    <n v="122"/>
    <x v="1"/>
    <s v="USD"/>
    <n v="1359957600"/>
    <x v="663"/>
    <n v="2"/>
    <x v="2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721"/>
    <n v="110.96825396825396"/>
    <x v="1"/>
    <n v="1071"/>
    <x v="0"/>
    <s v="CAD"/>
    <n v="1432357200"/>
    <x v="664"/>
    <n v="5"/>
    <x v="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722"/>
    <n v="32.968036529680369"/>
    <x v="3"/>
    <n v="219"/>
    <x v="1"/>
    <s v="USD"/>
    <n v="1500786000"/>
    <x v="665"/>
    <n v="7"/>
    <x v="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723"/>
    <n v="96.005352363960753"/>
    <x v="0"/>
    <n v="1121"/>
    <x v="1"/>
    <s v="USD"/>
    <n v="1490158800"/>
    <x v="666"/>
    <n v="3"/>
    <x v="5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724"/>
    <n v="84.96632653061225"/>
    <x v="1"/>
    <n v="980"/>
    <x v="1"/>
    <s v="USD"/>
    <n v="1406178000"/>
    <x v="43"/>
    <n v="7"/>
    <x v="1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725"/>
    <n v="25.007462686567163"/>
    <x v="1"/>
    <n v="536"/>
    <x v="1"/>
    <s v="USD"/>
    <n v="1485583200"/>
    <x v="667"/>
    <n v="1"/>
    <x v="5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726"/>
    <n v="65.998995479658461"/>
    <x v="1"/>
    <n v="1991"/>
    <x v="1"/>
    <s v="USD"/>
    <n v="1459314000"/>
    <x v="668"/>
    <n v="3"/>
    <x v="7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727"/>
    <n v="87.34482758620689"/>
    <x v="3"/>
    <n v="29"/>
    <x v="1"/>
    <s v="USD"/>
    <n v="1424412000"/>
    <x v="669"/>
    <n v="2"/>
    <x v="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728"/>
    <n v="27.933333333333334"/>
    <x v="1"/>
    <n v="180"/>
    <x v="1"/>
    <s v="USD"/>
    <n v="1478844000"/>
    <x v="670"/>
    <n v="11"/>
    <x v="7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729"/>
    <n v="103.8"/>
    <x v="0"/>
    <n v="15"/>
    <x v="1"/>
    <s v="USD"/>
    <n v="1416117600"/>
    <x v="671"/>
    <n v="11"/>
    <x v="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730"/>
    <n v="31.937172774869111"/>
    <x v="0"/>
    <n v="191"/>
    <x v="1"/>
    <s v="USD"/>
    <n v="1340946000"/>
    <x v="672"/>
    <n v="6"/>
    <x v="4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731"/>
    <n v="99.5"/>
    <x v="0"/>
    <n v="16"/>
    <x v="1"/>
    <s v="USD"/>
    <n v="1486101600"/>
    <x v="673"/>
    <n v="2"/>
    <x v="5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732"/>
    <n v="108.84615384615384"/>
    <x v="1"/>
    <n v="130"/>
    <x v="1"/>
    <s v="USD"/>
    <n v="1274590800"/>
    <x v="674"/>
    <n v="5"/>
    <x v="6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733"/>
    <n v="110.76229508196721"/>
    <x v="1"/>
    <n v="122"/>
    <x v="1"/>
    <s v="USD"/>
    <n v="1263880800"/>
    <x v="675"/>
    <n v="1"/>
    <x v="6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734"/>
    <n v="29.647058823529413"/>
    <x v="0"/>
    <n v="17"/>
    <x v="1"/>
    <s v="USD"/>
    <n v="1445403600"/>
    <x v="676"/>
    <n v="10"/>
    <x v="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735"/>
    <n v="101.71428571428571"/>
    <x v="1"/>
    <n v="140"/>
    <x v="1"/>
    <s v="USD"/>
    <n v="1533877200"/>
    <x v="342"/>
    <n v="8"/>
    <x v="9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736"/>
    <n v="61.5"/>
    <x v="0"/>
    <n v="34"/>
    <x v="1"/>
    <s v="USD"/>
    <n v="1275195600"/>
    <x v="677"/>
    <n v="5"/>
    <x v="6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737"/>
    <n v="35"/>
    <x v="1"/>
    <n v="3388"/>
    <x v="1"/>
    <s v="USD"/>
    <n v="1318136400"/>
    <x v="678"/>
    <n v="10"/>
    <x v="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738"/>
    <n v="40.049999999999997"/>
    <x v="1"/>
    <n v="280"/>
    <x v="1"/>
    <s v="USD"/>
    <n v="1283403600"/>
    <x v="679"/>
    <n v="9"/>
    <x v="6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739"/>
    <n v="110.97231270358306"/>
    <x v="3"/>
    <n v="614"/>
    <x v="1"/>
    <s v="USD"/>
    <n v="1267423200"/>
    <x v="680"/>
    <n v="3"/>
    <x v="6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740"/>
    <n v="36.959016393442624"/>
    <x v="1"/>
    <n v="366"/>
    <x v="6"/>
    <s v="EUR"/>
    <n v="1412744400"/>
    <x v="681"/>
    <n v="10"/>
    <x v="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100"/>
    <n v="1"/>
    <x v="0"/>
    <n v="1"/>
    <x v="4"/>
    <s v="GBP"/>
    <n v="1277960400"/>
    <x v="682"/>
    <n v="7"/>
    <x v="6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741"/>
    <n v="30.974074074074075"/>
    <x v="1"/>
    <n v="270"/>
    <x v="1"/>
    <s v="USD"/>
    <n v="1458190800"/>
    <x v="683"/>
    <n v="3"/>
    <x v="7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742"/>
    <n v="47.035087719298247"/>
    <x v="3"/>
    <n v="114"/>
    <x v="1"/>
    <s v="USD"/>
    <n v="1280984400"/>
    <x v="684"/>
    <n v="8"/>
    <x v="6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743"/>
    <n v="88.065693430656935"/>
    <x v="1"/>
    <n v="137"/>
    <x v="1"/>
    <s v="USD"/>
    <n v="1274590800"/>
    <x v="674"/>
    <n v="5"/>
    <x v="6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744"/>
    <n v="37.005616224648989"/>
    <x v="1"/>
    <n v="3205"/>
    <x v="1"/>
    <s v="USD"/>
    <n v="1351400400"/>
    <x v="685"/>
    <n v="10"/>
    <x v="4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745"/>
    <n v="26.027777777777779"/>
    <x v="1"/>
    <n v="288"/>
    <x v="3"/>
    <s v="DKK"/>
    <n v="1514354400"/>
    <x v="605"/>
    <n v="12"/>
    <x v="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746"/>
    <n v="67.817567567567565"/>
    <x v="1"/>
    <n v="148"/>
    <x v="1"/>
    <s v="USD"/>
    <n v="1421733600"/>
    <x v="686"/>
    <n v="1"/>
    <x v="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747"/>
    <n v="49.964912280701753"/>
    <x v="1"/>
    <n v="114"/>
    <x v="1"/>
    <s v="USD"/>
    <n v="1305176400"/>
    <x v="687"/>
    <n v="5"/>
    <x v="8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748"/>
    <n v="110.01646903820817"/>
    <x v="1"/>
    <n v="1518"/>
    <x v="0"/>
    <s v="CAD"/>
    <n v="1414126800"/>
    <x v="688"/>
    <n v="10"/>
    <x v="1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749"/>
    <n v="89.964678178963894"/>
    <x v="0"/>
    <n v="1274"/>
    <x v="1"/>
    <s v="USD"/>
    <n v="1517810400"/>
    <x v="689"/>
    <n v="2"/>
    <x v="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750"/>
    <n v="79.009523809523813"/>
    <x v="0"/>
    <n v="210"/>
    <x v="6"/>
    <s v="EUR"/>
    <n v="1564635600"/>
    <x v="690"/>
    <n v="8"/>
    <x v="3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751"/>
    <n v="86.867469879518069"/>
    <x v="1"/>
    <n v="166"/>
    <x v="1"/>
    <s v="USD"/>
    <n v="1500699600"/>
    <x v="691"/>
    <n v="7"/>
    <x v="5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752"/>
    <n v="62.04"/>
    <x v="1"/>
    <n v="100"/>
    <x v="2"/>
    <s v="AUD"/>
    <n v="1354082400"/>
    <x v="692"/>
    <n v="11"/>
    <x v="4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753"/>
    <n v="26.970212765957445"/>
    <x v="1"/>
    <n v="235"/>
    <x v="1"/>
    <s v="USD"/>
    <n v="1336453200"/>
    <x v="693"/>
    <n v="5"/>
    <x v="4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754"/>
    <n v="54.121621621621621"/>
    <x v="1"/>
    <n v="148"/>
    <x v="1"/>
    <s v="USD"/>
    <n v="1305262800"/>
    <x v="694"/>
    <n v="5"/>
    <x v="8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755"/>
    <n v="41.035353535353536"/>
    <x v="1"/>
    <n v="198"/>
    <x v="1"/>
    <s v="USD"/>
    <n v="1492232400"/>
    <x v="695"/>
    <n v="4"/>
    <x v="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756"/>
    <n v="55.052419354838712"/>
    <x v="0"/>
    <n v="248"/>
    <x v="2"/>
    <s v="AUD"/>
    <n v="1537333200"/>
    <x v="123"/>
    <n v="9"/>
    <x v="9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757"/>
    <n v="107.93762183235867"/>
    <x v="0"/>
    <n v="513"/>
    <x v="1"/>
    <s v="USD"/>
    <n v="1444107600"/>
    <x v="696"/>
    <n v="10"/>
    <x v="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758"/>
    <n v="73.92"/>
    <x v="1"/>
    <n v="150"/>
    <x v="1"/>
    <s v="USD"/>
    <n v="1386741600"/>
    <x v="626"/>
    <n v="12"/>
    <x v="2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759"/>
    <n v="31.995894428152493"/>
    <x v="0"/>
    <n v="3410"/>
    <x v="1"/>
    <s v="USD"/>
    <n v="1376542800"/>
    <x v="697"/>
    <n v="8"/>
    <x v="2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760"/>
    <n v="53.898148148148145"/>
    <x v="1"/>
    <n v="216"/>
    <x v="6"/>
    <s v="EUR"/>
    <n v="1397451600"/>
    <x v="698"/>
    <n v="4"/>
    <x v="1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761"/>
    <n v="106.5"/>
    <x v="3"/>
    <n v="26"/>
    <x v="1"/>
    <s v="USD"/>
    <n v="1548482400"/>
    <x v="699"/>
    <n v="1"/>
    <x v="3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762"/>
    <n v="32.999805409612762"/>
    <x v="1"/>
    <n v="5139"/>
    <x v="1"/>
    <s v="USD"/>
    <n v="1549692000"/>
    <x v="700"/>
    <n v="2"/>
    <x v="3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763"/>
    <n v="43.00254993625159"/>
    <x v="1"/>
    <n v="2353"/>
    <x v="1"/>
    <s v="USD"/>
    <n v="1492059600"/>
    <x v="701"/>
    <n v="4"/>
    <x v="5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764"/>
    <n v="86.858974358974365"/>
    <x v="1"/>
    <n v="78"/>
    <x v="6"/>
    <s v="EUR"/>
    <n v="1463979600"/>
    <x v="702"/>
    <n v="5"/>
    <x v="7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765"/>
    <n v="96.8"/>
    <x v="0"/>
    <n v="10"/>
    <x v="1"/>
    <s v="USD"/>
    <n v="1415253600"/>
    <x v="703"/>
    <n v="11"/>
    <x v="1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766"/>
    <n v="32.995456610631528"/>
    <x v="0"/>
    <n v="2201"/>
    <x v="1"/>
    <s v="USD"/>
    <n v="1562216400"/>
    <x v="704"/>
    <n v="7"/>
    <x v="3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767"/>
    <n v="68.028106508875737"/>
    <x v="0"/>
    <n v="676"/>
    <x v="1"/>
    <s v="USD"/>
    <n v="1316754000"/>
    <x v="431"/>
    <n v="9"/>
    <x v="8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768"/>
    <n v="58.867816091954026"/>
    <x v="1"/>
    <n v="174"/>
    <x v="5"/>
    <s v="CHF"/>
    <n v="1313211600"/>
    <x v="705"/>
    <n v="8"/>
    <x v="8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769"/>
    <n v="105.04572803850782"/>
    <x v="0"/>
    <n v="831"/>
    <x v="1"/>
    <s v="USD"/>
    <n v="1439528400"/>
    <x v="706"/>
    <n v="8"/>
    <x v="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770"/>
    <n v="33.054878048780488"/>
    <x v="1"/>
    <n v="164"/>
    <x v="1"/>
    <s v="USD"/>
    <n v="1469163600"/>
    <x v="707"/>
    <n v="7"/>
    <x v="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771"/>
    <n v="78.821428571428569"/>
    <x v="3"/>
    <n v="56"/>
    <x v="5"/>
    <s v="CHF"/>
    <n v="1288501200"/>
    <x v="708"/>
    <n v="10"/>
    <x v="6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772"/>
    <n v="68.204968944099377"/>
    <x v="1"/>
    <n v="161"/>
    <x v="1"/>
    <s v="USD"/>
    <n v="1298959200"/>
    <x v="709"/>
    <n v="3"/>
    <x v="8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773"/>
    <n v="75.731884057971016"/>
    <x v="1"/>
    <n v="138"/>
    <x v="1"/>
    <s v="USD"/>
    <n v="1387260000"/>
    <x v="710"/>
    <n v="12"/>
    <x v="2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774"/>
    <n v="30.996070133010882"/>
    <x v="1"/>
    <n v="3308"/>
    <x v="1"/>
    <s v="USD"/>
    <n v="1457244000"/>
    <x v="711"/>
    <n v="3"/>
    <x v="7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775"/>
    <n v="101.88188976377953"/>
    <x v="1"/>
    <n v="127"/>
    <x v="2"/>
    <s v="AUD"/>
    <n v="1556341200"/>
    <x v="157"/>
    <n v="4"/>
    <x v="3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776"/>
    <n v="52.879227053140099"/>
    <x v="1"/>
    <n v="207"/>
    <x v="6"/>
    <s v="EUR"/>
    <n v="1522126800"/>
    <x v="630"/>
    <n v="3"/>
    <x v="9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777"/>
    <n v="71.005820721769496"/>
    <x v="0"/>
    <n v="859"/>
    <x v="0"/>
    <s v="CAD"/>
    <n v="1305954000"/>
    <x v="712"/>
    <n v="5"/>
    <x v="8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778"/>
    <n v="102.38709677419355"/>
    <x v="2"/>
    <n v="31"/>
    <x v="1"/>
    <s v="USD"/>
    <n v="1350709200"/>
    <x v="93"/>
    <n v="10"/>
    <x v="4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779"/>
    <n v="74.466666666666669"/>
    <x v="0"/>
    <n v="45"/>
    <x v="1"/>
    <s v="USD"/>
    <n v="1401166800"/>
    <x v="713"/>
    <n v="5"/>
    <x v="1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780"/>
    <n v="51.009883198562441"/>
    <x v="3"/>
    <n v="1113"/>
    <x v="1"/>
    <s v="USD"/>
    <n v="1266127200"/>
    <x v="714"/>
    <n v="2"/>
    <x v="6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781"/>
    <n v="90"/>
    <x v="0"/>
    <n v="6"/>
    <x v="1"/>
    <s v="USD"/>
    <n v="1481436000"/>
    <x v="715"/>
    <n v="12"/>
    <x v="7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782"/>
    <n v="97.142857142857139"/>
    <x v="0"/>
    <n v="7"/>
    <x v="1"/>
    <s v="USD"/>
    <n v="1372222800"/>
    <x v="716"/>
    <n v="6"/>
    <x v="2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783"/>
    <n v="72.071823204419886"/>
    <x v="1"/>
    <n v="181"/>
    <x v="5"/>
    <s v="CHF"/>
    <n v="1372136400"/>
    <x v="448"/>
    <n v="6"/>
    <x v="2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784"/>
    <n v="75.236363636363635"/>
    <x v="1"/>
    <n v="110"/>
    <x v="1"/>
    <s v="USD"/>
    <n v="1513922400"/>
    <x v="717"/>
    <n v="12"/>
    <x v="5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785"/>
    <n v="32.967741935483872"/>
    <x v="0"/>
    <n v="31"/>
    <x v="1"/>
    <s v="USD"/>
    <n v="1477976400"/>
    <x v="718"/>
    <n v="11"/>
    <x v="7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786"/>
    <n v="54.807692307692307"/>
    <x v="0"/>
    <n v="78"/>
    <x v="1"/>
    <s v="USD"/>
    <n v="1407474000"/>
    <x v="719"/>
    <n v="8"/>
    <x v="1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787"/>
    <n v="45.037837837837834"/>
    <x v="1"/>
    <n v="185"/>
    <x v="1"/>
    <s v="USD"/>
    <n v="1546149600"/>
    <x v="720"/>
    <n v="12"/>
    <x v="9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788"/>
    <n v="52.958677685950413"/>
    <x v="1"/>
    <n v="121"/>
    <x v="1"/>
    <s v="USD"/>
    <n v="1338440400"/>
    <x v="721"/>
    <n v="5"/>
    <x v="4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789"/>
    <n v="60.017959183673469"/>
    <x v="0"/>
    <n v="1225"/>
    <x v="4"/>
    <s v="GBP"/>
    <n v="1454133600"/>
    <x v="722"/>
    <n v="1"/>
    <x v="7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100"/>
    <n v="1"/>
    <x v="0"/>
    <n v="1"/>
    <x v="5"/>
    <s v="CHF"/>
    <n v="1434085200"/>
    <x v="139"/>
    <n v="6"/>
    <x v="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790"/>
    <n v="44.028301886792455"/>
    <x v="1"/>
    <n v="106"/>
    <x v="1"/>
    <s v="USD"/>
    <n v="1577772000"/>
    <x v="723"/>
    <n v="12"/>
    <x v="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791"/>
    <n v="86.028169014084511"/>
    <x v="1"/>
    <n v="142"/>
    <x v="1"/>
    <s v="USD"/>
    <n v="1562216400"/>
    <x v="704"/>
    <n v="7"/>
    <x v="3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792"/>
    <n v="28.012875536480685"/>
    <x v="1"/>
    <n v="233"/>
    <x v="1"/>
    <s v="USD"/>
    <n v="1548568800"/>
    <x v="724"/>
    <n v="1"/>
    <x v="3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793"/>
    <n v="32.050458715596328"/>
    <x v="1"/>
    <n v="218"/>
    <x v="1"/>
    <s v="USD"/>
    <n v="1514872800"/>
    <x v="725"/>
    <n v="1"/>
    <x v="9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794"/>
    <n v="73.611940298507463"/>
    <x v="0"/>
    <n v="67"/>
    <x v="2"/>
    <s v="AUD"/>
    <n v="1416031200"/>
    <x v="660"/>
    <n v="11"/>
    <x v="1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795"/>
    <n v="108.71052631578948"/>
    <x v="1"/>
    <n v="76"/>
    <x v="1"/>
    <s v="USD"/>
    <n v="1330927200"/>
    <x v="726"/>
    <n v="3"/>
    <x v="4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796"/>
    <n v="42.97674418604651"/>
    <x v="1"/>
    <n v="43"/>
    <x v="1"/>
    <s v="USD"/>
    <n v="1571115600"/>
    <x v="727"/>
    <n v="10"/>
    <x v="3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797"/>
    <n v="83.315789473684205"/>
    <x v="0"/>
    <n v="19"/>
    <x v="1"/>
    <s v="USD"/>
    <n v="1463461200"/>
    <x v="728"/>
    <n v="5"/>
    <x v="7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798"/>
    <n v="42"/>
    <x v="0"/>
    <n v="2108"/>
    <x v="5"/>
    <s v="CHF"/>
    <n v="1344920400"/>
    <x v="729"/>
    <n v="8"/>
    <x v="4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799"/>
    <n v="55.927601809954751"/>
    <x v="1"/>
    <n v="221"/>
    <x v="1"/>
    <s v="USD"/>
    <n v="1511848800"/>
    <x v="730"/>
    <n v="11"/>
    <x v="5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800"/>
    <n v="105.03681885125184"/>
    <x v="0"/>
    <n v="679"/>
    <x v="1"/>
    <s v="USD"/>
    <n v="1452319200"/>
    <x v="731"/>
    <n v="1"/>
    <x v="7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801"/>
    <n v="48"/>
    <x v="1"/>
    <n v="2805"/>
    <x v="0"/>
    <s v="CAD"/>
    <n v="1523854800"/>
    <x v="78"/>
    <n v="4"/>
    <x v="9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802"/>
    <n v="112.66176470588235"/>
    <x v="1"/>
    <n v="68"/>
    <x v="1"/>
    <s v="USD"/>
    <n v="1346043600"/>
    <x v="732"/>
    <n v="8"/>
    <x v="4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803"/>
    <n v="81.944444444444443"/>
    <x v="0"/>
    <n v="36"/>
    <x v="3"/>
    <s v="DKK"/>
    <n v="1464325200"/>
    <x v="733"/>
    <n v="5"/>
    <x v="7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804"/>
    <n v="64.049180327868854"/>
    <x v="1"/>
    <n v="183"/>
    <x v="0"/>
    <s v="CAD"/>
    <n v="1511935200"/>
    <x v="734"/>
    <n v="11"/>
    <x v="5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805"/>
    <n v="106.39097744360902"/>
    <x v="1"/>
    <n v="133"/>
    <x v="1"/>
    <s v="USD"/>
    <n v="1392012000"/>
    <x v="406"/>
    <n v="2"/>
    <x v="1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806"/>
    <n v="76.011249497790274"/>
    <x v="1"/>
    <n v="2489"/>
    <x v="6"/>
    <s v="EUR"/>
    <n v="1556946000"/>
    <x v="735"/>
    <n v="5"/>
    <x v="3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807"/>
    <n v="111.07246376811594"/>
    <x v="1"/>
    <n v="69"/>
    <x v="1"/>
    <s v="USD"/>
    <n v="1548050400"/>
    <x v="736"/>
    <n v="1"/>
    <x v="3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808"/>
    <n v="95.936170212765958"/>
    <x v="0"/>
    <n v="47"/>
    <x v="1"/>
    <s v="USD"/>
    <n v="1353736800"/>
    <x v="737"/>
    <n v="11"/>
    <x v="4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809"/>
    <n v="43.043010752688176"/>
    <x v="1"/>
    <n v="279"/>
    <x v="4"/>
    <s v="GBP"/>
    <n v="1532840400"/>
    <x v="192"/>
    <n v="7"/>
    <x v="9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810"/>
    <n v="67.966666666666669"/>
    <x v="1"/>
    <n v="210"/>
    <x v="1"/>
    <s v="USD"/>
    <n v="1488261600"/>
    <x v="738"/>
    <n v="2"/>
    <x v="5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811"/>
    <n v="89.991428571428571"/>
    <x v="1"/>
    <n v="2100"/>
    <x v="1"/>
    <s v="USD"/>
    <n v="1393567200"/>
    <x v="739"/>
    <n v="2"/>
    <x v="1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812"/>
    <n v="58.095238095238095"/>
    <x v="1"/>
    <n v="252"/>
    <x v="1"/>
    <s v="USD"/>
    <n v="1410325200"/>
    <x v="613"/>
    <n v="9"/>
    <x v="1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813"/>
    <n v="83.996875000000003"/>
    <x v="1"/>
    <n v="1280"/>
    <x v="1"/>
    <s v="USD"/>
    <n v="1276923600"/>
    <x v="740"/>
    <n v="6"/>
    <x v="6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814"/>
    <n v="88.853503184713375"/>
    <x v="1"/>
    <n v="157"/>
    <x v="4"/>
    <s v="GBP"/>
    <n v="1500958800"/>
    <x v="145"/>
    <n v="7"/>
    <x v="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815"/>
    <n v="65.963917525773198"/>
    <x v="1"/>
    <n v="194"/>
    <x v="1"/>
    <s v="USD"/>
    <n v="1292220000"/>
    <x v="741"/>
    <n v="12"/>
    <x v="6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816"/>
    <n v="74.804878048780495"/>
    <x v="1"/>
    <n v="82"/>
    <x v="2"/>
    <s v="AUD"/>
    <n v="1304398800"/>
    <x v="742"/>
    <n v="5"/>
    <x v="8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817"/>
    <n v="69.98571428571428"/>
    <x v="0"/>
    <n v="70"/>
    <x v="1"/>
    <s v="USD"/>
    <n v="1535432400"/>
    <x v="202"/>
    <n v="8"/>
    <x v="9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818"/>
    <n v="32.006493506493506"/>
    <x v="0"/>
    <n v="154"/>
    <x v="1"/>
    <s v="USD"/>
    <n v="1433826000"/>
    <x v="743"/>
    <n v="6"/>
    <x v="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819"/>
    <n v="64.727272727272734"/>
    <x v="0"/>
    <n v="22"/>
    <x v="1"/>
    <s v="USD"/>
    <n v="1514959200"/>
    <x v="744"/>
    <n v="1"/>
    <x v="9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820"/>
    <n v="24.998110087408456"/>
    <x v="1"/>
    <n v="4233"/>
    <x v="1"/>
    <s v="USD"/>
    <n v="1332738000"/>
    <x v="745"/>
    <n v="3"/>
    <x v="4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821"/>
    <n v="104.97764070932922"/>
    <x v="1"/>
    <n v="1297"/>
    <x v="3"/>
    <s v="DKK"/>
    <n v="1445490000"/>
    <x v="746"/>
    <n v="10"/>
    <x v="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822"/>
    <n v="64.987878787878785"/>
    <x v="1"/>
    <n v="165"/>
    <x v="3"/>
    <s v="DKK"/>
    <n v="1297663200"/>
    <x v="747"/>
    <n v="2"/>
    <x v="8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823"/>
    <n v="94.352941176470594"/>
    <x v="1"/>
    <n v="119"/>
    <x v="1"/>
    <s v="USD"/>
    <n v="1371963600"/>
    <x v="362"/>
    <n v="6"/>
    <x v="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824"/>
    <n v="44.001706484641637"/>
    <x v="0"/>
    <n v="1758"/>
    <x v="1"/>
    <s v="USD"/>
    <n v="1425103200"/>
    <x v="748"/>
    <n v="2"/>
    <x v="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825"/>
    <n v="64.744680851063833"/>
    <x v="0"/>
    <n v="94"/>
    <x v="1"/>
    <s v="USD"/>
    <n v="1265349600"/>
    <x v="749"/>
    <n v="2"/>
    <x v="6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826"/>
    <n v="84.00667779632721"/>
    <x v="1"/>
    <n v="1797"/>
    <x v="1"/>
    <s v="USD"/>
    <n v="1301202000"/>
    <x v="643"/>
    <n v="3"/>
    <x v="8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827"/>
    <n v="34.061302681992338"/>
    <x v="1"/>
    <n v="261"/>
    <x v="1"/>
    <s v="USD"/>
    <n v="1538024400"/>
    <x v="750"/>
    <n v="9"/>
    <x v="9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828"/>
    <n v="93.273885350318466"/>
    <x v="1"/>
    <n v="157"/>
    <x v="1"/>
    <s v="USD"/>
    <n v="1395032400"/>
    <x v="751"/>
    <n v="3"/>
    <x v="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829"/>
    <n v="32.998301726577978"/>
    <x v="1"/>
    <n v="3533"/>
    <x v="1"/>
    <s v="USD"/>
    <n v="1405486800"/>
    <x v="752"/>
    <n v="7"/>
    <x v="1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830"/>
    <n v="83.812903225806451"/>
    <x v="1"/>
    <n v="155"/>
    <x v="1"/>
    <s v="USD"/>
    <n v="1455861600"/>
    <x v="753"/>
    <n v="2"/>
    <x v="7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831"/>
    <n v="63.992424242424242"/>
    <x v="1"/>
    <n v="132"/>
    <x v="6"/>
    <s v="EUR"/>
    <n v="1529038800"/>
    <x v="754"/>
    <n v="6"/>
    <x v="9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832"/>
    <n v="81.909090909090907"/>
    <x v="0"/>
    <n v="33"/>
    <x v="1"/>
    <s v="USD"/>
    <n v="1535259600"/>
    <x v="755"/>
    <n v="8"/>
    <x v="9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833"/>
    <n v="93.053191489361708"/>
    <x v="3"/>
    <n v="94"/>
    <x v="1"/>
    <s v="USD"/>
    <n v="1327212000"/>
    <x v="756"/>
    <n v="1"/>
    <x v="4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834"/>
    <n v="101.98449039881831"/>
    <x v="1"/>
    <n v="1354"/>
    <x v="4"/>
    <s v="GBP"/>
    <n v="1526360400"/>
    <x v="757"/>
    <n v="5"/>
    <x v="9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835"/>
    <n v="105.9375"/>
    <x v="1"/>
    <n v="48"/>
    <x v="1"/>
    <s v="USD"/>
    <n v="1532149200"/>
    <x v="758"/>
    <n v="7"/>
    <x v="9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836"/>
    <n v="101.58181818181818"/>
    <x v="1"/>
    <n v="110"/>
    <x v="1"/>
    <s v="USD"/>
    <n v="1515304800"/>
    <x v="759"/>
    <n v="1"/>
    <x v="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837"/>
    <n v="62.970930232558139"/>
    <x v="1"/>
    <n v="172"/>
    <x v="1"/>
    <s v="USD"/>
    <n v="1276318800"/>
    <x v="760"/>
    <n v="6"/>
    <x v="6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838"/>
    <n v="29.045602605863191"/>
    <x v="1"/>
    <n v="307"/>
    <x v="1"/>
    <s v="USD"/>
    <n v="1328767200"/>
    <x v="761"/>
    <n v="2"/>
    <x v="4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100"/>
    <n v="1"/>
    <x v="0"/>
    <n v="1"/>
    <x v="1"/>
    <s v="USD"/>
    <n v="1321682400"/>
    <x v="762"/>
    <n v="11"/>
    <x v="8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839"/>
    <n v="77.924999999999997"/>
    <x v="1"/>
    <n v="160"/>
    <x v="1"/>
    <s v="USD"/>
    <n v="1335934800"/>
    <x v="444"/>
    <n v="5"/>
    <x v="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840"/>
    <n v="80.806451612903231"/>
    <x v="0"/>
    <n v="31"/>
    <x v="1"/>
    <s v="USD"/>
    <n v="1310792400"/>
    <x v="763"/>
    <n v="7"/>
    <x v="8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841"/>
    <n v="76.006816632583508"/>
    <x v="1"/>
    <n v="1467"/>
    <x v="0"/>
    <s v="CAD"/>
    <n v="1308546000"/>
    <x v="764"/>
    <n v="6"/>
    <x v="8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842"/>
    <n v="72.993613824192337"/>
    <x v="1"/>
    <n v="2662"/>
    <x v="0"/>
    <s v="CAD"/>
    <n v="1574056800"/>
    <x v="765"/>
    <n v="11"/>
    <x v="3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843"/>
    <n v="53"/>
    <x v="1"/>
    <n v="452"/>
    <x v="2"/>
    <s v="AUD"/>
    <n v="1308373200"/>
    <x v="766"/>
    <n v="6"/>
    <x v="8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844"/>
    <n v="54.164556962025316"/>
    <x v="1"/>
    <n v="158"/>
    <x v="1"/>
    <s v="USD"/>
    <n v="1335243600"/>
    <x v="767"/>
    <n v="4"/>
    <x v="4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845"/>
    <n v="32.946666666666665"/>
    <x v="1"/>
    <n v="225"/>
    <x v="5"/>
    <s v="CHF"/>
    <n v="1328421600"/>
    <x v="768"/>
    <n v="2"/>
    <x v="4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846"/>
    <n v="79.371428571428567"/>
    <x v="0"/>
    <n v="35"/>
    <x v="1"/>
    <s v="USD"/>
    <n v="1524286800"/>
    <x v="769"/>
    <n v="4"/>
    <x v="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847"/>
    <n v="41.174603174603178"/>
    <x v="0"/>
    <n v="63"/>
    <x v="1"/>
    <s v="USD"/>
    <n v="1362117600"/>
    <x v="770"/>
    <n v="3"/>
    <x v="2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848"/>
    <n v="77.430769230769229"/>
    <x v="1"/>
    <n v="65"/>
    <x v="1"/>
    <s v="USD"/>
    <n v="1550556000"/>
    <x v="771"/>
    <n v="2"/>
    <x v="3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849"/>
    <n v="57.159509202453989"/>
    <x v="1"/>
    <n v="163"/>
    <x v="1"/>
    <s v="USD"/>
    <n v="1269147600"/>
    <x v="772"/>
    <n v="3"/>
    <x v="6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850"/>
    <n v="77.17647058823529"/>
    <x v="1"/>
    <n v="85"/>
    <x v="1"/>
    <s v="USD"/>
    <n v="1312174800"/>
    <x v="773"/>
    <n v="8"/>
    <x v="8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851"/>
    <n v="24.953917050691246"/>
    <x v="1"/>
    <n v="217"/>
    <x v="1"/>
    <s v="USD"/>
    <n v="1434517200"/>
    <x v="774"/>
    <n v="6"/>
    <x v="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852"/>
    <n v="97.18"/>
    <x v="1"/>
    <n v="150"/>
    <x v="1"/>
    <s v="USD"/>
    <n v="1471582800"/>
    <x v="775"/>
    <n v="8"/>
    <x v="7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853"/>
    <n v="46.000916870415651"/>
    <x v="1"/>
    <n v="3272"/>
    <x v="1"/>
    <s v="USD"/>
    <n v="1410757200"/>
    <x v="776"/>
    <n v="9"/>
    <x v="1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854"/>
    <n v="88.023385300668153"/>
    <x v="3"/>
    <n v="898"/>
    <x v="1"/>
    <s v="USD"/>
    <n v="1304830800"/>
    <x v="777"/>
    <n v="5"/>
    <x v="8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855"/>
    <n v="25.99"/>
    <x v="1"/>
    <n v="300"/>
    <x v="1"/>
    <s v="USD"/>
    <n v="1539061200"/>
    <x v="778"/>
    <n v="10"/>
    <x v="9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856"/>
    <n v="102.69047619047619"/>
    <x v="1"/>
    <n v="126"/>
    <x v="1"/>
    <s v="USD"/>
    <n v="1381554000"/>
    <x v="779"/>
    <n v="10"/>
    <x v="2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857"/>
    <n v="72.958174904942965"/>
    <x v="0"/>
    <n v="526"/>
    <x v="1"/>
    <s v="USD"/>
    <n v="1277096400"/>
    <x v="780"/>
    <n v="6"/>
    <x v="6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858"/>
    <n v="57.190082644628099"/>
    <x v="0"/>
    <n v="121"/>
    <x v="1"/>
    <s v="USD"/>
    <n v="1440392400"/>
    <x v="335"/>
    <n v="8"/>
    <x v="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859"/>
    <n v="84.013793103448279"/>
    <x v="1"/>
    <n v="2320"/>
    <x v="1"/>
    <s v="USD"/>
    <n v="1509512400"/>
    <x v="535"/>
    <n v="11"/>
    <x v="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860"/>
    <n v="98.666666666666671"/>
    <x v="1"/>
    <n v="81"/>
    <x v="2"/>
    <s v="AUD"/>
    <n v="1535950800"/>
    <x v="270"/>
    <n v="9"/>
    <x v="9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861"/>
    <n v="42.007419183889773"/>
    <x v="1"/>
    <n v="1887"/>
    <x v="1"/>
    <s v="USD"/>
    <n v="1389160800"/>
    <x v="781"/>
    <n v="1"/>
    <x v="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862"/>
    <n v="32.002753556677376"/>
    <x v="1"/>
    <n v="4358"/>
    <x v="1"/>
    <s v="USD"/>
    <n v="1271998800"/>
    <x v="782"/>
    <n v="4"/>
    <x v="6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863"/>
    <n v="81.567164179104481"/>
    <x v="0"/>
    <n v="67"/>
    <x v="1"/>
    <s v="USD"/>
    <n v="1294898400"/>
    <x v="783"/>
    <n v="1"/>
    <x v="8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864"/>
    <n v="37.035087719298247"/>
    <x v="0"/>
    <n v="57"/>
    <x v="0"/>
    <s v="CAD"/>
    <n v="1559970000"/>
    <x v="784"/>
    <n v="6"/>
    <x v="3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865"/>
    <n v="103.033360455655"/>
    <x v="0"/>
    <n v="1229"/>
    <x v="1"/>
    <s v="USD"/>
    <n v="1469509200"/>
    <x v="785"/>
    <n v="7"/>
    <x v="7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866"/>
    <n v="84.333333333333329"/>
    <x v="0"/>
    <n v="12"/>
    <x v="6"/>
    <s v="EUR"/>
    <n v="1579068000"/>
    <x v="786"/>
    <n v="1"/>
    <x v="1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867"/>
    <n v="102.60377358490567"/>
    <x v="1"/>
    <n v="53"/>
    <x v="1"/>
    <s v="USD"/>
    <n v="1487743200"/>
    <x v="787"/>
    <n v="2"/>
    <x v="5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868"/>
    <n v="79.992129246064621"/>
    <x v="1"/>
    <n v="2414"/>
    <x v="1"/>
    <s v="USD"/>
    <n v="1563685200"/>
    <x v="788"/>
    <n v="7"/>
    <x v="3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869"/>
    <n v="70.055309734513273"/>
    <x v="0"/>
    <n v="452"/>
    <x v="1"/>
    <s v="USD"/>
    <n v="1436418000"/>
    <x v="330"/>
    <n v="7"/>
    <x v="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870"/>
    <n v="37"/>
    <x v="1"/>
    <n v="80"/>
    <x v="1"/>
    <s v="USD"/>
    <n v="1421820000"/>
    <x v="789"/>
    <n v="1"/>
    <x v="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871"/>
    <n v="41.911917098445599"/>
    <x v="1"/>
    <n v="193"/>
    <x v="1"/>
    <s v="USD"/>
    <n v="1274763600"/>
    <x v="790"/>
    <n v="5"/>
    <x v="6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872"/>
    <n v="57.992576882290564"/>
    <x v="0"/>
    <n v="1886"/>
    <x v="1"/>
    <s v="USD"/>
    <n v="1399179600"/>
    <x v="791"/>
    <n v="5"/>
    <x v="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873"/>
    <n v="40.942307692307693"/>
    <x v="1"/>
    <n v="52"/>
    <x v="1"/>
    <s v="USD"/>
    <n v="1275800400"/>
    <x v="792"/>
    <n v="6"/>
    <x v="6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874"/>
    <n v="69.9972602739726"/>
    <x v="0"/>
    <n v="1825"/>
    <x v="1"/>
    <s v="USD"/>
    <n v="1282798800"/>
    <x v="793"/>
    <n v="8"/>
    <x v="6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875"/>
    <n v="73.838709677419359"/>
    <x v="0"/>
    <n v="31"/>
    <x v="1"/>
    <s v="USD"/>
    <n v="1437109200"/>
    <x v="794"/>
    <n v="7"/>
    <x v="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876"/>
    <n v="41.979310344827589"/>
    <x v="1"/>
    <n v="290"/>
    <x v="1"/>
    <s v="USD"/>
    <n v="1491886800"/>
    <x v="795"/>
    <n v="4"/>
    <x v="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877"/>
    <n v="77.93442622950819"/>
    <x v="1"/>
    <n v="122"/>
    <x v="1"/>
    <s v="USD"/>
    <n v="1394600400"/>
    <x v="796"/>
    <n v="3"/>
    <x v="1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878"/>
    <n v="106.01972789115646"/>
    <x v="1"/>
    <n v="1470"/>
    <x v="1"/>
    <s v="USD"/>
    <n v="1561352400"/>
    <x v="797"/>
    <n v="6"/>
    <x v="3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879"/>
    <n v="47.018181818181816"/>
    <x v="1"/>
    <n v="165"/>
    <x v="0"/>
    <s v="CAD"/>
    <n v="1322892000"/>
    <x v="798"/>
    <n v="12"/>
    <x v="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880"/>
    <n v="76.016483516483518"/>
    <x v="1"/>
    <n v="182"/>
    <x v="1"/>
    <s v="USD"/>
    <n v="1274418000"/>
    <x v="799"/>
    <n v="5"/>
    <x v="6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881"/>
    <n v="54.120603015075375"/>
    <x v="1"/>
    <n v="199"/>
    <x v="6"/>
    <s v="EUR"/>
    <n v="1434344400"/>
    <x v="800"/>
    <n v="6"/>
    <x v="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882"/>
    <n v="57.285714285714285"/>
    <x v="1"/>
    <n v="56"/>
    <x v="4"/>
    <s v="GBP"/>
    <n v="1373518800"/>
    <x v="801"/>
    <n v="7"/>
    <x v="2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883"/>
    <n v="103.81308411214954"/>
    <x v="0"/>
    <n v="107"/>
    <x v="1"/>
    <s v="USD"/>
    <n v="1517637600"/>
    <x v="802"/>
    <n v="2"/>
    <x v="9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884"/>
    <n v="105.02602739726028"/>
    <x v="1"/>
    <n v="1460"/>
    <x v="2"/>
    <s v="AUD"/>
    <n v="1310619600"/>
    <x v="803"/>
    <n v="7"/>
    <x v="8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885"/>
    <n v="90.259259259259252"/>
    <x v="0"/>
    <n v="27"/>
    <x v="1"/>
    <s v="USD"/>
    <n v="1556427600"/>
    <x v="212"/>
    <n v="4"/>
    <x v="3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886"/>
    <n v="76.978705978705975"/>
    <x v="0"/>
    <n v="1221"/>
    <x v="1"/>
    <s v="USD"/>
    <n v="1576476000"/>
    <x v="804"/>
    <n v="12"/>
    <x v="3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887"/>
    <n v="102.60162601626017"/>
    <x v="1"/>
    <n v="123"/>
    <x v="5"/>
    <s v="CHF"/>
    <n v="1381122000"/>
    <x v="805"/>
    <n v="10"/>
    <x v="2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50"/>
    <n v="2"/>
    <x v="0"/>
    <n v="1"/>
    <x v="1"/>
    <s v="USD"/>
    <n v="1411102800"/>
    <x v="806"/>
    <n v="9"/>
    <x v="1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888"/>
    <n v="55.0062893081761"/>
    <x v="1"/>
    <n v="159"/>
    <x v="1"/>
    <s v="USD"/>
    <n v="1531803600"/>
    <x v="807"/>
    <n v="7"/>
    <x v="9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889"/>
    <n v="32.127272727272725"/>
    <x v="1"/>
    <n v="110"/>
    <x v="1"/>
    <s v="USD"/>
    <n v="1454133600"/>
    <x v="722"/>
    <n v="1"/>
    <x v="7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890"/>
    <n v="50.642857142857146"/>
    <x v="2"/>
    <n v="14"/>
    <x v="1"/>
    <s v="USD"/>
    <n v="1336194000"/>
    <x v="477"/>
    <n v="5"/>
    <x v="4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891"/>
    <n v="49.6875"/>
    <x v="0"/>
    <n v="16"/>
    <x v="1"/>
    <s v="USD"/>
    <n v="1349326800"/>
    <x v="259"/>
    <n v="10"/>
    <x v="4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892"/>
    <n v="54.894067796610166"/>
    <x v="1"/>
    <n v="236"/>
    <x v="1"/>
    <s v="USD"/>
    <n v="1379566800"/>
    <x v="9"/>
    <n v="9"/>
    <x v="2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893"/>
    <n v="46.931937172774866"/>
    <x v="1"/>
    <n v="191"/>
    <x v="1"/>
    <s v="USD"/>
    <n v="1494651600"/>
    <x v="808"/>
    <n v="5"/>
    <x v="5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894"/>
    <n v="44.951219512195124"/>
    <x v="0"/>
    <n v="41"/>
    <x v="1"/>
    <s v="USD"/>
    <n v="1303880400"/>
    <x v="809"/>
    <n v="4"/>
    <x v="8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895"/>
    <n v="30.99898322318251"/>
    <x v="1"/>
    <n v="3934"/>
    <x v="1"/>
    <s v="USD"/>
    <n v="1335934800"/>
    <x v="444"/>
    <n v="5"/>
    <x v="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896"/>
    <n v="107.7625"/>
    <x v="1"/>
    <n v="80"/>
    <x v="0"/>
    <s v="CAD"/>
    <n v="1528088400"/>
    <x v="384"/>
    <n v="6"/>
    <x v="9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897"/>
    <n v="102.07770270270271"/>
    <x v="3"/>
    <n v="296"/>
    <x v="1"/>
    <s v="USD"/>
    <n v="1421906400"/>
    <x v="810"/>
    <n v="1"/>
    <x v="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898"/>
    <n v="24.976190476190474"/>
    <x v="1"/>
    <n v="462"/>
    <x v="1"/>
    <s v="USD"/>
    <n v="1568005200"/>
    <x v="811"/>
    <n v="9"/>
    <x v="3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899"/>
    <n v="79.944134078212286"/>
    <x v="1"/>
    <n v="179"/>
    <x v="1"/>
    <s v="USD"/>
    <n v="1346821200"/>
    <x v="812"/>
    <n v="9"/>
    <x v="4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900"/>
    <n v="67.946462715105156"/>
    <x v="0"/>
    <n v="523"/>
    <x v="2"/>
    <s v="AUD"/>
    <n v="1557637200"/>
    <x v="813"/>
    <n v="5"/>
    <x v="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901"/>
    <n v="26.070921985815602"/>
    <x v="0"/>
    <n v="141"/>
    <x v="4"/>
    <s v="GBP"/>
    <n v="1375592400"/>
    <x v="814"/>
    <n v="8"/>
    <x v="2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902"/>
    <n v="105.0032154340836"/>
    <x v="1"/>
    <n v="1866"/>
    <x v="4"/>
    <s v="GBP"/>
    <n v="1503982800"/>
    <x v="80"/>
    <n v="8"/>
    <x v="5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903"/>
    <n v="25.826923076923077"/>
    <x v="0"/>
    <n v="52"/>
    <x v="1"/>
    <s v="USD"/>
    <n v="1418882400"/>
    <x v="815"/>
    <n v="12"/>
    <x v="1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904"/>
    <n v="77.666666666666671"/>
    <x v="2"/>
    <n v="27"/>
    <x v="4"/>
    <s v="GBP"/>
    <n v="1309237200"/>
    <x v="816"/>
    <n v="6"/>
    <x v="8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905"/>
    <n v="57.82692307692308"/>
    <x v="1"/>
    <n v="156"/>
    <x v="5"/>
    <s v="CHF"/>
    <n v="1343365200"/>
    <x v="474"/>
    <n v="7"/>
    <x v="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906"/>
    <n v="92.955555555555549"/>
    <x v="0"/>
    <n v="225"/>
    <x v="2"/>
    <s v="AUD"/>
    <n v="1507957200"/>
    <x v="817"/>
    <n v="10"/>
    <x v="5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907"/>
    <n v="37.945098039215686"/>
    <x v="1"/>
    <n v="255"/>
    <x v="1"/>
    <s v="USD"/>
    <n v="1549519200"/>
    <x v="818"/>
    <n v="2"/>
    <x v="3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908"/>
    <n v="31.842105263157894"/>
    <x v="0"/>
    <n v="38"/>
    <x v="1"/>
    <s v="USD"/>
    <n v="1329026400"/>
    <x v="819"/>
    <n v="2"/>
    <x v="4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909"/>
    <n v="40"/>
    <x v="1"/>
    <n v="2261"/>
    <x v="1"/>
    <s v="USD"/>
    <n v="1544335200"/>
    <x v="609"/>
    <n v="12"/>
    <x v="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910"/>
    <n v="101.1"/>
    <x v="1"/>
    <n v="40"/>
    <x v="1"/>
    <s v="USD"/>
    <n v="1279083600"/>
    <x v="547"/>
    <n v="7"/>
    <x v="6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911"/>
    <n v="84.006989951944078"/>
    <x v="1"/>
    <n v="2289"/>
    <x v="6"/>
    <s v="EUR"/>
    <n v="1572498000"/>
    <x v="820"/>
    <n v="10"/>
    <x v="3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912"/>
    <n v="103.41538461538461"/>
    <x v="1"/>
    <n v="65"/>
    <x v="1"/>
    <s v="USD"/>
    <n v="1506056400"/>
    <x v="821"/>
    <n v="9"/>
    <x v="5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913"/>
    <n v="105.13333333333334"/>
    <x v="0"/>
    <n v="15"/>
    <x v="1"/>
    <s v="USD"/>
    <n v="1463029200"/>
    <x v="151"/>
    <n v="5"/>
    <x v="7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914"/>
    <n v="89.21621621621621"/>
    <x v="0"/>
    <n v="37"/>
    <x v="1"/>
    <s v="USD"/>
    <n v="1342069200"/>
    <x v="822"/>
    <n v="7"/>
    <x v="4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915"/>
    <n v="51.995234312946785"/>
    <x v="1"/>
    <n v="3777"/>
    <x v="6"/>
    <s v="EUR"/>
    <n v="1388296800"/>
    <x v="823"/>
    <n v="12"/>
    <x v="2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916"/>
    <n v="64.956521739130437"/>
    <x v="1"/>
    <n v="184"/>
    <x v="4"/>
    <s v="GBP"/>
    <n v="1493787600"/>
    <x v="824"/>
    <n v="5"/>
    <x v="5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917"/>
    <n v="46.235294117647058"/>
    <x v="1"/>
    <n v="85"/>
    <x v="1"/>
    <s v="USD"/>
    <n v="1424844000"/>
    <x v="825"/>
    <n v="2"/>
    <x v="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918"/>
    <n v="51.151785714285715"/>
    <x v="0"/>
    <n v="112"/>
    <x v="1"/>
    <s v="USD"/>
    <n v="1403931600"/>
    <x v="826"/>
    <n v="6"/>
    <x v="1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919"/>
    <n v="33.909722222222221"/>
    <x v="1"/>
    <n v="144"/>
    <x v="1"/>
    <s v="USD"/>
    <n v="1394514000"/>
    <x v="827"/>
    <n v="3"/>
    <x v="1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920"/>
    <n v="92.016298633017882"/>
    <x v="1"/>
    <n v="1902"/>
    <x v="1"/>
    <s v="USD"/>
    <n v="1365397200"/>
    <x v="828"/>
    <n v="4"/>
    <x v="2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921"/>
    <n v="107.42857142857143"/>
    <x v="1"/>
    <n v="105"/>
    <x v="1"/>
    <s v="USD"/>
    <n v="1456120800"/>
    <x v="829"/>
    <n v="2"/>
    <x v="7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922"/>
    <n v="75.848484848484844"/>
    <x v="1"/>
    <n v="132"/>
    <x v="1"/>
    <s v="USD"/>
    <n v="1437714000"/>
    <x v="830"/>
    <n v="7"/>
    <x v="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923"/>
    <n v="80.476190476190482"/>
    <x v="0"/>
    <n v="21"/>
    <x v="1"/>
    <s v="USD"/>
    <n v="1563771600"/>
    <x v="831"/>
    <n v="7"/>
    <x v="3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924"/>
    <n v="86.978483606557376"/>
    <x v="3"/>
    <n v="976"/>
    <x v="1"/>
    <s v="USD"/>
    <n v="1448517600"/>
    <x v="832"/>
    <n v="11"/>
    <x v="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925"/>
    <n v="105.13541666666667"/>
    <x v="1"/>
    <n v="96"/>
    <x v="1"/>
    <s v="USD"/>
    <n v="1528779600"/>
    <x v="833"/>
    <n v="6"/>
    <x v="9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926"/>
    <n v="57.298507462686565"/>
    <x v="0"/>
    <n v="67"/>
    <x v="1"/>
    <s v="USD"/>
    <n v="1304744400"/>
    <x v="834"/>
    <n v="5"/>
    <x v="8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927"/>
    <n v="93.348484848484844"/>
    <x v="2"/>
    <n v="66"/>
    <x v="0"/>
    <s v="CAD"/>
    <n v="1354341600"/>
    <x v="835"/>
    <n v="12"/>
    <x v="4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928"/>
    <n v="71.987179487179489"/>
    <x v="0"/>
    <n v="78"/>
    <x v="1"/>
    <s v="USD"/>
    <n v="1294552800"/>
    <x v="836"/>
    <n v="1"/>
    <x v="8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929"/>
    <n v="92.611940298507463"/>
    <x v="0"/>
    <n v="67"/>
    <x v="2"/>
    <s v="AUD"/>
    <n v="1295935200"/>
    <x v="837"/>
    <n v="1"/>
    <x v="8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930"/>
    <n v="104.99122807017544"/>
    <x v="1"/>
    <n v="114"/>
    <x v="1"/>
    <s v="USD"/>
    <n v="1411534800"/>
    <x v="219"/>
    <n v="9"/>
    <x v="1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931"/>
    <n v="30.958174904942965"/>
    <x v="0"/>
    <n v="263"/>
    <x v="2"/>
    <s v="AUD"/>
    <n v="1486706400"/>
    <x v="365"/>
    <n v="2"/>
    <x v="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932"/>
    <n v="33.001182732111175"/>
    <x v="0"/>
    <n v="1691"/>
    <x v="1"/>
    <s v="USD"/>
    <n v="1333602000"/>
    <x v="838"/>
    <n v="4"/>
    <x v="4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933"/>
    <n v="84.187845303867405"/>
    <x v="0"/>
    <n v="181"/>
    <x v="1"/>
    <s v="USD"/>
    <n v="1308200400"/>
    <x v="839"/>
    <n v="6"/>
    <x v="8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934"/>
    <n v="73.92307692307692"/>
    <x v="0"/>
    <n v="13"/>
    <x v="1"/>
    <s v="USD"/>
    <n v="1411707600"/>
    <x v="840"/>
    <n v="9"/>
    <x v="1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935"/>
    <n v="36.987499999999997"/>
    <x v="3"/>
    <n v="160"/>
    <x v="1"/>
    <s v="USD"/>
    <n v="1418364000"/>
    <x v="841"/>
    <n v="12"/>
    <x v="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936"/>
    <n v="46.896551724137929"/>
    <x v="1"/>
    <n v="203"/>
    <x v="1"/>
    <s v="USD"/>
    <n v="1429333200"/>
    <x v="842"/>
    <n v="4"/>
    <x v="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298"/>
    <n v="5"/>
    <x v="0"/>
    <n v="1"/>
    <x v="1"/>
    <s v="USD"/>
    <n v="1555390800"/>
    <x v="843"/>
    <n v="4"/>
    <x v="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937"/>
    <n v="102.02437459910199"/>
    <x v="1"/>
    <n v="1559"/>
    <x v="1"/>
    <s v="USD"/>
    <n v="1482732000"/>
    <x v="844"/>
    <n v="12"/>
    <x v="7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938"/>
    <n v="45.007502206531335"/>
    <x v="3"/>
    <n v="2266"/>
    <x v="1"/>
    <s v="USD"/>
    <n v="1470718800"/>
    <x v="845"/>
    <n v="8"/>
    <x v="7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939"/>
    <n v="94.285714285714292"/>
    <x v="0"/>
    <n v="21"/>
    <x v="1"/>
    <s v="USD"/>
    <n v="1450591200"/>
    <x v="846"/>
    <n v="12"/>
    <x v="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940"/>
    <n v="101.02325581395348"/>
    <x v="1"/>
    <n v="1548"/>
    <x v="2"/>
    <s v="AUD"/>
    <n v="1348290000"/>
    <x v="110"/>
    <n v="9"/>
    <x v="4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941"/>
    <n v="97.037499999999994"/>
    <x v="1"/>
    <n v="80"/>
    <x v="1"/>
    <s v="USD"/>
    <n v="1353823200"/>
    <x v="847"/>
    <n v="11"/>
    <x v="4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942"/>
    <n v="43.00963855421687"/>
    <x v="0"/>
    <n v="830"/>
    <x v="1"/>
    <s v="USD"/>
    <n v="1450764000"/>
    <x v="848"/>
    <n v="12"/>
    <x v="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943"/>
    <n v="94.916030534351151"/>
    <x v="1"/>
    <n v="131"/>
    <x v="1"/>
    <s v="USD"/>
    <n v="1329372000"/>
    <x v="849"/>
    <n v="2"/>
    <x v="4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944"/>
    <n v="72.151785714285708"/>
    <x v="1"/>
    <n v="112"/>
    <x v="1"/>
    <s v="USD"/>
    <n v="1277096400"/>
    <x v="780"/>
    <n v="6"/>
    <x v="6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945"/>
    <n v="51.007692307692309"/>
    <x v="0"/>
    <n v="130"/>
    <x v="1"/>
    <s v="USD"/>
    <n v="1277701200"/>
    <x v="140"/>
    <n v="6"/>
    <x v="6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946"/>
    <n v="85.054545454545448"/>
    <x v="0"/>
    <n v="55"/>
    <x v="1"/>
    <s v="USD"/>
    <n v="1454911200"/>
    <x v="850"/>
    <n v="2"/>
    <x v="7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947"/>
    <n v="43.87096774193548"/>
    <x v="1"/>
    <n v="155"/>
    <x v="1"/>
    <s v="USD"/>
    <n v="1297922400"/>
    <x v="851"/>
    <n v="2"/>
    <x v="8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948"/>
    <n v="40.063909774436091"/>
    <x v="1"/>
    <n v="266"/>
    <x v="1"/>
    <s v="USD"/>
    <n v="1384408800"/>
    <x v="852"/>
    <n v="11"/>
    <x v="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949"/>
    <n v="43.833333333333336"/>
    <x v="0"/>
    <n v="114"/>
    <x v="6"/>
    <s v="EUR"/>
    <n v="1299304800"/>
    <x v="853"/>
    <n v="3"/>
    <x v="8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950"/>
    <n v="84.92903225806451"/>
    <x v="1"/>
    <n v="155"/>
    <x v="1"/>
    <s v="USD"/>
    <n v="1431320400"/>
    <x v="854"/>
    <n v="5"/>
    <x v="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951"/>
    <n v="41.067632850241544"/>
    <x v="1"/>
    <n v="207"/>
    <x v="4"/>
    <s v="GBP"/>
    <n v="1264399200"/>
    <x v="67"/>
    <n v="1"/>
    <x v="6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952"/>
    <n v="54.971428571428568"/>
    <x v="1"/>
    <n v="245"/>
    <x v="1"/>
    <s v="USD"/>
    <n v="1497502800"/>
    <x v="855"/>
    <n v="6"/>
    <x v="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953"/>
    <n v="77.010807374443743"/>
    <x v="1"/>
    <n v="1573"/>
    <x v="1"/>
    <s v="USD"/>
    <n v="1333688400"/>
    <x v="107"/>
    <n v="4"/>
    <x v="4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954"/>
    <n v="71.201754385964918"/>
    <x v="1"/>
    <n v="114"/>
    <x v="1"/>
    <s v="USD"/>
    <n v="1293861600"/>
    <x v="344"/>
    <n v="1"/>
    <x v="8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955"/>
    <n v="91.935483870967744"/>
    <x v="1"/>
    <n v="93"/>
    <x v="1"/>
    <s v="USD"/>
    <n v="1576994400"/>
    <x v="856"/>
    <n v="12"/>
    <x v="3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956"/>
    <n v="97.069023569023571"/>
    <x v="0"/>
    <n v="594"/>
    <x v="1"/>
    <s v="USD"/>
    <n v="1304917200"/>
    <x v="857"/>
    <n v="5"/>
    <x v="8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957"/>
    <n v="58.916666666666664"/>
    <x v="0"/>
    <n v="24"/>
    <x v="1"/>
    <s v="USD"/>
    <n v="1381208400"/>
    <x v="858"/>
    <n v="10"/>
    <x v="2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958"/>
    <n v="58.015466983938133"/>
    <x v="1"/>
    <n v="1681"/>
    <x v="1"/>
    <s v="USD"/>
    <n v="1401685200"/>
    <x v="859"/>
    <n v="6"/>
    <x v="1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959"/>
    <n v="103.87301587301587"/>
    <x v="0"/>
    <n v="252"/>
    <x v="1"/>
    <s v="USD"/>
    <n v="1291960800"/>
    <x v="860"/>
    <n v="12"/>
    <x v="6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960"/>
    <n v="93.46875"/>
    <x v="1"/>
    <n v="32"/>
    <x v="1"/>
    <s v="USD"/>
    <n v="1368853200"/>
    <x v="170"/>
    <n v="5"/>
    <x v="2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961"/>
    <n v="61.970370370370368"/>
    <x v="1"/>
    <n v="135"/>
    <x v="1"/>
    <s v="USD"/>
    <n v="1448776800"/>
    <x v="861"/>
    <n v="11"/>
    <x v="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962"/>
    <n v="92.042857142857144"/>
    <x v="1"/>
    <n v="140"/>
    <x v="1"/>
    <s v="USD"/>
    <n v="1296194400"/>
    <x v="862"/>
    <n v="1"/>
    <x v="8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963"/>
    <n v="77.268656716417908"/>
    <x v="0"/>
    <n v="67"/>
    <x v="1"/>
    <s v="USD"/>
    <n v="1517983200"/>
    <x v="863"/>
    <n v="2"/>
    <x v="9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964"/>
    <n v="93.923913043478265"/>
    <x v="1"/>
    <n v="92"/>
    <x v="1"/>
    <s v="USD"/>
    <n v="1478930400"/>
    <x v="864"/>
    <n v="11"/>
    <x v="7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965"/>
    <n v="84.969458128078813"/>
    <x v="1"/>
    <n v="1015"/>
    <x v="4"/>
    <s v="GBP"/>
    <n v="1426395600"/>
    <x v="527"/>
    <n v="3"/>
    <x v="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966"/>
    <n v="105.97035040431267"/>
    <x v="0"/>
    <n v="742"/>
    <x v="1"/>
    <s v="USD"/>
    <n v="1446181200"/>
    <x v="865"/>
    <n v="10"/>
    <x v="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967"/>
    <n v="36.969040247678016"/>
    <x v="1"/>
    <n v="323"/>
    <x v="1"/>
    <s v="USD"/>
    <n v="1514181600"/>
    <x v="866"/>
    <n v="12"/>
    <x v="5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968"/>
    <n v="81.533333333333331"/>
    <x v="0"/>
    <n v="75"/>
    <x v="1"/>
    <s v="USD"/>
    <n v="1311051600"/>
    <x v="867"/>
    <n v="7"/>
    <x v="8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969"/>
    <n v="80.999140154772135"/>
    <x v="1"/>
    <n v="2326"/>
    <x v="1"/>
    <s v="USD"/>
    <n v="1564894800"/>
    <x v="868"/>
    <n v="8"/>
    <x v="3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970"/>
    <n v="26.010498687664043"/>
    <x v="1"/>
    <n v="381"/>
    <x v="1"/>
    <s v="USD"/>
    <n v="1567918800"/>
    <x v="105"/>
    <n v="9"/>
    <x v="3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971"/>
    <n v="25.998410896708286"/>
    <x v="0"/>
    <n v="4405"/>
    <x v="1"/>
    <s v="USD"/>
    <n v="1386309600"/>
    <x v="481"/>
    <n v="12"/>
    <x v="2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972"/>
    <n v="34.173913043478258"/>
    <x v="0"/>
    <n v="92"/>
    <x v="1"/>
    <s v="USD"/>
    <n v="1301979600"/>
    <x v="253"/>
    <n v="4"/>
    <x v="8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973"/>
    <n v="28.002083333333335"/>
    <x v="1"/>
    <n v="480"/>
    <x v="1"/>
    <s v="USD"/>
    <n v="1493269200"/>
    <x v="869"/>
    <n v="4"/>
    <x v="5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974"/>
    <n v="76.546875"/>
    <x v="0"/>
    <n v="64"/>
    <x v="1"/>
    <s v="USD"/>
    <n v="1478930400"/>
    <x v="864"/>
    <n v="11"/>
    <x v="7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975"/>
    <n v="53.053097345132741"/>
    <x v="1"/>
    <n v="226"/>
    <x v="1"/>
    <s v="USD"/>
    <n v="1555390800"/>
    <x v="843"/>
    <n v="4"/>
    <x v="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976"/>
    <n v="106.859375"/>
    <x v="0"/>
    <n v="64"/>
    <x v="1"/>
    <s v="USD"/>
    <n v="1456984800"/>
    <x v="289"/>
    <n v="3"/>
    <x v="7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977"/>
    <n v="46.020746887966808"/>
    <x v="1"/>
    <n v="241"/>
    <x v="1"/>
    <s v="USD"/>
    <n v="1411621200"/>
    <x v="870"/>
    <n v="9"/>
    <x v="1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978"/>
    <n v="100.17424242424242"/>
    <x v="1"/>
    <n v="132"/>
    <x v="1"/>
    <s v="USD"/>
    <n v="1525669200"/>
    <x v="871"/>
    <n v="5"/>
    <x v="9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979"/>
    <n v="101.44"/>
    <x v="3"/>
    <n v="75"/>
    <x v="6"/>
    <s v="EUR"/>
    <n v="1450936800"/>
    <x v="872"/>
    <n v="12"/>
    <x v="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980"/>
    <n v="87.972684085510693"/>
    <x v="0"/>
    <n v="842"/>
    <x v="1"/>
    <s v="USD"/>
    <n v="1413522000"/>
    <x v="873"/>
    <n v="10"/>
    <x v="1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981"/>
    <n v="74.995594713656388"/>
    <x v="1"/>
    <n v="2043"/>
    <x v="1"/>
    <s v="USD"/>
    <n v="1541307600"/>
    <x v="874"/>
    <n v="11"/>
    <x v="9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982"/>
    <n v="42.982142857142854"/>
    <x v="0"/>
    <n v="112"/>
    <x v="1"/>
    <s v="USD"/>
    <n v="1357106400"/>
    <x v="875"/>
    <n v="1"/>
    <x v="2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983"/>
    <n v="33.115107913669064"/>
    <x v="3"/>
    <n v="139"/>
    <x v="6"/>
    <s v="EUR"/>
    <n v="1390197600"/>
    <x v="876"/>
    <n v="1"/>
    <x v="1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984"/>
    <n v="101.13101604278074"/>
    <x v="0"/>
    <n v="374"/>
    <x v="1"/>
    <s v="USD"/>
    <n v="1265868000"/>
    <x v="877"/>
    <n v="2"/>
    <x v="6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985"/>
    <n v="55.98841354723708"/>
    <x v="3"/>
    <n v="1122"/>
    <x v="1"/>
    <s v="USD"/>
    <n v="1467176400"/>
    <x v="878"/>
    <n v="6"/>
    <x v="7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6CDA2-0FF0-8649-ACA6-009901A54509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numFmtId="2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7689D-440C-9445-85EB-92208E3CE862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2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20" hier="-1"/>
  </pageFields>
  <dataFields count="1">
    <dataField name="Count of outcome" fld="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9E288-AB21-3240-B39F-D1651A885B20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2"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20" hier="-1"/>
    <pageField fld="14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BF058-81DC-B24D-AB6C-249918B8D6BE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6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numFmtId="2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showAll="0" defaultSubtotal="0"/>
  </pivotFields>
  <rowFields count="3">
    <field x="9"/>
    <field x="20"/>
    <field x="21"/>
  </rowFields>
  <rowItems count="5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2"/>
    </i>
    <i r="1">
      <x v="4"/>
    </i>
    <i r="1">
      <x v="6"/>
    </i>
    <i r="1">
      <x v="7"/>
    </i>
    <i r="1">
      <x v="8"/>
    </i>
    <i>
      <x v="3"/>
    </i>
    <i r="1">
      <x/>
    </i>
    <i r="1">
      <x v="2"/>
    </i>
    <i r="1">
      <x v="4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4"/>
    </i>
    <i r="1">
      <x v="6"/>
    </i>
    <i r="1">
      <x v="7"/>
    </i>
    <i r="1">
      <x v="8"/>
    </i>
    <i>
      <x v="5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14" hier="-1"/>
  </pageFields>
  <dataFields count="1">
    <dataField name="Count of outcome" fld="7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732A9-1D2A-8444-AD46-F4F2BDC29F63}">
  <dimension ref="A1:G14"/>
  <sheetViews>
    <sheetView workbookViewId="0">
      <selection activeCell="K33" sqref="K3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7" max="7" width="24.83203125" bestFit="1" customWidth="1"/>
  </cols>
  <sheetData>
    <row r="1" spans="1:7" x14ac:dyDescent="0.2">
      <c r="A1" s="6" t="s">
        <v>6</v>
      </c>
      <c r="B1" t="s">
        <v>2046</v>
      </c>
    </row>
    <row r="3" spans="1:7" x14ac:dyDescent="0.2">
      <c r="A3" s="6" t="s">
        <v>2045</v>
      </c>
      <c r="B3" s="6" t="s">
        <v>2044</v>
      </c>
    </row>
    <row r="4" spans="1:7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G4" t="s">
        <v>2116</v>
      </c>
    </row>
    <row r="5" spans="1:7" x14ac:dyDescent="0.2">
      <c r="A5" s="7" t="s">
        <v>2034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  <c r="G5" s="13">
        <f>GETPIVOTDATA("outcome",$A$3,"Parent Category","film &amp; video")/GETPIVOTDATA("outcome",$A$3)</f>
        <v>0.17799999999999999</v>
      </c>
    </row>
    <row r="6" spans="1:7" x14ac:dyDescent="0.2">
      <c r="A6" s="7" t="s">
        <v>2035</v>
      </c>
      <c r="B6" s="8">
        <v>4</v>
      </c>
      <c r="C6" s="8">
        <v>20</v>
      </c>
      <c r="D6" s="8"/>
      <c r="E6" s="8">
        <v>22</v>
      </c>
      <c r="F6" s="8">
        <v>46</v>
      </c>
      <c r="G6" s="13">
        <f>GETPIVOTDATA("outcome",$A$3,"Parent Category","food")/GETPIVOTDATA("outcome",$A$3)</f>
        <v>4.5999999999999999E-2</v>
      </c>
    </row>
    <row r="7" spans="1:7" x14ac:dyDescent="0.2">
      <c r="A7" s="7" t="s">
        <v>2036</v>
      </c>
      <c r="B7" s="8">
        <v>1</v>
      </c>
      <c r="C7" s="8">
        <v>23</v>
      </c>
      <c r="D7" s="8">
        <v>3</v>
      </c>
      <c r="E7" s="8">
        <v>21</v>
      </c>
      <c r="F7" s="8">
        <v>48</v>
      </c>
      <c r="G7" s="13">
        <f>GETPIVOTDATA("outcome",$A$3,"Parent Category","games")/GETPIVOTDATA("outcome",$A$3)</f>
        <v>4.8000000000000001E-2</v>
      </c>
    </row>
    <row r="8" spans="1:7" x14ac:dyDescent="0.2">
      <c r="A8" s="7" t="s">
        <v>2037</v>
      </c>
      <c r="B8" s="8"/>
      <c r="C8" s="8"/>
      <c r="D8" s="8"/>
      <c r="E8" s="8">
        <v>4</v>
      </c>
      <c r="F8" s="8">
        <v>4</v>
      </c>
      <c r="G8" s="13">
        <f>GETPIVOTDATA("outcome",$A$3,"Parent Category","journalism")/GETPIVOTDATA("outcome",$A$3)</f>
        <v>4.0000000000000001E-3</v>
      </c>
    </row>
    <row r="9" spans="1:7" x14ac:dyDescent="0.2">
      <c r="A9" s="7" t="s">
        <v>2038</v>
      </c>
      <c r="B9" s="8">
        <v>10</v>
      </c>
      <c r="C9" s="8">
        <v>66</v>
      </c>
      <c r="D9" s="8"/>
      <c r="E9" s="8">
        <v>99</v>
      </c>
      <c r="F9" s="8">
        <v>175</v>
      </c>
      <c r="G9" s="13">
        <f>GETPIVOTDATA("outcome",$A$3,"Parent Category","music")/GETPIVOTDATA("outcome",$A$3)</f>
        <v>0.17499999999999999</v>
      </c>
    </row>
    <row r="10" spans="1:7" x14ac:dyDescent="0.2">
      <c r="A10" s="7" t="s">
        <v>2039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  <c r="G10" s="13">
        <f>GETPIVOTDATA("outcome",$A$3,"Parent Category","photography")/GETPIVOTDATA("outcome",$A$3)</f>
        <v>4.2000000000000003E-2</v>
      </c>
    </row>
    <row r="11" spans="1:7" x14ac:dyDescent="0.2">
      <c r="A11" s="7" t="s">
        <v>2040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  <c r="G11" s="13">
        <f>GETPIVOTDATA("outcome",$A$3,"Parent Category","publishing")/GETPIVOTDATA("outcome",$A$3)</f>
        <v>6.7000000000000004E-2</v>
      </c>
    </row>
    <row r="12" spans="1:7" x14ac:dyDescent="0.2">
      <c r="A12" s="7" t="s">
        <v>2041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  <c r="G12" s="13">
        <f>GETPIVOTDATA("outcome",$A$3,"Parent Category","technology")/GETPIVOTDATA("outcome",$A$3)</f>
        <v>9.6000000000000002E-2</v>
      </c>
    </row>
    <row r="13" spans="1:7" x14ac:dyDescent="0.2">
      <c r="A13" s="7" t="s">
        <v>2042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  <c r="G13" s="13">
        <f>GETPIVOTDATA("outcome",$A$3,"Parent Category","theater")/GETPIVOTDATA("outcome",$A$3)</f>
        <v>0.34399999999999997</v>
      </c>
    </row>
    <row r="14" spans="1:7" x14ac:dyDescent="0.2">
      <c r="A14" s="7" t="s">
        <v>2043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10AC-ECE6-4047-A9E1-6E46681E2C88}">
  <dimension ref="A1:F30"/>
  <sheetViews>
    <sheetView workbookViewId="0">
      <selection activeCell="H38" sqref="H3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2046</v>
      </c>
    </row>
    <row r="2" spans="1:6" x14ac:dyDescent="0.2">
      <c r="A2" s="6" t="s">
        <v>2031</v>
      </c>
      <c r="B2" t="s">
        <v>2046</v>
      </c>
    </row>
    <row r="4" spans="1:6" x14ac:dyDescent="0.2">
      <c r="A4" s="6" t="s">
        <v>2045</v>
      </c>
      <c r="B4" s="6" t="s">
        <v>2044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2048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2049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2055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2058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2059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2061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2064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2065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2070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2043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8F25-CDCE-BE4F-8F55-7244FAE5D450}">
  <dimension ref="A1:E18"/>
  <sheetViews>
    <sheetView workbookViewId="0">
      <selection activeCell="C42" sqref="C4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2031</v>
      </c>
      <c r="B1" t="s">
        <v>2046</v>
      </c>
    </row>
    <row r="2" spans="1:5" x14ac:dyDescent="0.2">
      <c r="A2" s="6" t="s">
        <v>2086</v>
      </c>
      <c r="B2" t="s">
        <v>2046</v>
      </c>
    </row>
    <row r="4" spans="1:5" x14ac:dyDescent="0.2">
      <c r="A4" s="6" t="s">
        <v>2045</v>
      </c>
      <c r="B4" s="6" t="s">
        <v>2044</v>
      </c>
    </row>
    <row r="5" spans="1:5" x14ac:dyDescent="0.2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11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">
      <c r="A7" s="11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">
      <c r="A8" s="11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">
      <c r="A9" s="11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">
      <c r="A10" s="11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">
      <c r="A11" s="11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">
      <c r="A12" s="11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">
      <c r="A13" s="11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">
      <c r="A14" s="11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">
      <c r="A15" s="11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">
      <c r="A16" s="11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">
      <c r="A17" s="11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">
      <c r="A18" s="11" t="s">
        <v>2043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4D13-124E-8E4C-A80E-6204E7D9720D}">
  <dimension ref="A2:F64"/>
  <sheetViews>
    <sheetView workbookViewId="0">
      <selection activeCell="A21" sqref="A21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6" t="s">
        <v>2086</v>
      </c>
      <c r="B2" t="s">
        <v>2046</v>
      </c>
    </row>
    <row r="4" spans="1:6" x14ac:dyDescent="0.2">
      <c r="A4" s="6" t="s">
        <v>2045</v>
      </c>
      <c r="B4" s="6" t="s">
        <v>2044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26</v>
      </c>
      <c r="B6" s="8">
        <v>2</v>
      </c>
      <c r="C6" s="8">
        <v>16</v>
      </c>
      <c r="D6" s="8">
        <v>1</v>
      </c>
      <c r="E6" s="8">
        <v>24</v>
      </c>
      <c r="F6" s="8">
        <v>43</v>
      </c>
    </row>
    <row r="7" spans="1:6" x14ac:dyDescent="0.2">
      <c r="A7" s="12" t="s">
        <v>2034</v>
      </c>
      <c r="B7" s="8"/>
      <c r="C7" s="8">
        <v>3</v>
      </c>
      <c r="D7" s="8">
        <v>1</v>
      </c>
      <c r="E7" s="8">
        <v>6</v>
      </c>
      <c r="F7" s="8">
        <v>10</v>
      </c>
    </row>
    <row r="8" spans="1:6" x14ac:dyDescent="0.2">
      <c r="A8" s="12" t="s">
        <v>2035</v>
      </c>
      <c r="B8" s="8">
        <v>1</v>
      </c>
      <c r="C8" s="8">
        <v>1</v>
      </c>
      <c r="D8" s="8"/>
      <c r="E8" s="8">
        <v>1</v>
      </c>
      <c r="F8" s="8">
        <v>3</v>
      </c>
    </row>
    <row r="9" spans="1:6" x14ac:dyDescent="0.2">
      <c r="A9" s="12" t="s">
        <v>2036</v>
      </c>
      <c r="B9" s="8"/>
      <c r="C9" s="8">
        <v>1</v>
      </c>
      <c r="D9" s="8"/>
      <c r="E9" s="8">
        <v>2</v>
      </c>
      <c r="F9" s="8">
        <v>3</v>
      </c>
    </row>
    <row r="10" spans="1:6" x14ac:dyDescent="0.2">
      <c r="A10" s="12" t="s">
        <v>2038</v>
      </c>
      <c r="B10" s="8">
        <v>1</v>
      </c>
      <c r="C10" s="8">
        <v>2</v>
      </c>
      <c r="D10" s="8"/>
      <c r="E10" s="8">
        <v>2</v>
      </c>
      <c r="F10" s="8">
        <v>5</v>
      </c>
    </row>
    <row r="11" spans="1:6" x14ac:dyDescent="0.2">
      <c r="A11" s="12" t="s">
        <v>2039</v>
      </c>
      <c r="B11" s="8"/>
      <c r="C11" s="8">
        <v>2</v>
      </c>
      <c r="D11" s="8"/>
      <c r="E11" s="8">
        <v>1</v>
      </c>
      <c r="F11" s="8">
        <v>3</v>
      </c>
    </row>
    <row r="12" spans="1:6" x14ac:dyDescent="0.2">
      <c r="A12" s="12" t="s">
        <v>2040</v>
      </c>
      <c r="B12" s="8"/>
      <c r="C12" s="8">
        <v>1</v>
      </c>
      <c r="D12" s="8"/>
      <c r="E12" s="8">
        <v>1</v>
      </c>
      <c r="F12" s="8">
        <v>2</v>
      </c>
    </row>
    <row r="13" spans="1:6" x14ac:dyDescent="0.2">
      <c r="A13" s="12" t="s">
        <v>2041</v>
      </c>
      <c r="B13" s="8"/>
      <c r="C13" s="8">
        <v>1</v>
      </c>
      <c r="D13" s="8"/>
      <c r="E13" s="8">
        <v>5</v>
      </c>
      <c r="F13" s="8">
        <v>6</v>
      </c>
    </row>
    <row r="14" spans="1:6" x14ac:dyDescent="0.2">
      <c r="A14" s="12" t="s">
        <v>2042</v>
      </c>
      <c r="B14" s="8"/>
      <c r="C14" s="8">
        <v>5</v>
      </c>
      <c r="D14" s="8"/>
      <c r="E14" s="8">
        <v>6</v>
      </c>
      <c r="F14" s="8">
        <v>11</v>
      </c>
    </row>
    <row r="15" spans="1:6" x14ac:dyDescent="0.2">
      <c r="A15" s="7" t="s">
        <v>15</v>
      </c>
      <c r="B15" s="8">
        <v>2</v>
      </c>
      <c r="C15" s="8">
        <v>19</v>
      </c>
      <c r="D15" s="8">
        <v>1</v>
      </c>
      <c r="E15" s="8">
        <v>22</v>
      </c>
      <c r="F15" s="8">
        <v>44</v>
      </c>
    </row>
    <row r="16" spans="1:6" x14ac:dyDescent="0.2">
      <c r="A16" s="12" t="s">
        <v>2034</v>
      </c>
      <c r="B16" s="8"/>
      <c r="C16" s="8">
        <v>4</v>
      </c>
      <c r="D16" s="8"/>
      <c r="E16" s="8">
        <v>3</v>
      </c>
      <c r="F16" s="8">
        <v>7</v>
      </c>
    </row>
    <row r="17" spans="1:6" x14ac:dyDescent="0.2">
      <c r="A17" s="12" t="s">
        <v>2035</v>
      </c>
      <c r="B17" s="8"/>
      <c r="C17" s="8">
        <v>2</v>
      </c>
      <c r="D17" s="8"/>
      <c r="E17" s="8"/>
      <c r="F17" s="8">
        <v>2</v>
      </c>
    </row>
    <row r="18" spans="1:6" x14ac:dyDescent="0.2">
      <c r="A18" s="12" t="s">
        <v>2038</v>
      </c>
      <c r="B18" s="8"/>
      <c r="C18" s="8">
        <v>2</v>
      </c>
      <c r="D18" s="8"/>
      <c r="E18" s="8">
        <v>5</v>
      </c>
      <c r="F18" s="8">
        <v>7</v>
      </c>
    </row>
    <row r="19" spans="1:6" x14ac:dyDescent="0.2">
      <c r="A19" s="12" t="s">
        <v>2039</v>
      </c>
      <c r="B19" s="8"/>
      <c r="C19" s="8">
        <v>2</v>
      </c>
      <c r="D19" s="8"/>
      <c r="E19" s="8"/>
      <c r="F19" s="8">
        <v>2</v>
      </c>
    </row>
    <row r="20" spans="1:6" x14ac:dyDescent="0.2">
      <c r="A20" s="12" t="s">
        <v>2040</v>
      </c>
      <c r="B20" s="8"/>
      <c r="C20" s="8"/>
      <c r="D20" s="8"/>
      <c r="E20" s="8">
        <v>3</v>
      </c>
      <c r="F20" s="8">
        <v>3</v>
      </c>
    </row>
    <row r="21" spans="1:6" x14ac:dyDescent="0.2">
      <c r="A21" s="12" t="s">
        <v>2041</v>
      </c>
      <c r="B21" s="8"/>
      <c r="C21" s="8"/>
      <c r="D21" s="8">
        <v>1</v>
      </c>
      <c r="E21" s="8">
        <v>4</v>
      </c>
      <c r="F21" s="8">
        <v>5</v>
      </c>
    </row>
    <row r="22" spans="1:6" x14ac:dyDescent="0.2">
      <c r="A22" s="12" t="s">
        <v>2042</v>
      </c>
      <c r="B22" s="8">
        <v>2</v>
      </c>
      <c r="C22" s="8">
        <v>9</v>
      </c>
      <c r="D22" s="8"/>
      <c r="E22" s="8">
        <v>7</v>
      </c>
      <c r="F22" s="8">
        <v>18</v>
      </c>
    </row>
    <row r="23" spans="1:6" x14ac:dyDescent="0.2">
      <c r="A23" s="7" t="s">
        <v>98</v>
      </c>
      <c r="B23" s="8">
        <v>4</v>
      </c>
      <c r="C23" s="8">
        <v>6</v>
      </c>
      <c r="D23" s="8">
        <v>1</v>
      </c>
      <c r="E23" s="8">
        <v>12</v>
      </c>
      <c r="F23" s="8">
        <v>23</v>
      </c>
    </row>
    <row r="24" spans="1:6" x14ac:dyDescent="0.2">
      <c r="A24" s="12" t="s">
        <v>2034</v>
      </c>
      <c r="B24" s="8"/>
      <c r="C24" s="8">
        <v>2</v>
      </c>
      <c r="D24" s="8"/>
      <c r="E24" s="8">
        <v>3</v>
      </c>
      <c r="F24" s="8">
        <v>5</v>
      </c>
    </row>
    <row r="25" spans="1:6" x14ac:dyDescent="0.2">
      <c r="A25" s="12" t="s">
        <v>2036</v>
      </c>
      <c r="B25" s="8"/>
      <c r="C25" s="8"/>
      <c r="D25" s="8">
        <v>1</v>
      </c>
      <c r="E25" s="8">
        <v>1</v>
      </c>
      <c r="F25" s="8">
        <v>2</v>
      </c>
    </row>
    <row r="26" spans="1:6" x14ac:dyDescent="0.2">
      <c r="A26" s="12" t="s">
        <v>2038</v>
      </c>
      <c r="B26" s="8">
        <v>3</v>
      </c>
      <c r="C26" s="8">
        <v>2</v>
      </c>
      <c r="D26" s="8"/>
      <c r="E26" s="8">
        <v>2</v>
      </c>
      <c r="F26" s="8">
        <v>7</v>
      </c>
    </row>
    <row r="27" spans="1:6" x14ac:dyDescent="0.2">
      <c r="A27" s="12" t="s">
        <v>2040</v>
      </c>
      <c r="B27" s="8"/>
      <c r="C27" s="8"/>
      <c r="D27" s="8"/>
      <c r="E27" s="8">
        <v>2</v>
      </c>
      <c r="F27" s="8">
        <v>2</v>
      </c>
    </row>
    <row r="28" spans="1:6" x14ac:dyDescent="0.2">
      <c r="A28" s="12" t="s">
        <v>2041</v>
      </c>
      <c r="B28" s="8"/>
      <c r="C28" s="8"/>
      <c r="D28" s="8"/>
      <c r="E28" s="8">
        <v>1</v>
      </c>
      <c r="F28" s="8">
        <v>1</v>
      </c>
    </row>
    <row r="29" spans="1:6" x14ac:dyDescent="0.2">
      <c r="A29" s="12" t="s">
        <v>2042</v>
      </c>
      <c r="B29" s="8">
        <v>1</v>
      </c>
      <c r="C29" s="8">
        <v>2</v>
      </c>
      <c r="D29" s="8"/>
      <c r="E29" s="8">
        <v>3</v>
      </c>
      <c r="F29" s="8">
        <v>6</v>
      </c>
    </row>
    <row r="30" spans="1:6" x14ac:dyDescent="0.2">
      <c r="A30" s="7" t="s">
        <v>36</v>
      </c>
      <c r="B30" s="8">
        <v>1</v>
      </c>
      <c r="C30" s="8">
        <v>12</v>
      </c>
      <c r="D30" s="8">
        <v>1</v>
      </c>
      <c r="E30" s="8">
        <v>17</v>
      </c>
      <c r="F30" s="8">
        <v>31</v>
      </c>
    </row>
    <row r="31" spans="1:6" x14ac:dyDescent="0.2">
      <c r="A31" s="12" t="s">
        <v>2034</v>
      </c>
      <c r="B31" s="8"/>
      <c r="C31" s="8">
        <v>3</v>
      </c>
      <c r="D31" s="8"/>
      <c r="E31" s="8">
        <v>4</v>
      </c>
      <c r="F31" s="8">
        <v>7</v>
      </c>
    </row>
    <row r="32" spans="1:6" x14ac:dyDescent="0.2">
      <c r="A32" s="12" t="s">
        <v>2036</v>
      </c>
      <c r="B32" s="8"/>
      <c r="C32" s="8"/>
      <c r="D32" s="8"/>
      <c r="E32" s="8">
        <v>1</v>
      </c>
      <c r="F32" s="8">
        <v>1</v>
      </c>
    </row>
    <row r="33" spans="1:6" x14ac:dyDescent="0.2">
      <c r="A33" s="12" t="s">
        <v>2038</v>
      </c>
      <c r="B33" s="8"/>
      <c r="C33" s="8">
        <v>5</v>
      </c>
      <c r="D33" s="8"/>
      <c r="E33" s="8">
        <v>1</v>
      </c>
      <c r="F33" s="8">
        <v>6</v>
      </c>
    </row>
    <row r="34" spans="1:6" x14ac:dyDescent="0.2">
      <c r="A34" s="12" t="s">
        <v>2040</v>
      </c>
      <c r="B34" s="8"/>
      <c r="C34" s="8">
        <v>1</v>
      </c>
      <c r="D34" s="8"/>
      <c r="E34" s="8">
        <v>4</v>
      </c>
      <c r="F34" s="8">
        <v>5</v>
      </c>
    </row>
    <row r="35" spans="1:6" x14ac:dyDescent="0.2">
      <c r="A35" s="12" t="s">
        <v>2041</v>
      </c>
      <c r="B35" s="8"/>
      <c r="C35" s="8">
        <v>2</v>
      </c>
      <c r="D35" s="8"/>
      <c r="E35" s="8"/>
      <c r="F35" s="8">
        <v>2</v>
      </c>
    </row>
    <row r="36" spans="1:6" x14ac:dyDescent="0.2">
      <c r="A36" s="12" t="s">
        <v>2042</v>
      </c>
      <c r="B36" s="8">
        <v>1</v>
      </c>
      <c r="C36" s="8">
        <v>1</v>
      </c>
      <c r="D36" s="8">
        <v>1</v>
      </c>
      <c r="E36" s="8">
        <v>7</v>
      </c>
      <c r="F36" s="8">
        <v>10</v>
      </c>
    </row>
    <row r="37" spans="1:6" x14ac:dyDescent="0.2">
      <c r="A37" s="7" t="s">
        <v>40</v>
      </c>
      <c r="B37" s="8">
        <v>1</v>
      </c>
      <c r="C37" s="8">
        <v>18</v>
      </c>
      <c r="D37" s="8">
        <v>1</v>
      </c>
      <c r="E37" s="8">
        <v>28</v>
      </c>
      <c r="F37" s="8">
        <v>48</v>
      </c>
    </row>
    <row r="38" spans="1:6" x14ac:dyDescent="0.2">
      <c r="A38" s="12" t="s">
        <v>2034</v>
      </c>
      <c r="B38" s="8">
        <v>1</v>
      </c>
      <c r="C38" s="8">
        <v>4</v>
      </c>
      <c r="D38" s="8">
        <v>1</v>
      </c>
      <c r="E38" s="8">
        <v>7</v>
      </c>
      <c r="F38" s="8">
        <v>13</v>
      </c>
    </row>
    <row r="39" spans="1:6" x14ac:dyDescent="0.2">
      <c r="A39" s="12" t="s">
        <v>2035</v>
      </c>
      <c r="B39" s="8"/>
      <c r="C39" s="8">
        <v>1</v>
      </c>
      <c r="D39" s="8"/>
      <c r="E39" s="8">
        <v>4</v>
      </c>
      <c r="F39" s="8">
        <v>5</v>
      </c>
    </row>
    <row r="40" spans="1:6" x14ac:dyDescent="0.2">
      <c r="A40" s="12" t="s">
        <v>2036</v>
      </c>
      <c r="B40" s="8"/>
      <c r="C40" s="8"/>
      <c r="D40" s="8"/>
      <c r="E40" s="8">
        <v>2</v>
      </c>
      <c r="F40" s="8">
        <v>2</v>
      </c>
    </row>
    <row r="41" spans="1:6" x14ac:dyDescent="0.2">
      <c r="A41" s="12" t="s">
        <v>2038</v>
      </c>
      <c r="B41" s="8"/>
      <c r="C41" s="8">
        <v>5</v>
      </c>
      <c r="D41" s="8"/>
      <c r="E41" s="8">
        <v>6</v>
      </c>
      <c r="F41" s="8">
        <v>11</v>
      </c>
    </row>
    <row r="42" spans="1:6" x14ac:dyDescent="0.2">
      <c r="A42" s="12" t="s">
        <v>2040</v>
      </c>
      <c r="B42" s="8"/>
      <c r="C42" s="8">
        <v>2</v>
      </c>
      <c r="D42" s="8"/>
      <c r="E42" s="8"/>
      <c r="F42" s="8">
        <v>2</v>
      </c>
    </row>
    <row r="43" spans="1:6" x14ac:dyDescent="0.2">
      <c r="A43" s="12" t="s">
        <v>2041</v>
      </c>
      <c r="B43" s="8"/>
      <c r="C43" s="8">
        <v>1</v>
      </c>
      <c r="D43" s="8"/>
      <c r="E43" s="8">
        <v>4</v>
      </c>
      <c r="F43" s="8">
        <v>5</v>
      </c>
    </row>
    <row r="44" spans="1:6" x14ac:dyDescent="0.2">
      <c r="A44" s="12" t="s">
        <v>2042</v>
      </c>
      <c r="B44" s="8"/>
      <c r="C44" s="8">
        <v>5</v>
      </c>
      <c r="D44" s="8"/>
      <c r="E44" s="8">
        <v>5</v>
      </c>
      <c r="F44" s="8">
        <v>10</v>
      </c>
    </row>
    <row r="45" spans="1:6" x14ac:dyDescent="0.2">
      <c r="A45" s="7" t="s">
        <v>107</v>
      </c>
      <c r="B45" s="8">
        <v>3</v>
      </c>
      <c r="C45" s="8">
        <v>19</v>
      </c>
      <c r="D45" s="8"/>
      <c r="E45" s="8">
        <v>26</v>
      </c>
      <c r="F45" s="8">
        <v>48</v>
      </c>
    </row>
    <row r="46" spans="1:6" x14ac:dyDescent="0.2">
      <c r="A46" s="12" t="s">
        <v>2034</v>
      </c>
      <c r="B46" s="8"/>
      <c r="C46" s="8">
        <v>3</v>
      </c>
      <c r="D46" s="8"/>
      <c r="E46" s="8">
        <v>3</v>
      </c>
      <c r="F46" s="8">
        <v>6</v>
      </c>
    </row>
    <row r="47" spans="1:6" x14ac:dyDescent="0.2">
      <c r="A47" s="12" t="s">
        <v>2035</v>
      </c>
      <c r="B47" s="8"/>
      <c r="C47" s="8">
        <v>1</v>
      </c>
      <c r="D47" s="8"/>
      <c r="E47" s="8"/>
      <c r="F47" s="8">
        <v>1</v>
      </c>
    </row>
    <row r="48" spans="1:6" x14ac:dyDescent="0.2">
      <c r="A48" s="12" t="s">
        <v>2036</v>
      </c>
      <c r="B48" s="8"/>
      <c r="C48" s="8">
        <v>2</v>
      </c>
      <c r="D48" s="8"/>
      <c r="E48" s="8">
        <v>1</v>
      </c>
      <c r="F48" s="8">
        <v>3</v>
      </c>
    </row>
    <row r="49" spans="1:6" x14ac:dyDescent="0.2">
      <c r="A49" s="12" t="s">
        <v>2038</v>
      </c>
      <c r="B49" s="8"/>
      <c r="C49" s="8">
        <v>6</v>
      </c>
      <c r="D49" s="8"/>
      <c r="E49" s="8">
        <v>4</v>
      </c>
      <c r="F49" s="8">
        <v>10</v>
      </c>
    </row>
    <row r="50" spans="1:6" x14ac:dyDescent="0.2">
      <c r="A50" s="12" t="s">
        <v>2039</v>
      </c>
      <c r="B50" s="8">
        <v>1</v>
      </c>
      <c r="C50" s="8">
        <v>1</v>
      </c>
      <c r="D50" s="8"/>
      <c r="E50" s="8">
        <v>1</v>
      </c>
      <c r="F50" s="8">
        <v>3</v>
      </c>
    </row>
    <row r="51" spans="1:6" x14ac:dyDescent="0.2">
      <c r="A51" s="12" t="s">
        <v>2040</v>
      </c>
      <c r="B51" s="8"/>
      <c r="C51" s="8">
        <v>2</v>
      </c>
      <c r="D51" s="8"/>
      <c r="E51" s="8">
        <v>2</v>
      </c>
      <c r="F51" s="8">
        <v>4</v>
      </c>
    </row>
    <row r="52" spans="1:6" x14ac:dyDescent="0.2">
      <c r="A52" s="12" t="s">
        <v>2041</v>
      </c>
      <c r="B52" s="8"/>
      <c r="C52" s="8"/>
      <c r="D52" s="8"/>
      <c r="E52" s="8">
        <v>5</v>
      </c>
      <c r="F52" s="8">
        <v>5</v>
      </c>
    </row>
    <row r="53" spans="1:6" x14ac:dyDescent="0.2">
      <c r="A53" s="12" t="s">
        <v>2042</v>
      </c>
      <c r="B53" s="8">
        <v>2</v>
      </c>
      <c r="C53" s="8">
        <v>4</v>
      </c>
      <c r="D53" s="8"/>
      <c r="E53" s="8">
        <v>10</v>
      </c>
      <c r="F53" s="8">
        <v>16</v>
      </c>
    </row>
    <row r="54" spans="1:6" x14ac:dyDescent="0.2">
      <c r="A54" s="7" t="s">
        <v>21</v>
      </c>
      <c r="B54" s="8">
        <v>44</v>
      </c>
      <c r="C54" s="8">
        <v>274</v>
      </c>
      <c r="D54" s="8">
        <v>9</v>
      </c>
      <c r="E54" s="8">
        <v>436</v>
      </c>
      <c r="F54" s="8">
        <v>763</v>
      </c>
    </row>
    <row r="55" spans="1:6" x14ac:dyDescent="0.2">
      <c r="A55" s="12" t="s">
        <v>2034</v>
      </c>
      <c r="B55" s="8">
        <v>10</v>
      </c>
      <c r="C55" s="8">
        <v>41</v>
      </c>
      <c r="D55" s="8">
        <v>3</v>
      </c>
      <c r="E55" s="8">
        <v>76</v>
      </c>
      <c r="F55" s="8">
        <v>130</v>
      </c>
    </row>
    <row r="56" spans="1:6" x14ac:dyDescent="0.2">
      <c r="A56" s="12" t="s">
        <v>2035</v>
      </c>
      <c r="B56" s="8">
        <v>3</v>
      </c>
      <c r="C56" s="8">
        <v>15</v>
      </c>
      <c r="D56" s="8"/>
      <c r="E56" s="8">
        <v>17</v>
      </c>
      <c r="F56" s="8">
        <v>35</v>
      </c>
    </row>
    <row r="57" spans="1:6" x14ac:dyDescent="0.2">
      <c r="A57" s="12" t="s">
        <v>2036</v>
      </c>
      <c r="B57" s="8">
        <v>1</v>
      </c>
      <c r="C57" s="8">
        <v>20</v>
      </c>
      <c r="D57" s="8">
        <v>2</v>
      </c>
      <c r="E57" s="8">
        <v>14</v>
      </c>
      <c r="F57" s="8">
        <v>37</v>
      </c>
    </row>
    <row r="58" spans="1:6" x14ac:dyDescent="0.2">
      <c r="A58" s="12" t="s">
        <v>2037</v>
      </c>
      <c r="B58" s="8"/>
      <c r="C58" s="8"/>
      <c r="D58" s="8"/>
      <c r="E58" s="8">
        <v>4</v>
      </c>
      <c r="F58" s="8">
        <v>4</v>
      </c>
    </row>
    <row r="59" spans="1:6" x14ac:dyDescent="0.2">
      <c r="A59" s="12" t="s">
        <v>2038</v>
      </c>
      <c r="B59" s="8">
        <v>6</v>
      </c>
      <c r="C59" s="8">
        <v>44</v>
      </c>
      <c r="D59" s="8"/>
      <c r="E59" s="8">
        <v>79</v>
      </c>
      <c r="F59" s="8">
        <v>129</v>
      </c>
    </row>
    <row r="60" spans="1:6" x14ac:dyDescent="0.2">
      <c r="A60" s="12" t="s">
        <v>2039</v>
      </c>
      <c r="B60" s="8">
        <v>3</v>
      </c>
      <c r="C60" s="8">
        <v>6</v>
      </c>
      <c r="D60" s="8">
        <v>1</v>
      </c>
      <c r="E60" s="8">
        <v>24</v>
      </c>
      <c r="F60" s="8">
        <v>34</v>
      </c>
    </row>
    <row r="61" spans="1:6" x14ac:dyDescent="0.2">
      <c r="A61" s="12" t="s">
        <v>2040</v>
      </c>
      <c r="B61" s="8">
        <v>2</v>
      </c>
      <c r="C61" s="8">
        <v>18</v>
      </c>
      <c r="D61" s="8">
        <v>1</v>
      </c>
      <c r="E61" s="8">
        <v>28</v>
      </c>
      <c r="F61" s="8">
        <v>49</v>
      </c>
    </row>
    <row r="62" spans="1:6" x14ac:dyDescent="0.2">
      <c r="A62" s="12" t="s">
        <v>2041</v>
      </c>
      <c r="B62" s="8">
        <v>2</v>
      </c>
      <c r="C62" s="8">
        <v>24</v>
      </c>
      <c r="D62" s="8">
        <v>1</v>
      </c>
      <c r="E62" s="8">
        <v>45</v>
      </c>
      <c r="F62" s="8">
        <v>72</v>
      </c>
    </row>
    <row r="63" spans="1:6" x14ac:dyDescent="0.2">
      <c r="A63" s="12" t="s">
        <v>2042</v>
      </c>
      <c r="B63" s="8">
        <v>17</v>
      </c>
      <c r="C63" s="8">
        <v>106</v>
      </c>
      <c r="D63" s="8">
        <v>1</v>
      </c>
      <c r="E63" s="8">
        <v>149</v>
      </c>
      <c r="F63" s="8">
        <v>273</v>
      </c>
    </row>
    <row r="64" spans="1:6" x14ac:dyDescent="0.2">
      <c r="A64" s="7" t="s">
        <v>2043</v>
      </c>
      <c r="B64" s="8">
        <v>57</v>
      </c>
      <c r="C64" s="8">
        <v>364</v>
      </c>
      <c r="D64" s="8">
        <v>14</v>
      </c>
      <c r="E64" s="8">
        <v>565</v>
      </c>
      <c r="F64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workbookViewId="0">
      <selection activeCell="G18" sqref="G1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33203125" bestFit="1" customWidth="1"/>
    <col min="7" max="7" width="17.33203125" customWidth="1"/>
    <col min="9" max="9" width="13" bestFit="1" customWidth="1"/>
    <col min="12" max="12" width="11.1640625" bestFit="1" customWidth="1"/>
    <col min="13" max="13" width="21.83203125" style="10" bestFit="1" customWidth="1"/>
    <col min="14" max="15" width="21.83203125" style="10" customWidth="1"/>
    <col min="16" max="16" width="11.1640625" bestFit="1" customWidth="1"/>
    <col min="17" max="17" width="11.1640625" style="10" customWidth="1"/>
    <col min="20" max="20" width="28" bestFit="1" customWidth="1"/>
    <col min="21" max="21" width="14.33203125" bestFit="1" customWidth="1"/>
    <col min="22" max="22" width="12.1640625" bestFit="1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2030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9" t="s">
        <v>2071</v>
      </c>
      <c r="N1" s="9" t="s">
        <v>2085</v>
      </c>
      <c r="O1" s="9" t="s">
        <v>2086</v>
      </c>
      <c r="P1" s="1" t="s">
        <v>9</v>
      </c>
      <c r="Q1" s="9" t="s">
        <v>2072</v>
      </c>
      <c r="R1" s="1" t="s">
        <v>10</v>
      </c>
      <c r="S1" s="1" t="s">
        <v>11</v>
      </c>
      <c r="T1" s="1" t="s">
        <v>2028</v>
      </c>
      <c r="U1" s="1" t="s">
        <v>2031</v>
      </c>
      <c r="V1" s="1" t="s">
        <v>2032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s="5" t="e">
        <f>E2/I2</f>
        <v>#DIV/0!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 s="8">
        <f>MONTH(M2)</f>
        <v>11</v>
      </c>
      <c r="O2" s="8">
        <f>YEAR(M2)</f>
        <v>2015</v>
      </c>
      <c r="P2">
        <v>1450159200</v>
      </c>
      <c r="Q2" s="10">
        <f>(((P2/60)/60)/24)+DATE(1970,1,1)</f>
        <v>42353.25</v>
      </c>
      <c r="R2" t="b">
        <v>0</v>
      </c>
      <c r="S2" t="b">
        <v>0</v>
      </c>
      <c r="T2" t="s">
        <v>17</v>
      </c>
      <c r="U2" t="str">
        <f>LEFT(T2,FIND("/",T2,1)-1)</f>
        <v>food</v>
      </c>
      <c r="V2" t="str">
        <f>RIGHT(T2,(LEN(T2)-FIND("/",T2,1)))</f>
        <v>food trucks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s="5">
        <f t="shared" ref="G3:G66" si="1">E3/I3</f>
        <v>92.151898734177209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10">
        <f t="shared" ref="M3:M66" si="2">(((L3/60)/60)/24)+DATE(1970,1,1)</f>
        <v>41870.208333333336</v>
      </c>
      <c r="N3" s="8">
        <f t="shared" ref="N3:N66" si="3">MONTH(M3)</f>
        <v>8</v>
      </c>
      <c r="O3" s="8">
        <f t="shared" ref="O3:O66" si="4">YEAR(M3)</f>
        <v>2014</v>
      </c>
      <c r="P3">
        <v>1408597200</v>
      </c>
      <c r="Q3" s="10">
        <f t="shared" ref="Q3:Q66" si="5">(((P3/60)/60)/24)+DATE(1970,1,1)</f>
        <v>41872.208333333336</v>
      </c>
      <c r="R3" t="b">
        <v>0</v>
      </c>
      <c r="S3" t="b">
        <v>1</v>
      </c>
      <c r="T3" t="s">
        <v>23</v>
      </c>
      <c r="U3" t="str">
        <f t="shared" ref="U3:U66" si="6">LEFT(T3,FIND("/",T3,1)-1)</f>
        <v>music</v>
      </c>
      <c r="V3" t="str">
        <f>RIGHT(T3,(LEN(T3)-FIND("/",T3,1)))</f>
        <v>rock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s="5">
        <f t="shared" si="1"/>
        <v>100.01614035087719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10">
        <f t="shared" si="2"/>
        <v>41595.25</v>
      </c>
      <c r="N4" s="8">
        <f t="shared" si="3"/>
        <v>11</v>
      </c>
      <c r="O4" s="8">
        <f t="shared" si="4"/>
        <v>2013</v>
      </c>
      <c r="P4">
        <v>1384840800</v>
      </c>
      <c r="Q4" s="10">
        <f t="shared" si="5"/>
        <v>41597.25</v>
      </c>
      <c r="R4" t="b">
        <v>0</v>
      </c>
      <c r="S4" t="b">
        <v>0</v>
      </c>
      <c r="T4" t="s">
        <v>28</v>
      </c>
      <c r="U4" t="str">
        <f t="shared" si="6"/>
        <v>technology</v>
      </c>
      <c r="V4" t="str">
        <f t="shared" ref="V4:V67" si="7">RIGHT(T4,(LEN(T4)-FIND("/",T4,1)))</f>
        <v>web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s="5">
        <f t="shared" si="1"/>
        <v>103.20833333333333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 s="8">
        <f t="shared" si="3"/>
        <v>8</v>
      </c>
      <c r="O5" s="8">
        <f t="shared" si="4"/>
        <v>2019</v>
      </c>
      <c r="P5">
        <v>1568955600</v>
      </c>
      <c r="Q5" s="10">
        <f t="shared" si="5"/>
        <v>43728.208333333328</v>
      </c>
      <c r="R5" t="b">
        <v>0</v>
      </c>
      <c r="S5" t="b">
        <v>0</v>
      </c>
      <c r="T5" t="s">
        <v>23</v>
      </c>
      <c r="U5" t="str">
        <f t="shared" si="6"/>
        <v>music</v>
      </c>
      <c r="V5" t="str">
        <f t="shared" si="7"/>
        <v>rock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s="5">
        <f t="shared" si="1"/>
        <v>99.339622641509436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10">
        <f t="shared" si="2"/>
        <v>43485.25</v>
      </c>
      <c r="N6" s="8">
        <f t="shared" si="3"/>
        <v>1</v>
      </c>
      <c r="O6" s="8">
        <f t="shared" si="4"/>
        <v>2019</v>
      </c>
      <c r="P6">
        <v>1548309600</v>
      </c>
      <c r="Q6" s="10">
        <f t="shared" si="5"/>
        <v>43489.25</v>
      </c>
      <c r="R6" t="b">
        <v>0</v>
      </c>
      <c r="S6" t="b">
        <v>0</v>
      </c>
      <c r="T6" t="s">
        <v>33</v>
      </c>
      <c r="U6" t="str">
        <f t="shared" si="6"/>
        <v>theater</v>
      </c>
      <c r="V6" t="str">
        <f t="shared" si="7"/>
        <v>plays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s="5">
        <f t="shared" si="1"/>
        <v>75.833333333333329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 s="8">
        <f t="shared" si="3"/>
        <v>8</v>
      </c>
      <c r="O7" s="8">
        <f t="shared" si="4"/>
        <v>2012</v>
      </c>
      <c r="P7">
        <v>1347080400</v>
      </c>
      <c r="Q7" s="10">
        <f t="shared" si="5"/>
        <v>41160.208333333336</v>
      </c>
      <c r="R7" t="b">
        <v>0</v>
      </c>
      <c r="S7" t="b">
        <v>0</v>
      </c>
      <c r="T7" t="s">
        <v>33</v>
      </c>
      <c r="U7" t="str">
        <f t="shared" si="6"/>
        <v>theater</v>
      </c>
      <c r="V7" t="str">
        <f t="shared" si="7"/>
        <v>plays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s="5">
        <f t="shared" si="1"/>
        <v>60.555555555555557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 s="8">
        <f t="shared" si="3"/>
        <v>9</v>
      </c>
      <c r="O8" s="8">
        <f t="shared" si="4"/>
        <v>2017</v>
      </c>
      <c r="P8">
        <v>1505365200</v>
      </c>
      <c r="Q8" s="10">
        <f t="shared" si="5"/>
        <v>42992.208333333328</v>
      </c>
      <c r="R8" t="b">
        <v>0</v>
      </c>
      <c r="S8" t="b">
        <v>0</v>
      </c>
      <c r="T8" t="s">
        <v>42</v>
      </c>
      <c r="U8" t="str">
        <f t="shared" si="6"/>
        <v>film &amp; video</v>
      </c>
      <c r="V8" t="str">
        <f t="shared" si="7"/>
        <v>documentary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s="5">
        <f t="shared" si="1"/>
        <v>64.93832599118943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 s="8">
        <f t="shared" si="3"/>
        <v>8</v>
      </c>
      <c r="O9" s="8">
        <f t="shared" si="4"/>
        <v>2015</v>
      </c>
      <c r="P9">
        <v>1439614800</v>
      </c>
      <c r="Q9" s="10">
        <f t="shared" si="5"/>
        <v>42231.208333333328</v>
      </c>
      <c r="R9" t="b">
        <v>0</v>
      </c>
      <c r="S9" t="b">
        <v>0</v>
      </c>
      <c r="T9" t="s">
        <v>33</v>
      </c>
      <c r="U9" t="str">
        <f t="shared" si="6"/>
        <v>theater</v>
      </c>
      <c r="V9" t="str">
        <f t="shared" si="7"/>
        <v>plays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s="5">
        <f t="shared" si="1"/>
        <v>30.997175141242938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 s="8">
        <f t="shared" si="3"/>
        <v>8</v>
      </c>
      <c r="O10" s="8">
        <f t="shared" si="4"/>
        <v>2010</v>
      </c>
      <c r="P10">
        <v>1281502800</v>
      </c>
      <c r="Q10" s="10">
        <f t="shared" si="5"/>
        <v>40401.208333333336</v>
      </c>
      <c r="R10" t="b">
        <v>0</v>
      </c>
      <c r="S10" t="b">
        <v>0</v>
      </c>
      <c r="T10" t="s">
        <v>33</v>
      </c>
      <c r="U10" t="str">
        <f t="shared" si="6"/>
        <v>theater</v>
      </c>
      <c r="V10" t="str">
        <f t="shared" si="7"/>
        <v>plays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s="5">
        <f t="shared" si="1"/>
        <v>72.909090909090907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 s="8">
        <f t="shared" si="3"/>
        <v>9</v>
      </c>
      <c r="O11" s="8">
        <f t="shared" si="4"/>
        <v>2013</v>
      </c>
      <c r="P11">
        <v>1383804000</v>
      </c>
      <c r="Q11" s="10">
        <f t="shared" si="5"/>
        <v>41585.25</v>
      </c>
      <c r="R11" t="b">
        <v>0</v>
      </c>
      <c r="S11" t="b">
        <v>0</v>
      </c>
      <c r="T11" t="s">
        <v>50</v>
      </c>
      <c r="U11" t="str">
        <f t="shared" si="6"/>
        <v>music</v>
      </c>
      <c r="V11" t="str">
        <f t="shared" si="7"/>
        <v>electric music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s="5">
        <f t="shared" si="1"/>
        <v>62.9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 s="8">
        <f t="shared" si="3"/>
        <v>8</v>
      </c>
      <c r="O12" s="8">
        <f t="shared" si="4"/>
        <v>2010</v>
      </c>
      <c r="P12">
        <v>1285909200</v>
      </c>
      <c r="Q12" s="10">
        <f t="shared" si="5"/>
        <v>40452.208333333336</v>
      </c>
      <c r="R12" t="b">
        <v>0</v>
      </c>
      <c r="S12" t="b">
        <v>0</v>
      </c>
      <c r="T12" t="s">
        <v>53</v>
      </c>
      <c r="U12" t="str">
        <f t="shared" si="6"/>
        <v>film &amp; video</v>
      </c>
      <c r="V12" t="str">
        <f t="shared" si="7"/>
        <v>drama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s="5">
        <f t="shared" si="1"/>
        <v>112.22222222222223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 s="8">
        <f t="shared" si="3"/>
        <v>9</v>
      </c>
      <c r="O13" s="8">
        <f t="shared" si="4"/>
        <v>2010</v>
      </c>
      <c r="P13">
        <v>1285563600</v>
      </c>
      <c r="Q13" s="10">
        <f t="shared" si="5"/>
        <v>40448.208333333336</v>
      </c>
      <c r="R13" t="b">
        <v>0</v>
      </c>
      <c r="S13" t="b">
        <v>1</v>
      </c>
      <c r="T13" t="s">
        <v>33</v>
      </c>
      <c r="U13" t="str">
        <f t="shared" si="6"/>
        <v>theater</v>
      </c>
      <c r="V13" t="str">
        <f t="shared" si="7"/>
        <v>plays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s="5">
        <f t="shared" si="1"/>
        <v>102.34545454545454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 s="8">
        <f t="shared" si="3"/>
        <v>10</v>
      </c>
      <c r="O14" s="8">
        <f t="shared" si="4"/>
        <v>2019</v>
      </c>
      <c r="P14">
        <v>1572411600</v>
      </c>
      <c r="Q14" s="10">
        <f t="shared" si="5"/>
        <v>43768.208333333328</v>
      </c>
      <c r="R14" t="b">
        <v>0</v>
      </c>
      <c r="S14" t="b">
        <v>0</v>
      </c>
      <c r="T14" t="s">
        <v>53</v>
      </c>
      <c r="U14" t="str">
        <f t="shared" si="6"/>
        <v>film &amp; video</v>
      </c>
      <c r="V14" t="str">
        <f t="shared" si="7"/>
        <v>drama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s="5">
        <f t="shared" si="1"/>
        <v>105.05102040816327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 s="8">
        <f t="shared" si="3"/>
        <v>6</v>
      </c>
      <c r="O15" s="8">
        <f t="shared" si="4"/>
        <v>2016</v>
      </c>
      <c r="P15">
        <v>1466658000</v>
      </c>
      <c r="Q15" s="10">
        <f t="shared" si="5"/>
        <v>42544.208333333328</v>
      </c>
      <c r="R15" t="b">
        <v>0</v>
      </c>
      <c r="S15" t="b">
        <v>0</v>
      </c>
      <c r="T15" t="s">
        <v>60</v>
      </c>
      <c r="U15" t="str">
        <f t="shared" si="6"/>
        <v>music</v>
      </c>
      <c r="V15" t="str">
        <f t="shared" si="7"/>
        <v>indie rock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s="5">
        <f t="shared" si="1"/>
        <v>94.144999999999996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 s="8">
        <f t="shared" si="3"/>
        <v>3</v>
      </c>
      <c r="O16" s="8">
        <f t="shared" si="4"/>
        <v>2012</v>
      </c>
      <c r="P16">
        <v>1333342800</v>
      </c>
      <c r="Q16" s="10">
        <f t="shared" si="5"/>
        <v>41001.208333333336</v>
      </c>
      <c r="R16" t="b">
        <v>0</v>
      </c>
      <c r="S16" t="b">
        <v>0</v>
      </c>
      <c r="T16" t="s">
        <v>60</v>
      </c>
      <c r="U16" t="str">
        <f t="shared" si="6"/>
        <v>music</v>
      </c>
      <c r="V16" t="str">
        <f t="shared" si="7"/>
        <v>indie rock</v>
      </c>
    </row>
    <row r="17" spans="1:22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s="5">
        <f t="shared" si="1"/>
        <v>84.986725663716811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 s="8">
        <f t="shared" si="3"/>
        <v>12</v>
      </c>
      <c r="O17" s="8">
        <f t="shared" si="4"/>
        <v>2019</v>
      </c>
      <c r="P17">
        <v>1576303200</v>
      </c>
      <c r="Q17" s="10">
        <f t="shared" si="5"/>
        <v>43813.25</v>
      </c>
      <c r="R17" t="b">
        <v>0</v>
      </c>
      <c r="S17" t="b">
        <v>0</v>
      </c>
      <c r="T17" t="s">
        <v>65</v>
      </c>
      <c r="U17" t="str">
        <f t="shared" si="6"/>
        <v>technology</v>
      </c>
      <c r="V17" t="str">
        <f t="shared" si="7"/>
        <v>wearables</v>
      </c>
    </row>
    <row r="18" spans="1:22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s="5">
        <f t="shared" si="1"/>
        <v>110.41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 s="8">
        <f t="shared" si="3"/>
        <v>1</v>
      </c>
      <c r="O18" s="8">
        <f t="shared" si="4"/>
        <v>2014</v>
      </c>
      <c r="P18">
        <v>1392271200</v>
      </c>
      <c r="Q18" s="10">
        <f t="shared" si="5"/>
        <v>41683.25</v>
      </c>
      <c r="R18" t="b">
        <v>0</v>
      </c>
      <c r="S18" t="b">
        <v>0</v>
      </c>
      <c r="T18" t="s">
        <v>68</v>
      </c>
      <c r="U18" t="str">
        <f t="shared" si="6"/>
        <v>publishing</v>
      </c>
      <c r="V18" t="str">
        <f t="shared" si="7"/>
        <v>nonfiction</v>
      </c>
    </row>
    <row r="19" spans="1:22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s="5">
        <f t="shared" si="1"/>
        <v>107.96236989591674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 s="8">
        <f t="shared" si="3"/>
        <v>1</v>
      </c>
      <c r="O19" s="8">
        <f t="shared" si="4"/>
        <v>2011</v>
      </c>
      <c r="P19">
        <v>1294898400</v>
      </c>
      <c r="Q19" s="10">
        <f t="shared" si="5"/>
        <v>40556.25</v>
      </c>
      <c r="R19" t="b">
        <v>0</v>
      </c>
      <c r="S19" t="b">
        <v>0</v>
      </c>
      <c r="T19" t="s">
        <v>71</v>
      </c>
      <c r="U19" t="str">
        <f t="shared" si="6"/>
        <v>film &amp; video</v>
      </c>
      <c r="V19" t="str">
        <f t="shared" si="7"/>
        <v>animation</v>
      </c>
    </row>
    <row r="20" spans="1:22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s="5">
        <f t="shared" si="1"/>
        <v>45.103703703703701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 s="8">
        <f t="shared" si="3"/>
        <v>9</v>
      </c>
      <c r="O20" s="8">
        <f t="shared" si="4"/>
        <v>2018</v>
      </c>
      <c r="P20">
        <v>1537074000</v>
      </c>
      <c r="Q20" s="10">
        <f t="shared" si="5"/>
        <v>43359.208333333328</v>
      </c>
      <c r="R20" t="b">
        <v>0</v>
      </c>
      <c r="S20" t="b">
        <v>0</v>
      </c>
      <c r="T20" t="s">
        <v>33</v>
      </c>
      <c r="U20" t="str">
        <f t="shared" si="6"/>
        <v>theater</v>
      </c>
      <c r="V20" t="str">
        <f t="shared" si="7"/>
        <v>plays</v>
      </c>
    </row>
    <row r="21" spans="1:22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s="5">
        <f t="shared" si="1"/>
        <v>45.001483679525222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 s="8">
        <f t="shared" si="3"/>
        <v>3</v>
      </c>
      <c r="O21" s="8">
        <f t="shared" si="4"/>
        <v>2019</v>
      </c>
      <c r="P21">
        <v>1553490000</v>
      </c>
      <c r="Q21" s="10">
        <f t="shared" si="5"/>
        <v>43549.208333333328</v>
      </c>
      <c r="R21" t="b">
        <v>0</v>
      </c>
      <c r="S21" t="b">
        <v>1</v>
      </c>
      <c r="T21" t="s">
        <v>33</v>
      </c>
      <c r="U21" t="str">
        <f t="shared" si="6"/>
        <v>theater</v>
      </c>
      <c r="V21" t="str">
        <f t="shared" si="7"/>
        <v>plays</v>
      </c>
    </row>
    <row r="22" spans="1:22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s="5">
        <f t="shared" si="1"/>
        <v>105.97134670487107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 s="8">
        <f t="shared" si="3"/>
        <v>7</v>
      </c>
      <c r="O22" s="8">
        <f t="shared" si="4"/>
        <v>2014</v>
      </c>
      <c r="P22">
        <v>1406523600</v>
      </c>
      <c r="Q22" s="10">
        <f t="shared" si="5"/>
        <v>41848.208333333336</v>
      </c>
      <c r="R22" t="b">
        <v>0</v>
      </c>
      <c r="S22" t="b">
        <v>0</v>
      </c>
      <c r="T22" t="s">
        <v>53</v>
      </c>
      <c r="U22" t="str">
        <f t="shared" si="6"/>
        <v>film &amp; video</v>
      </c>
      <c r="V22" t="str">
        <f t="shared" si="7"/>
        <v>drama</v>
      </c>
    </row>
    <row r="23" spans="1:22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s="5">
        <f t="shared" si="1"/>
        <v>69.055555555555557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 s="8">
        <f t="shared" si="3"/>
        <v>8</v>
      </c>
      <c r="O23" s="8">
        <f t="shared" si="4"/>
        <v>2011</v>
      </c>
      <c r="P23">
        <v>1316322000</v>
      </c>
      <c r="Q23" s="10">
        <f t="shared" si="5"/>
        <v>40804.208333333336</v>
      </c>
      <c r="R23" t="b">
        <v>0</v>
      </c>
      <c r="S23" t="b">
        <v>0</v>
      </c>
      <c r="T23" t="s">
        <v>33</v>
      </c>
      <c r="U23" t="str">
        <f t="shared" si="6"/>
        <v>theater</v>
      </c>
      <c r="V23" t="str">
        <f t="shared" si="7"/>
        <v>plays</v>
      </c>
    </row>
    <row r="24" spans="1:22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s="5">
        <f t="shared" si="1"/>
        <v>85.044943820224717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 s="8">
        <f t="shared" si="3"/>
        <v>4</v>
      </c>
      <c r="O24" s="8">
        <f t="shared" si="4"/>
        <v>2018</v>
      </c>
      <c r="P24">
        <v>1524027600</v>
      </c>
      <c r="Q24" s="10">
        <f t="shared" si="5"/>
        <v>43208.208333333328</v>
      </c>
      <c r="R24" t="b">
        <v>0</v>
      </c>
      <c r="S24" t="b">
        <v>0</v>
      </c>
      <c r="T24" t="s">
        <v>33</v>
      </c>
      <c r="U24" t="str">
        <f t="shared" si="6"/>
        <v>theater</v>
      </c>
      <c r="V24" t="str">
        <f t="shared" si="7"/>
        <v>plays</v>
      </c>
    </row>
    <row r="25" spans="1:22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s="5">
        <f t="shared" si="1"/>
        <v>105.22535211267606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 s="8">
        <f t="shared" si="3"/>
        <v>2</v>
      </c>
      <c r="O25" s="8">
        <f t="shared" si="4"/>
        <v>2019</v>
      </c>
      <c r="P25">
        <v>1554699600</v>
      </c>
      <c r="Q25" s="10">
        <f t="shared" si="5"/>
        <v>43563.208333333328</v>
      </c>
      <c r="R25" t="b">
        <v>0</v>
      </c>
      <c r="S25" t="b">
        <v>0</v>
      </c>
      <c r="T25" t="s">
        <v>42</v>
      </c>
      <c r="U25" t="str">
        <f t="shared" si="6"/>
        <v>film &amp; video</v>
      </c>
      <c r="V25" t="str">
        <f t="shared" si="7"/>
        <v>documentary</v>
      </c>
    </row>
    <row r="26" spans="1:22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s="5">
        <f t="shared" si="1"/>
        <v>39.003741114852225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 s="8">
        <f t="shared" si="3"/>
        <v>6</v>
      </c>
      <c r="O26" s="8">
        <f t="shared" si="4"/>
        <v>2014</v>
      </c>
      <c r="P26">
        <v>1403499600</v>
      </c>
      <c r="Q26" s="10">
        <f t="shared" si="5"/>
        <v>41813.208333333336</v>
      </c>
      <c r="R26" t="b">
        <v>0</v>
      </c>
      <c r="S26" t="b">
        <v>0</v>
      </c>
      <c r="T26" t="s">
        <v>65</v>
      </c>
      <c r="U26" t="str">
        <f t="shared" si="6"/>
        <v>technology</v>
      </c>
      <c r="V26" t="str">
        <f t="shared" si="7"/>
        <v>wearables</v>
      </c>
    </row>
    <row r="27" spans="1:22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s="5">
        <f t="shared" si="1"/>
        <v>73.030674846625772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 s="8">
        <f t="shared" si="3"/>
        <v>5</v>
      </c>
      <c r="O27" s="8">
        <f t="shared" si="4"/>
        <v>2011</v>
      </c>
      <c r="P27">
        <v>1307422800</v>
      </c>
      <c r="Q27" s="10">
        <f t="shared" si="5"/>
        <v>40701.208333333336</v>
      </c>
      <c r="R27" t="b">
        <v>0</v>
      </c>
      <c r="S27" t="b">
        <v>1</v>
      </c>
      <c r="T27" t="s">
        <v>89</v>
      </c>
      <c r="U27" t="str">
        <f t="shared" si="6"/>
        <v>games</v>
      </c>
      <c r="V27" t="str">
        <f t="shared" si="7"/>
        <v>video games</v>
      </c>
    </row>
    <row r="28" spans="1:22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s="5">
        <f t="shared" si="1"/>
        <v>35.009459459459457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 s="8">
        <f t="shared" si="3"/>
        <v>7</v>
      </c>
      <c r="O28" s="8">
        <f t="shared" si="4"/>
        <v>2018</v>
      </c>
      <c r="P28">
        <v>1535346000</v>
      </c>
      <c r="Q28" s="10">
        <f t="shared" si="5"/>
        <v>43339.208333333328</v>
      </c>
      <c r="R28" t="b">
        <v>0</v>
      </c>
      <c r="S28" t="b">
        <v>0</v>
      </c>
      <c r="T28" t="s">
        <v>33</v>
      </c>
      <c r="U28" t="str">
        <f t="shared" si="6"/>
        <v>theater</v>
      </c>
      <c r="V28" t="str">
        <f t="shared" si="7"/>
        <v>plays</v>
      </c>
    </row>
    <row r="29" spans="1:22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s="5">
        <f t="shared" si="1"/>
        <v>106.6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 s="8">
        <f t="shared" si="3"/>
        <v>10</v>
      </c>
      <c r="O29" s="8">
        <f t="shared" si="4"/>
        <v>2015</v>
      </c>
      <c r="P29">
        <v>1444539600</v>
      </c>
      <c r="Q29" s="10">
        <f t="shared" si="5"/>
        <v>42288.208333333328</v>
      </c>
      <c r="R29" t="b">
        <v>0</v>
      </c>
      <c r="S29" t="b">
        <v>0</v>
      </c>
      <c r="T29" t="s">
        <v>23</v>
      </c>
      <c r="U29" t="str">
        <f t="shared" si="6"/>
        <v>music</v>
      </c>
      <c r="V29" t="str">
        <f t="shared" si="7"/>
        <v>rock</v>
      </c>
    </row>
    <row r="30" spans="1:22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s="5">
        <f t="shared" si="1"/>
        <v>61.997747747747745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 s="8">
        <f t="shared" si="3"/>
        <v>2</v>
      </c>
      <c r="O30" s="8">
        <f t="shared" si="4"/>
        <v>2010</v>
      </c>
      <c r="P30">
        <v>1267682400</v>
      </c>
      <c r="Q30" s="10">
        <f t="shared" si="5"/>
        <v>40241.25</v>
      </c>
      <c r="R30" t="b">
        <v>0</v>
      </c>
      <c r="S30" t="b">
        <v>1</v>
      </c>
      <c r="T30" t="s">
        <v>33</v>
      </c>
      <c r="U30" t="str">
        <f t="shared" si="6"/>
        <v>theater</v>
      </c>
      <c r="V30" t="str">
        <f t="shared" si="7"/>
        <v>plays</v>
      </c>
    </row>
    <row r="31" spans="1:22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s="5">
        <f t="shared" si="1"/>
        <v>94.000622665006233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 s="8">
        <f t="shared" si="3"/>
        <v>7</v>
      </c>
      <c r="O31" s="8">
        <f t="shared" si="4"/>
        <v>2018</v>
      </c>
      <c r="P31">
        <v>1535518800</v>
      </c>
      <c r="Q31" s="10">
        <f t="shared" si="5"/>
        <v>43341.208333333328</v>
      </c>
      <c r="R31" t="b">
        <v>0</v>
      </c>
      <c r="S31" t="b">
        <v>0</v>
      </c>
      <c r="T31" t="s">
        <v>100</v>
      </c>
      <c r="U31" t="str">
        <f t="shared" si="6"/>
        <v>film &amp; video</v>
      </c>
      <c r="V31" t="str">
        <f t="shared" si="7"/>
        <v>shorts</v>
      </c>
    </row>
    <row r="32" spans="1:22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s="5">
        <f t="shared" si="1"/>
        <v>112.05426356589147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 s="8">
        <f t="shared" si="3"/>
        <v>5</v>
      </c>
      <c r="O32" s="8">
        <f t="shared" si="4"/>
        <v>2019</v>
      </c>
      <c r="P32">
        <v>1559106000</v>
      </c>
      <c r="Q32" s="10">
        <f t="shared" si="5"/>
        <v>43614.208333333328</v>
      </c>
      <c r="R32" t="b">
        <v>0</v>
      </c>
      <c r="S32" t="b">
        <v>0</v>
      </c>
      <c r="T32" t="s">
        <v>71</v>
      </c>
      <c r="U32" t="str">
        <f t="shared" si="6"/>
        <v>film &amp; video</v>
      </c>
      <c r="V32" t="str">
        <f t="shared" si="7"/>
        <v>animation</v>
      </c>
    </row>
    <row r="33" spans="1:22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s="5">
        <f t="shared" si="1"/>
        <v>48.008849557522126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 s="8">
        <f t="shared" si="3"/>
        <v>1</v>
      </c>
      <c r="O33" s="8">
        <f t="shared" si="4"/>
        <v>2016</v>
      </c>
      <c r="P33">
        <v>1454392800</v>
      </c>
      <c r="Q33" s="10">
        <f t="shared" si="5"/>
        <v>42402.25</v>
      </c>
      <c r="R33" t="b">
        <v>0</v>
      </c>
      <c r="S33" t="b">
        <v>0</v>
      </c>
      <c r="T33" t="s">
        <v>89</v>
      </c>
      <c r="U33" t="str">
        <f t="shared" si="6"/>
        <v>games</v>
      </c>
      <c r="V33" t="str">
        <f t="shared" si="7"/>
        <v>video games</v>
      </c>
    </row>
    <row r="34" spans="1:22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s="5">
        <f t="shared" si="1"/>
        <v>38.004334633723452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 s="8">
        <f t="shared" si="3"/>
        <v>1</v>
      </c>
      <c r="O34" s="8">
        <f t="shared" si="4"/>
        <v>2018</v>
      </c>
      <c r="P34">
        <v>1517896800</v>
      </c>
      <c r="Q34" s="10">
        <f t="shared" si="5"/>
        <v>43137.25</v>
      </c>
      <c r="R34" t="b">
        <v>0</v>
      </c>
      <c r="S34" t="b">
        <v>0</v>
      </c>
      <c r="T34" t="s">
        <v>42</v>
      </c>
      <c r="U34" t="str">
        <f t="shared" si="6"/>
        <v>film &amp; video</v>
      </c>
      <c r="V34" t="str">
        <f t="shared" si="7"/>
        <v>documentary</v>
      </c>
    </row>
    <row r="35" spans="1:22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s="5">
        <f t="shared" si="1"/>
        <v>35.000184535892231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 s="8">
        <f t="shared" si="3"/>
        <v>10</v>
      </c>
      <c r="O35" s="8">
        <f t="shared" si="4"/>
        <v>2014</v>
      </c>
      <c r="P35">
        <v>1415685600</v>
      </c>
      <c r="Q35" s="10">
        <f t="shared" si="5"/>
        <v>41954.25</v>
      </c>
      <c r="R35" t="b">
        <v>0</v>
      </c>
      <c r="S35" t="b">
        <v>0</v>
      </c>
      <c r="T35" t="s">
        <v>33</v>
      </c>
      <c r="U35" t="str">
        <f t="shared" si="6"/>
        <v>theater</v>
      </c>
      <c r="V35" t="str">
        <f t="shared" si="7"/>
        <v>plays</v>
      </c>
    </row>
    <row r="36" spans="1:22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s="5">
        <f t="shared" si="1"/>
        <v>85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 s="8">
        <f t="shared" si="3"/>
        <v>3</v>
      </c>
      <c r="O36" s="8">
        <f t="shared" si="4"/>
        <v>2017</v>
      </c>
      <c r="P36">
        <v>1490677200</v>
      </c>
      <c r="Q36" s="10">
        <f t="shared" si="5"/>
        <v>42822.208333333328</v>
      </c>
      <c r="R36" t="b">
        <v>0</v>
      </c>
      <c r="S36" t="b">
        <v>0</v>
      </c>
      <c r="T36" t="s">
        <v>42</v>
      </c>
      <c r="U36" t="str">
        <f t="shared" si="6"/>
        <v>film &amp; video</v>
      </c>
      <c r="V36" t="str">
        <f t="shared" si="7"/>
        <v>documentary</v>
      </c>
    </row>
    <row r="37" spans="1:22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s="5">
        <f t="shared" si="1"/>
        <v>95.993893129770996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 s="8">
        <f t="shared" si="3"/>
        <v>1</v>
      </c>
      <c r="O37" s="8">
        <f t="shared" si="4"/>
        <v>2019</v>
      </c>
      <c r="P37">
        <v>1551506400</v>
      </c>
      <c r="Q37" s="10">
        <f t="shared" si="5"/>
        <v>43526.25</v>
      </c>
      <c r="R37" t="b">
        <v>0</v>
      </c>
      <c r="S37" t="b">
        <v>1</v>
      </c>
      <c r="T37" t="s">
        <v>53</v>
      </c>
      <c r="U37" t="str">
        <f t="shared" si="6"/>
        <v>film &amp; video</v>
      </c>
      <c r="V37" t="str">
        <f t="shared" si="7"/>
        <v>drama</v>
      </c>
    </row>
    <row r="38" spans="1:22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s="5">
        <f t="shared" si="1"/>
        <v>68.8125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 s="8">
        <f t="shared" si="3"/>
        <v>2</v>
      </c>
      <c r="O38" s="8">
        <f t="shared" si="4"/>
        <v>2011</v>
      </c>
      <c r="P38">
        <v>1300856400</v>
      </c>
      <c r="Q38" s="10">
        <f t="shared" si="5"/>
        <v>40625.208333333336</v>
      </c>
      <c r="R38" t="b">
        <v>0</v>
      </c>
      <c r="S38" t="b">
        <v>0</v>
      </c>
      <c r="T38" t="s">
        <v>33</v>
      </c>
      <c r="U38" t="str">
        <f t="shared" si="6"/>
        <v>theater</v>
      </c>
      <c r="V38" t="str">
        <f t="shared" si="7"/>
        <v>plays</v>
      </c>
    </row>
    <row r="39" spans="1:22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s="5">
        <f t="shared" si="1"/>
        <v>105.97196261682242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 s="8">
        <f t="shared" si="3"/>
        <v>10</v>
      </c>
      <c r="O39" s="8">
        <f t="shared" si="4"/>
        <v>2019</v>
      </c>
      <c r="P39">
        <v>1573192800</v>
      </c>
      <c r="Q39" s="10">
        <f t="shared" si="5"/>
        <v>43777.25</v>
      </c>
      <c r="R39" t="b">
        <v>0</v>
      </c>
      <c r="S39" t="b">
        <v>1</v>
      </c>
      <c r="T39" t="s">
        <v>119</v>
      </c>
      <c r="U39" t="str">
        <f t="shared" si="6"/>
        <v>publishing</v>
      </c>
      <c r="V39" t="str">
        <f t="shared" si="7"/>
        <v>fiction</v>
      </c>
    </row>
    <row r="40" spans="1:22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s="5">
        <f t="shared" si="1"/>
        <v>75.261194029850742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 s="8">
        <f t="shared" si="3"/>
        <v>10</v>
      </c>
      <c r="O40" s="8">
        <f t="shared" si="4"/>
        <v>2010</v>
      </c>
      <c r="P40">
        <v>1287810000</v>
      </c>
      <c r="Q40" s="10">
        <f t="shared" si="5"/>
        <v>40474.208333333336</v>
      </c>
      <c r="R40" t="b">
        <v>0</v>
      </c>
      <c r="S40" t="b">
        <v>0</v>
      </c>
      <c r="T40" t="s">
        <v>122</v>
      </c>
      <c r="U40" t="str">
        <f t="shared" si="6"/>
        <v>photography</v>
      </c>
      <c r="V40" t="str">
        <f t="shared" si="7"/>
        <v>photography books</v>
      </c>
    </row>
    <row r="41" spans="1:22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s="5">
        <f t="shared" si="1"/>
        <v>57.125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 s="8">
        <f t="shared" si="3"/>
        <v>2</v>
      </c>
      <c r="O41" s="8">
        <f t="shared" si="4"/>
        <v>2013</v>
      </c>
      <c r="P41">
        <v>1362978000</v>
      </c>
      <c r="Q41" s="10">
        <f t="shared" si="5"/>
        <v>41344.208333333336</v>
      </c>
      <c r="R41" t="b">
        <v>0</v>
      </c>
      <c r="S41" t="b">
        <v>0</v>
      </c>
      <c r="T41" t="s">
        <v>33</v>
      </c>
      <c r="U41" t="str">
        <f t="shared" si="6"/>
        <v>theater</v>
      </c>
      <c r="V41" t="str">
        <f t="shared" si="7"/>
        <v>plays</v>
      </c>
    </row>
    <row r="42" spans="1:22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s="5">
        <f t="shared" si="1"/>
        <v>75.141414141414145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 s="8">
        <f t="shared" si="3"/>
        <v>6</v>
      </c>
      <c r="O42" s="8">
        <f t="shared" si="4"/>
        <v>2010</v>
      </c>
      <c r="P42">
        <v>1277355600</v>
      </c>
      <c r="Q42" s="10">
        <f t="shared" si="5"/>
        <v>40353.208333333336</v>
      </c>
      <c r="R42" t="b">
        <v>0</v>
      </c>
      <c r="S42" t="b">
        <v>1</v>
      </c>
      <c r="T42" t="s">
        <v>65</v>
      </c>
      <c r="U42" t="str">
        <f t="shared" si="6"/>
        <v>technology</v>
      </c>
      <c r="V42" t="str">
        <f t="shared" si="7"/>
        <v>wearables</v>
      </c>
    </row>
    <row r="43" spans="1:22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s="5">
        <f t="shared" si="1"/>
        <v>107.42342342342343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 s="8">
        <f t="shared" si="3"/>
        <v>9</v>
      </c>
      <c r="O43" s="8">
        <f t="shared" si="4"/>
        <v>2012</v>
      </c>
      <c r="P43">
        <v>1348981200</v>
      </c>
      <c r="Q43" s="10">
        <f t="shared" si="5"/>
        <v>41182.208333333336</v>
      </c>
      <c r="R43" t="b">
        <v>0</v>
      </c>
      <c r="S43" t="b">
        <v>1</v>
      </c>
      <c r="T43" t="s">
        <v>23</v>
      </c>
      <c r="U43" t="str">
        <f t="shared" si="6"/>
        <v>music</v>
      </c>
      <c r="V43" t="str">
        <f t="shared" si="7"/>
        <v>rock</v>
      </c>
    </row>
    <row r="44" spans="1:22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s="5">
        <f t="shared" si="1"/>
        <v>35.995495495495497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 s="8">
        <f t="shared" si="3"/>
        <v>7</v>
      </c>
      <c r="O44" s="8">
        <f t="shared" si="4"/>
        <v>2011</v>
      </c>
      <c r="P44">
        <v>1310533200</v>
      </c>
      <c r="Q44" s="10">
        <f t="shared" si="5"/>
        <v>40737.208333333336</v>
      </c>
      <c r="R44" t="b">
        <v>0</v>
      </c>
      <c r="S44" t="b">
        <v>0</v>
      </c>
      <c r="T44" t="s">
        <v>17</v>
      </c>
      <c r="U44" t="str">
        <f t="shared" si="6"/>
        <v>food</v>
      </c>
      <c r="V44" t="str">
        <f t="shared" si="7"/>
        <v>food trucks</v>
      </c>
    </row>
    <row r="45" spans="1:22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s="5">
        <f t="shared" si="1"/>
        <v>26.998873148744366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 s="8">
        <f t="shared" si="3"/>
        <v>7</v>
      </c>
      <c r="O45" s="8">
        <f t="shared" si="4"/>
        <v>2014</v>
      </c>
      <c r="P45">
        <v>1407560400</v>
      </c>
      <c r="Q45" s="10">
        <f t="shared" si="5"/>
        <v>41860.208333333336</v>
      </c>
      <c r="R45" t="b">
        <v>0</v>
      </c>
      <c r="S45" t="b">
        <v>0</v>
      </c>
      <c r="T45" t="s">
        <v>133</v>
      </c>
      <c r="U45" t="str">
        <f t="shared" si="6"/>
        <v>publishing</v>
      </c>
      <c r="V45" t="str">
        <f t="shared" si="7"/>
        <v>radio &amp; podcasts</v>
      </c>
    </row>
    <row r="46" spans="1:22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s="5">
        <f t="shared" si="1"/>
        <v>107.56122448979592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 s="8">
        <f t="shared" si="3"/>
        <v>3</v>
      </c>
      <c r="O46" s="8">
        <f t="shared" si="4"/>
        <v>2019</v>
      </c>
      <c r="P46">
        <v>1552885200</v>
      </c>
      <c r="Q46" s="10">
        <f t="shared" si="5"/>
        <v>43542.208333333328</v>
      </c>
      <c r="R46" t="b">
        <v>0</v>
      </c>
      <c r="S46" t="b">
        <v>0</v>
      </c>
      <c r="T46" t="s">
        <v>119</v>
      </c>
      <c r="U46" t="str">
        <f t="shared" si="6"/>
        <v>publishing</v>
      </c>
      <c r="V46" t="str">
        <f t="shared" si="7"/>
        <v>fiction</v>
      </c>
    </row>
    <row r="47" spans="1:22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s="5">
        <f t="shared" si="1"/>
        <v>94.375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 s="8">
        <f t="shared" si="3"/>
        <v>11</v>
      </c>
      <c r="O47" s="8">
        <f t="shared" si="4"/>
        <v>2016</v>
      </c>
      <c r="P47">
        <v>1479362400</v>
      </c>
      <c r="Q47" s="10">
        <f t="shared" si="5"/>
        <v>42691.25</v>
      </c>
      <c r="R47" t="b">
        <v>0</v>
      </c>
      <c r="S47" t="b">
        <v>1</v>
      </c>
      <c r="T47" t="s">
        <v>33</v>
      </c>
      <c r="U47" t="str">
        <f t="shared" si="6"/>
        <v>theater</v>
      </c>
      <c r="V47" t="str">
        <f t="shared" si="7"/>
        <v>plays</v>
      </c>
    </row>
    <row r="48" spans="1:22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s="5">
        <f t="shared" si="1"/>
        <v>46.163043478260867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 s="8">
        <f t="shared" si="3"/>
        <v>7</v>
      </c>
      <c r="O48" s="8">
        <f t="shared" si="4"/>
        <v>2010</v>
      </c>
      <c r="P48">
        <v>1280552400</v>
      </c>
      <c r="Q48" s="10">
        <f t="shared" si="5"/>
        <v>40390.208333333336</v>
      </c>
      <c r="R48" t="b">
        <v>0</v>
      </c>
      <c r="S48" t="b">
        <v>0</v>
      </c>
      <c r="T48" t="s">
        <v>23</v>
      </c>
      <c r="U48" t="str">
        <f t="shared" si="6"/>
        <v>music</v>
      </c>
      <c r="V48" t="str">
        <f t="shared" si="7"/>
        <v>rock</v>
      </c>
    </row>
    <row r="49" spans="1:22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s="5">
        <f t="shared" si="1"/>
        <v>47.845637583892618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 s="8">
        <f t="shared" si="3"/>
        <v>3</v>
      </c>
      <c r="O49" s="8">
        <f t="shared" si="4"/>
        <v>2014</v>
      </c>
      <c r="P49">
        <v>1398661200</v>
      </c>
      <c r="Q49" s="10">
        <f t="shared" si="5"/>
        <v>41757.208333333336</v>
      </c>
      <c r="R49" t="b">
        <v>0</v>
      </c>
      <c r="S49" t="b">
        <v>0</v>
      </c>
      <c r="T49" t="s">
        <v>33</v>
      </c>
      <c r="U49" t="str">
        <f t="shared" si="6"/>
        <v>theater</v>
      </c>
      <c r="V49" t="str">
        <f t="shared" si="7"/>
        <v>plays</v>
      </c>
    </row>
    <row r="50" spans="1:22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s="5">
        <f t="shared" si="1"/>
        <v>53.007815713698065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 s="8">
        <f t="shared" si="3"/>
        <v>6</v>
      </c>
      <c r="O50" s="8">
        <f t="shared" si="4"/>
        <v>2015</v>
      </c>
      <c r="P50">
        <v>1436245200</v>
      </c>
      <c r="Q50" s="10">
        <f t="shared" si="5"/>
        <v>42192.208333333328</v>
      </c>
      <c r="R50" t="b">
        <v>0</v>
      </c>
      <c r="S50" t="b">
        <v>0</v>
      </c>
      <c r="T50" t="s">
        <v>33</v>
      </c>
      <c r="U50" t="str">
        <f t="shared" si="6"/>
        <v>theater</v>
      </c>
      <c r="V50" t="str">
        <f t="shared" si="7"/>
        <v>plays</v>
      </c>
    </row>
    <row r="51" spans="1:22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s="5">
        <f t="shared" si="1"/>
        <v>45.059405940594061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 s="8">
        <f t="shared" si="3"/>
        <v>10</v>
      </c>
      <c r="O51" s="8">
        <f t="shared" si="4"/>
        <v>2019</v>
      </c>
      <c r="P51">
        <v>1575439200</v>
      </c>
      <c r="Q51" s="10">
        <f t="shared" si="5"/>
        <v>43803.25</v>
      </c>
      <c r="R51" t="b">
        <v>0</v>
      </c>
      <c r="S51" t="b">
        <v>0</v>
      </c>
      <c r="T51" t="s">
        <v>23</v>
      </c>
      <c r="U51" t="str">
        <f t="shared" si="6"/>
        <v>music</v>
      </c>
      <c r="V51" t="str">
        <f t="shared" si="7"/>
        <v>rock</v>
      </c>
    </row>
    <row r="52" spans="1:22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s="5">
        <f t="shared" si="1"/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 s="8">
        <f t="shared" si="3"/>
        <v>8</v>
      </c>
      <c r="O52" s="8">
        <f t="shared" si="4"/>
        <v>2013</v>
      </c>
      <c r="P52">
        <v>1377752400</v>
      </c>
      <c r="Q52" s="10">
        <f t="shared" si="5"/>
        <v>41515.208333333336</v>
      </c>
      <c r="R52" t="b">
        <v>0</v>
      </c>
      <c r="S52" t="b">
        <v>0</v>
      </c>
      <c r="T52" t="s">
        <v>148</v>
      </c>
      <c r="U52" t="str">
        <f t="shared" si="6"/>
        <v>music</v>
      </c>
      <c r="V52" t="str">
        <f t="shared" si="7"/>
        <v>metal</v>
      </c>
    </row>
    <row r="53" spans="1:22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s="5">
        <f t="shared" si="1"/>
        <v>99.006816632583508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 s="8">
        <f t="shared" si="3"/>
        <v>3</v>
      </c>
      <c r="O53" s="8">
        <f t="shared" si="4"/>
        <v>2012</v>
      </c>
      <c r="P53">
        <v>1334206800</v>
      </c>
      <c r="Q53" s="10">
        <f t="shared" si="5"/>
        <v>41011.208333333336</v>
      </c>
      <c r="R53" t="b">
        <v>0</v>
      </c>
      <c r="S53" t="b">
        <v>1</v>
      </c>
      <c r="T53" t="s">
        <v>65</v>
      </c>
      <c r="U53" t="str">
        <f t="shared" si="6"/>
        <v>technology</v>
      </c>
      <c r="V53" t="str">
        <f t="shared" si="7"/>
        <v>wearables</v>
      </c>
    </row>
    <row r="54" spans="1:22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s="5">
        <f t="shared" si="1"/>
        <v>32.786666666666669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 s="8">
        <f t="shared" si="3"/>
        <v>9</v>
      </c>
      <c r="O54" s="8">
        <f t="shared" si="4"/>
        <v>2010</v>
      </c>
      <c r="P54">
        <v>1284872400</v>
      </c>
      <c r="Q54" s="10">
        <f t="shared" si="5"/>
        <v>40440.208333333336</v>
      </c>
      <c r="R54" t="b">
        <v>0</v>
      </c>
      <c r="S54" t="b">
        <v>0</v>
      </c>
      <c r="T54" t="s">
        <v>33</v>
      </c>
      <c r="U54" t="str">
        <f t="shared" si="6"/>
        <v>theater</v>
      </c>
      <c r="V54" t="str">
        <f t="shared" si="7"/>
        <v>plays</v>
      </c>
    </row>
    <row r="55" spans="1:22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s="5">
        <f t="shared" si="1"/>
        <v>59.119617224880386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 s="8">
        <f t="shared" si="3"/>
        <v>5</v>
      </c>
      <c r="O55" s="8">
        <f t="shared" si="4"/>
        <v>2014</v>
      </c>
      <c r="P55">
        <v>1403931600</v>
      </c>
      <c r="Q55" s="10">
        <f t="shared" si="5"/>
        <v>41818.208333333336</v>
      </c>
      <c r="R55" t="b">
        <v>0</v>
      </c>
      <c r="S55" t="b">
        <v>0</v>
      </c>
      <c r="T55" t="s">
        <v>53</v>
      </c>
      <c r="U55" t="str">
        <f t="shared" si="6"/>
        <v>film &amp; video</v>
      </c>
      <c r="V55" t="str">
        <f t="shared" si="7"/>
        <v>drama</v>
      </c>
    </row>
    <row r="56" spans="1:22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s="5">
        <f t="shared" si="1"/>
        <v>44.93333333333333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 s="8">
        <f t="shared" si="3"/>
        <v>3</v>
      </c>
      <c r="O56" s="8">
        <f t="shared" si="4"/>
        <v>2018</v>
      </c>
      <c r="P56">
        <v>1521262800</v>
      </c>
      <c r="Q56" s="10">
        <f t="shared" si="5"/>
        <v>43176.208333333328</v>
      </c>
      <c r="R56" t="b">
        <v>0</v>
      </c>
      <c r="S56" t="b">
        <v>0</v>
      </c>
      <c r="T56" t="s">
        <v>65</v>
      </c>
      <c r="U56" t="str">
        <f t="shared" si="6"/>
        <v>technology</v>
      </c>
      <c r="V56" t="str">
        <f t="shared" si="7"/>
        <v>wearables</v>
      </c>
    </row>
    <row r="57" spans="1:22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s="5">
        <f t="shared" si="1"/>
        <v>89.664122137404576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 s="8">
        <f t="shared" si="3"/>
        <v>7</v>
      </c>
      <c r="O57" s="8">
        <f t="shared" si="4"/>
        <v>2018</v>
      </c>
      <c r="P57">
        <v>1533358800</v>
      </c>
      <c r="Q57" s="10">
        <f t="shared" si="5"/>
        <v>43316.208333333328</v>
      </c>
      <c r="R57" t="b">
        <v>0</v>
      </c>
      <c r="S57" t="b">
        <v>0</v>
      </c>
      <c r="T57" t="s">
        <v>159</v>
      </c>
      <c r="U57" t="str">
        <f t="shared" si="6"/>
        <v>music</v>
      </c>
      <c r="V57" t="str">
        <f t="shared" si="7"/>
        <v>jazz</v>
      </c>
    </row>
    <row r="58" spans="1:22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s="5">
        <f t="shared" si="1"/>
        <v>70.079268292682926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 s="8">
        <f t="shared" si="3"/>
        <v>1</v>
      </c>
      <c r="O58" s="8">
        <f t="shared" si="4"/>
        <v>2015</v>
      </c>
      <c r="P58">
        <v>1421474400</v>
      </c>
      <c r="Q58" s="10">
        <f t="shared" si="5"/>
        <v>42021.25</v>
      </c>
      <c r="R58" t="b">
        <v>0</v>
      </c>
      <c r="S58" t="b">
        <v>0</v>
      </c>
      <c r="T58" t="s">
        <v>65</v>
      </c>
      <c r="U58" t="str">
        <f t="shared" si="6"/>
        <v>technology</v>
      </c>
      <c r="V58" t="str">
        <f t="shared" si="7"/>
        <v>wearables</v>
      </c>
    </row>
    <row r="59" spans="1:22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s="5">
        <f t="shared" si="1"/>
        <v>31.059701492537314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 s="8">
        <f t="shared" si="3"/>
        <v>9</v>
      </c>
      <c r="O59" s="8">
        <f t="shared" si="4"/>
        <v>2017</v>
      </c>
      <c r="P59">
        <v>1505278800</v>
      </c>
      <c r="Q59" s="10">
        <f t="shared" si="5"/>
        <v>42991.208333333328</v>
      </c>
      <c r="R59" t="b">
        <v>0</v>
      </c>
      <c r="S59" t="b">
        <v>0</v>
      </c>
      <c r="T59" t="s">
        <v>89</v>
      </c>
      <c r="U59" t="str">
        <f t="shared" si="6"/>
        <v>games</v>
      </c>
      <c r="V59" t="str">
        <f t="shared" si="7"/>
        <v>video games</v>
      </c>
    </row>
    <row r="60" spans="1:22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s="5">
        <f t="shared" si="1"/>
        <v>29.061611374407583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 s="8">
        <f t="shared" si="3"/>
        <v>9</v>
      </c>
      <c r="O60" s="8">
        <f t="shared" si="4"/>
        <v>2015</v>
      </c>
      <c r="P60">
        <v>1443934800</v>
      </c>
      <c r="Q60" s="10">
        <f t="shared" si="5"/>
        <v>42281.208333333328</v>
      </c>
      <c r="R60" t="b">
        <v>0</v>
      </c>
      <c r="S60" t="b">
        <v>0</v>
      </c>
      <c r="T60" t="s">
        <v>33</v>
      </c>
      <c r="U60" t="str">
        <f t="shared" si="6"/>
        <v>theater</v>
      </c>
      <c r="V60" t="str">
        <f t="shared" si="7"/>
        <v>plays</v>
      </c>
    </row>
    <row r="61" spans="1:22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s="5">
        <f t="shared" si="1"/>
        <v>30.0859375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 s="8">
        <f t="shared" si="3"/>
        <v>6</v>
      </c>
      <c r="O61" s="8">
        <f t="shared" si="4"/>
        <v>2017</v>
      </c>
      <c r="P61">
        <v>1498539600</v>
      </c>
      <c r="Q61" s="10">
        <f t="shared" si="5"/>
        <v>42913.208333333328</v>
      </c>
      <c r="R61" t="b">
        <v>0</v>
      </c>
      <c r="S61" t="b">
        <v>1</v>
      </c>
      <c r="T61" t="s">
        <v>33</v>
      </c>
      <c r="U61" t="str">
        <f t="shared" si="6"/>
        <v>theater</v>
      </c>
      <c r="V61" t="str">
        <f t="shared" si="7"/>
        <v>plays</v>
      </c>
    </row>
    <row r="62" spans="1:22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s="5">
        <f t="shared" si="1"/>
        <v>84.998125000000002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 s="8">
        <f t="shared" si="3"/>
        <v>7</v>
      </c>
      <c r="O62" s="8">
        <f t="shared" si="4"/>
        <v>2012</v>
      </c>
      <c r="P62">
        <v>1342760400</v>
      </c>
      <c r="Q62" s="10">
        <f t="shared" si="5"/>
        <v>41110.208333333336</v>
      </c>
      <c r="R62" t="b">
        <v>0</v>
      </c>
      <c r="S62" t="b">
        <v>0</v>
      </c>
      <c r="T62" t="s">
        <v>33</v>
      </c>
      <c r="U62" t="str">
        <f t="shared" si="6"/>
        <v>theater</v>
      </c>
      <c r="V62" t="str">
        <f t="shared" si="7"/>
        <v>plays</v>
      </c>
    </row>
    <row r="63" spans="1:22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s="5">
        <f t="shared" si="1"/>
        <v>82.001775410563695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 s="8">
        <f t="shared" si="3"/>
        <v>2</v>
      </c>
      <c r="O63" s="8">
        <f t="shared" si="4"/>
        <v>2011</v>
      </c>
      <c r="P63">
        <v>1301720400</v>
      </c>
      <c r="Q63" s="10">
        <f t="shared" si="5"/>
        <v>40635.208333333336</v>
      </c>
      <c r="R63" t="b">
        <v>0</v>
      </c>
      <c r="S63" t="b">
        <v>0</v>
      </c>
      <c r="T63" t="s">
        <v>33</v>
      </c>
      <c r="U63" t="str">
        <f t="shared" si="6"/>
        <v>theater</v>
      </c>
      <c r="V63" t="str">
        <f t="shared" si="7"/>
        <v>plays</v>
      </c>
    </row>
    <row r="64" spans="1:22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s="5">
        <f t="shared" si="1"/>
        <v>58.040160642570278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 s="8">
        <f t="shared" si="3"/>
        <v>6</v>
      </c>
      <c r="O64" s="8">
        <f t="shared" si="4"/>
        <v>2015</v>
      </c>
      <c r="P64">
        <v>1433566800</v>
      </c>
      <c r="Q64" s="10">
        <f t="shared" si="5"/>
        <v>42161.208333333328</v>
      </c>
      <c r="R64" t="b">
        <v>0</v>
      </c>
      <c r="S64" t="b">
        <v>0</v>
      </c>
      <c r="T64" t="s">
        <v>28</v>
      </c>
      <c r="U64" t="str">
        <f t="shared" si="6"/>
        <v>technology</v>
      </c>
      <c r="V64" t="str">
        <f t="shared" si="7"/>
        <v>web</v>
      </c>
    </row>
    <row r="65" spans="1:22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s="5">
        <f t="shared" si="1"/>
        <v>111.4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 s="8">
        <f t="shared" si="3"/>
        <v>4</v>
      </c>
      <c r="O65" s="8">
        <f t="shared" si="4"/>
        <v>2017</v>
      </c>
      <c r="P65">
        <v>1493874000</v>
      </c>
      <c r="Q65" s="10">
        <f t="shared" si="5"/>
        <v>42859.208333333328</v>
      </c>
      <c r="R65" t="b">
        <v>0</v>
      </c>
      <c r="S65" t="b">
        <v>0</v>
      </c>
      <c r="T65" t="s">
        <v>33</v>
      </c>
      <c r="U65" t="str">
        <f t="shared" si="6"/>
        <v>theater</v>
      </c>
      <c r="V65" t="str">
        <f t="shared" si="7"/>
        <v>plays</v>
      </c>
    </row>
    <row r="66" spans="1:22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s="5">
        <f t="shared" si="1"/>
        <v>71.94736842105263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 s="8">
        <f t="shared" si="3"/>
        <v>7</v>
      </c>
      <c r="O66" s="8">
        <f t="shared" si="4"/>
        <v>2018</v>
      </c>
      <c r="P66">
        <v>1531803600</v>
      </c>
      <c r="Q66" s="10">
        <f t="shared" si="5"/>
        <v>43298.208333333328</v>
      </c>
      <c r="R66" t="b">
        <v>0</v>
      </c>
      <c r="S66" t="b">
        <v>1</v>
      </c>
      <c r="T66" t="s">
        <v>28</v>
      </c>
      <c r="U66" t="str">
        <f t="shared" si="6"/>
        <v>technology</v>
      </c>
      <c r="V66" t="str">
        <f t="shared" si="7"/>
        <v>web</v>
      </c>
    </row>
    <row r="67" spans="1:22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8">E67/D67*100</f>
        <v>236.14754098360655</v>
      </c>
      <c r="G67" s="5">
        <f t="shared" ref="G67:G130" si="9">E67/I67</f>
        <v>61.038135593220339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10">
        <f t="shared" ref="M67:M130" si="10">(((L67/60)/60)/24)+DATE(1970,1,1)</f>
        <v>40570.25</v>
      </c>
      <c r="N67" s="8">
        <f t="shared" ref="N67:N130" si="11">MONTH(M67)</f>
        <v>1</v>
      </c>
      <c r="O67" s="8">
        <f t="shared" ref="O67:O130" si="12">YEAR(M67)</f>
        <v>2011</v>
      </c>
      <c r="P67">
        <v>1296712800</v>
      </c>
      <c r="Q67" s="10">
        <f t="shared" ref="Q67:Q130" si="13">(((P67/60)/60)/24)+DATE(1970,1,1)</f>
        <v>40577.25</v>
      </c>
      <c r="R67" t="b">
        <v>0</v>
      </c>
      <c r="S67" t="b">
        <v>0</v>
      </c>
      <c r="T67" t="s">
        <v>33</v>
      </c>
      <c r="U67" t="str">
        <f t="shared" ref="U67:U130" si="14">LEFT(T67,FIND("/",T67,1)-1)</f>
        <v>theater</v>
      </c>
      <c r="V67" t="str">
        <f t="shared" si="7"/>
        <v>plays</v>
      </c>
    </row>
    <row r="68" spans="1:22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8"/>
        <v>45.068965517241381</v>
      </c>
      <c r="G68" s="5">
        <f t="shared" si="9"/>
        <v>108.91666666666667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10">
        <f t="shared" si="10"/>
        <v>42102.208333333328</v>
      </c>
      <c r="N68" s="8">
        <f t="shared" si="11"/>
        <v>4</v>
      </c>
      <c r="O68" s="8">
        <f t="shared" si="12"/>
        <v>2015</v>
      </c>
      <c r="P68">
        <v>1428901200</v>
      </c>
      <c r="Q68" s="10">
        <f t="shared" si="13"/>
        <v>42107.208333333328</v>
      </c>
      <c r="R68" t="b">
        <v>0</v>
      </c>
      <c r="S68" t="b">
        <v>1</v>
      </c>
      <c r="T68" t="s">
        <v>33</v>
      </c>
      <c r="U68" t="str">
        <f t="shared" si="14"/>
        <v>theater</v>
      </c>
      <c r="V68" t="str">
        <f t="shared" ref="V68:V131" si="15">RIGHT(T68,(LEN(T68)-FIND("/",T68,1)))</f>
        <v>plays</v>
      </c>
    </row>
    <row r="69" spans="1:22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8"/>
        <v>162.38567493112947</v>
      </c>
      <c r="G69" s="5">
        <f t="shared" si="9"/>
        <v>29.001722017220171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10">
        <f t="shared" si="10"/>
        <v>40203.25</v>
      </c>
      <c r="N69" s="8">
        <f t="shared" si="11"/>
        <v>1</v>
      </c>
      <c r="O69" s="8">
        <f t="shared" si="12"/>
        <v>2010</v>
      </c>
      <c r="P69">
        <v>1264831200</v>
      </c>
      <c r="Q69" s="10">
        <f t="shared" si="13"/>
        <v>40208.25</v>
      </c>
      <c r="R69" t="b">
        <v>0</v>
      </c>
      <c r="S69" t="b">
        <v>1</v>
      </c>
      <c r="T69" t="s">
        <v>65</v>
      </c>
      <c r="U69" t="str">
        <f t="shared" si="14"/>
        <v>technology</v>
      </c>
      <c r="V69" t="str">
        <f t="shared" si="15"/>
        <v>wearables</v>
      </c>
    </row>
    <row r="70" spans="1:22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8"/>
        <v>254.52631578947367</v>
      </c>
      <c r="G70" s="5">
        <f t="shared" si="9"/>
        <v>58.975609756097562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10">
        <f t="shared" si="10"/>
        <v>42943.208333333328</v>
      </c>
      <c r="N70" s="8">
        <f t="shared" si="11"/>
        <v>7</v>
      </c>
      <c r="O70" s="8">
        <f t="shared" si="12"/>
        <v>2017</v>
      </c>
      <c r="P70">
        <v>1505192400</v>
      </c>
      <c r="Q70" s="10">
        <f t="shared" si="13"/>
        <v>42990.208333333328</v>
      </c>
      <c r="R70" t="b">
        <v>0</v>
      </c>
      <c r="S70" t="b">
        <v>1</v>
      </c>
      <c r="T70" t="s">
        <v>33</v>
      </c>
      <c r="U70" t="str">
        <f t="shared" si="14"/>
        <v>theater</v>
      </c>
      <c r="V70" t="str">
        <f t="shared" si="15"/>
        <v>plays</v>
      </c>
    </row>
    <row r="71" spans="1:22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8"/>
        <v>24.063291139240505</v>
      </c>
      <c r="G71" s="5">
        <f t="shared" si="9"/>
        <v>111.82352941176471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10">
        <f t="shared" si="10"/>
        <v>40531.25</v>
      </c>
      <c r="N71" s="8">
        <f t="shared" si="11"/>
        <v>12</v>
      </c>
      <c r="O71" s="8">
        <f t="shared" si="12"/>
        <v>2010</v>
      </c>
      <c r="P71">
        <v>1295676000</v>
      </c>
      <c r="Q71" s="10">
        <f t="shared" si="13"/>
        <v>40565.25</v>
      </c>
      <c r="R71" t="b">
        <v>0</v>
      </c>
      <c r="S71" t="b">
        <v>0</v>
      </c>
      <c r="T71" t="s">
        <v>33</v>
      </c>
      <c r="U71" t="str">
        <f t="shared" si="14"/>
        <v>theater</v>
      </c>
      <c r="V71" t="str">
        <f t="shared" si="15"/>
        <v>plays</v>
      </c>
    </row>
    <row r="72" spans="1:22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8"/>
        <v>123.74140625000001</v>
      </c>
      <c r="G72" s="5">
        <f t="shared" si="9"/>
        <v>63.995555555555555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10">
        <f t="shared" si="10"/>
        <v>40484.208333333336</v>
      </c>
      <c r="N72" s="8">
        <f t="shared" si="11"/>
        <v>11</v>
      </c>
      <c r="O72" s="8">
        <f t="shared" si="12"/>
        <v>2010</v>
      </c>
      <c r="P72">
        <v>1292911200</v>
      </c>
      <c r="Q72" s="10">
        <f t="shared" si="13"/>
        <v>40533.25</v>
      </c>
      <c r="R72" t="b">
        <v>0</v>
      </c>
      <c r="S72" t="b">
        <v>1</v>
      </c>
      <c r="T72" t="s">
        <v>33</v>
      </c>
      <c r="U72" t="str">
        <f t="shared" si="14"/>
        <v>theater</v>
      </c>
      <c r="V72" t="str">
        <f t="shared" si="15"/>
        <v>plays</v>
      </c>
    </row>
    <row r="73" spans="1:22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8"/>
        <v>108.06666666666666</v>
      </c>
      <c r="G73" s="5">
        <f t="shared" si="9"/>
        <v>85.315789473684205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10">
        <f t="shared" si="10"/>
        <v>43799.25</v>
      </c>
      <c r="N73" s="8">
        <f t="shared" si="11"/>
        <v>11</v>
      </c>
      <c r="O73" s="8">
        <f t="shared" si="12"/>
        <v>2019</v>
      </c>
      <c r="P73">
        <v>1575439200</v>
      </c>
      <c r="Q73" s="10">
        <f t="shared" si="13"/>
        <v>43803.25</v>
      </c>
      <c r="R73" t="b">
        <v>0</v>
      </c>
      <c r="S73" t="b">
        <v>0</v>
      </c>
      <c r="T73" t="s">
        <v>33</v>
      </c>
      <c r="U73" t="str">
        <f t="shared" si="14"/>
        <v>theater</v>
      </c>
      <c r="V73" t="str">
        <f t="shared" si="15"/>
        <v>plays</v>
      </c>
    </row>
    <row r="74" spans="1:22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8"/>
        <v>670.33333333333326</v>
      </c>
      <c r="G74" s="5">
        <f t="shared" si="9"/>
        <v>74.481481481481481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10">
        <f t="shared" si="10"/>
        <v>42186.208333333328</v>
      </c>
      <c r="N74" s="8">
        <f t="shared" si="11"/>
        <v>7</v>
      </c>
      <c r="O74" s="8">
        <f t="shared" si="12"/>
        <v>2015</v>
      </c>
      <c r="P74">
        <v>1438837200</v>
      </c>
      <c r="Q74" s="10">
        <f t="shared" si="13"/>
        <v>42222.208333333328</v>
      </c>
      <c r="R74" t="b">
        <v>0</v>
      </c>
      <c r="S74" t="b">
        <v>0</v>
      </c>
      <c r="T74" t="s">
        <v>71</v>
      </c>
      <c r="U74" t="str">
        <f t="shared" si="14"/>
        <v>film &amp; video</v>
      </c>
      <c r="V74" t="str">
        <f t="shared" si="15"/>
        <v>animation</v>
      </c>
    </row>
    <row r="75" spans="1:22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8"/>
        <v>660.92857142857144</v>
      </c>
      <c r="G75" s="5">
        <f t="shared" si="9"/>
        <v>105.14772727272727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10">
        <f t="shared" si="10"/>
        <v>42701.25</v>
      </c>
      <c r="N75" s="8">
        <f t="shared" si="11"/>
        <v>11</v>
      </c>
      <c r="O75" s="8">
        <f t="shared" si="12"/>
        <v>2016</v>
      </c>
      <c r="P75">
        <v>1480485600</v>
      </c>
      <c r="Q75" s="10">
        <f t="shared" si="13"/>
        <v>42704.25</v>
      </c>
      <c r="R75" t="b">
        <v>0</v>
      </c>
      <c r="S75" t="b">
        <v>0</v>
      </c>
      <c r="T75" t="s">
        <v>159</v>
      </c>
      <c r="U75" t="str">
        <f t="shared" si="14"/>
        <v>music</v>
      </c>
      <c r="V75" t="str">
        <f t="shared" si="15"/>
        <v>jazz</v>
      </c>
    </row>
    <row r="76" spans="1:22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8"/>
        <v>122.46153846153847</v>
      </c>
      <c r="G76" s="5">
        <f t="shared" si="9"/>
        <v>56.188235294117646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10">
        <f t="shared" si="10"/>
        <v>42456.208333333328</v>
      </c>
      <c r="N76" s="8">
        <f t="shared" si="11"/>
        <v>3</v>
      </c>
      <c r="O76" s="8">
        <f t="shared" si="12"/>
        <v>2016</v>
      </c>
      <c r="P76">
        <v>1459141200</v>
      </c>
      <c r="Q76" s="10">
        <f t="shared" si="13"/>
        <v>42457.208333333328</v>
      </c>
      <c r="R76" t="b">
        <v>0</v>
      </c>
      <c r="S76" t="b">
        <v>0</v>
      </c>
      <c r="T76" t="s">
        <v>148</v>
      </c>
      <c r="U76" t="str">
        <f t="shared" si="14"/>
        <v>music</v>
      </c>
      <c r="V76" t="str">
        <f t="shared" si="15"/>
        <v>metal</v>
      </c>
    </row>
    <row r="77" spans="1:22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8"/>
        <v>150.57731958762886</v>
      </c>
      <c r="G77" s="5">
        <f t="shared" si="9"/>
        <v>85.917647058823533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10">
        <f t="shared" si="10"/>
        <v>43296.208333333328</v>
      </c>
      <c r="N77" s="8">
        <f t="shared" si="11"/>
        <v>7</v>
      </c>
      <c r="O77" s="8">
        <f t="shared" si="12"/>
        <v>2018</v>
      </c>
      <c r="P77">
        <v>1532322000</v>
      </c>
      <c r="Q77" s="10">
        <f t="shared" si="13"/>
        <v>43304.208333333328</v>
      </c>
      <c r="R77" t="b">
        <v>0</v>
      </c>
      <c r="S77" t="b">
        <v>0</v>
      </c>
      <c r="T77" t="s">
        <v>122</v>
      </c>
      <c r="U77" t="str">
        <f t="shared" si="14"/>
        <v>photography</v>
      </c>
      <c r="V77" t="str">
        <f t="shared" si="15"/>
        <v>photography books</v>
      </c>
    </row>
    <row r="78" spans="1:22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8"/>
        <v>78.106590724165997</v>
      </c>
      <c r="G78" s="5">
        <f t="shared" si="9"/>
        <v>57.00296912114014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10">
        <f t="shared" si="10"/>
        <v>42027.25</v>
      </c>
      <c r="N78" s="8">
        <f t="shared" si="11"/>
        <v>1</v>
      </c>
      <c r="O78" s="8">
        <f t="shared" si="12"/>
        <v>2015</v>
      </c>
      <c r="P78">
        <v>1426222800</v>
      </c>
      <c r="Q78" s="10">
        <f t="shared" si="13"/>
        <v>42076.208333333328</v>
      </c>
      <c r="R78" t="b">
        <v>1</v>
      </c>
      <c r="S78" t="b">
        <v>1</v>
      </c>
      <c r="T78" t="s">
        <v>33</v>
      </c>
      <c r="U78" t="str">
        <f t="shared" si="14"/>
        <v>theater</v>
      </c>
      <c r="V78" t="str">
        <f t="shared" si="15"/>
        <v>plays</v>
      </c>
    </row>
    <row r="79" spans="1:22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8"/>
        <v>46.94736842105263</v>
      </c>
      <c r="G79" s="5">
        <f t="shared" si="9"/>
        <v>79.642857142857139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10">
        <f t="shared" si="10"/>
        <v>40448.208333333336</v>
      </c>
      <c r="N79" s="8">
        <f t="shared" si="11"/>
        <v>9</v>
      </c>
      <c r="O79" s="8">
        <f t="shared" si="12"/>
        <v>2010</v>
      </c>
      <c r="P79">
        <v>1286773200</v>
      </c>
      <c r="Q79" s="10">
        <f t="shared" si="13"/>
        <v>40462.208333333336</v>
      </c>
      <c r="R79" t="b">
        <v>0</v>
      </c>
      <c r="S79" t="b">
        <v>1</v>
      </c>
      <c r="T79" t="s">
        <v>71</v>
      </c>
      <c r="U79" t="str">
        <f t="shared" si="14"/>
        <v>film &amp; video</v>
      </c>
      <c r="V79" t="str">
        <f t="shared" si="15"/>
        <v>animation</v>
      </c>
    </row>
    <row r="80" spans="1:22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8"/>
        <v>300.8</v>
      </c>
      <c r="G80" s="5">
        <f t="shared" si="9"/>
        <v>41.018181818181816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10">
        <f t="shared" si="10"/>
        <v>43206.208333333328</v>
      </c>
      <c r="N80" s="8">
        <f t="shared" si="11"/>
        <v>4</v>
      </c>
      <c r="O80" s="8">
        <f t="shared" si="12"/>
        <v>2018</v>
      </c>
      <c r="P80">
        <v>1523941200</v>
      </c>
      <c r="Q80" s="10">
        <f t="shared" si="13"/>
        <v>43207.208333333328</v>
      </c>
      <c r="R80" t="b">
        <v>0</v>
      </c>
      <c r="S80" t="b">
        <v>0</v>
      </c>
      <c r="T80" t="s">
        <v>206</v>
      </c>
      <c r="U80" t="str">
        <f t="shared" si="14"/>
        <v>publishing</v>
      </c>
      <c r="V80" t="str">
        <f t="shared" si="15"/>
        <v>translations</v>
      </c>
    </row>
    <row r="81" spans="1:22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8"/>
        <v>69.598615916955026</v>
      </c>
      <c r="G81" s="5">
        <f t="shared" si="9"/>
        <v>48.004773269689736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10">
        <f t="shared" si="10"/>
        <v>43267.208333333328</v>
      </c>
      <c r="N81" s="8">
        <f t="shared" si="11"/>
        <v>6</v>
      </c>
      <c r="O81" s="8">
        <f t="shared" si="12"/>
        <v>2018</v>
      </c>
      <c r="P81">
        <v>1529557200</v>
      </c>
      <c r="Q81" s="10">
        <f t="shared" si="13"/>
        <v>43272.208333333328</v>
      </c>
      <c r="R81" t="b">
        <v>0</v>
      </c>
      <c r="S81" t="b">
        <v>0</v>
      </c>
      <c r="T81" t="s">
        <v>33</v>
      </c>
      <c r="U81" t="str">
        <f t="shared" si="14"/>
        <v>theater</v>
      </c>
      <c r="V81" t="str">
        <f t="shared" si="15"/>
        <v>plays</v>
      </c>
    </row>
    <row r="82" spans="1:22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8"/>
        <v>637.4545454545455</v>
      </c>
      <c r="G82" s="5">
        <f t="shared" si="9"/>
        <v>55.212598425196852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10">
        <f t="shared" si="10"/>
        <v>42976.208333333328</v>
      </c>
      <c r="N82" s="8">
        <f t="shared" si="11"/>
        <v>8</v>
      </c>
      <c r="O82" s="8">
        <f t="shared" si="12"/>
        <v>2017</v>
      </c>
      <c r="P82">
        <v>1506574800</v>
      </c>
      <c r="Q82" s="10">
        <f t="shared" si="13"/>
        <v>43006.208333333328</v>
      </c>
      <c r="R82" t="b">
        <v>0</v>
      </c>
      <c r="S82" t="b">
        <v>0</v>
      </c>
      <c r="T82" t="s">
        <v>89</v>
      </c>
      <c r="U82" t="str">
        <f t="shared" si="14"/>
        <v>games</v>
      </c>
      <c r="V82" t="str">
        <f t="shared" si="15"/>
        <v>video games</v>
      </c>
    </row>
    <row r="83" spans="1:22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8"/>
        <v>225.33928571428569</v>
      </c>
      <c r="G83" s="5">
        <f t="shared" si="9"/>
        <v>92.109489051094897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10">
        <f t="shared" si="10"/>
        <v>43062.25</v>
      </c>
      <c r="N83" s="8">
        <f t="shared" si="11"/>
        <v>11</v>
      </c>
      <c r="O83" s="8">
        <f t="shared" si="12"/>
        <v>2017</v>
      </c>
      <c r="P83">
        <v>1513576800</v>
      </c>
      <c r="Q83" s="10">
        <f t="shared" si="13"/>
        <v>43087.25</v>
      </c>
      <c r="R83" t="b">
        <v>0</v>
      </c>
      <c r="S83" t="b">
        <v>0</v>
      </c>
      <c r="T83" t="s">
        <v>23</v>
      </c>
      <c r="U83" t="str">
        <f t="shared" si="14"/>
        <v>music</v>
      </c>
      <c r="V83" t="str">
        <f t="shared" si="15"/>
        <v>rock</v>
      </c>
    </row>
    <row r="84" spans="1:22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8"/>
        <v>1497.3000000000002</v>
      </c>
      <c r="G84" s="5">
        <f t="shared" si="9"/>
        <v>83.183333333333337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10">
        <f t="shared" si="10"/>
        <v>43482.25</v>
      </c>
      <c r="N84" s="8">
        <f t="shared" si="11"/>
        <v>1</v>
      </c>
      <c r="O84" s="8">
        <f t="shared" si="12"/>
        <v>2019</v>
      </c>
      <c r="P84">
        <v>1548309600</v>
      </c>
      <c r="Q84" s="10">
        <f t="shared" si="13"/>
        <v>43489.25</v>
      </c>
      <c r="R84" t="b">
        <v>0</v>
      </c>
      <c r="S84" t="b">
        <v>1</v>
      </c>
      <c r="T84" t="s">
        <v>89</v>
      </c>
      <c r="U84" t="str">
        <f t="shared" si="14"/>
        <v>games</v>
      </c>
      <c r="V84" t="str">
        <f t="shared" si="15"/>
        <v>video games</v>
      </c>
    </row>
    <row r="85" spans="1:22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8"/>
        <v>37.590225563909776</v>
      </c>
      <c r="G85" s="5">
        <f t="shared" si="9"/>
        <v>39.996000000000002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10">
        <f t="shared" si="10"/>
        <v>42579.208333333328</v>
      </c>
      <c r="N85" s="8">
        <f t="shared" si="11"/>
        <v>7</v>
      </c>
      <c r="O85" s="8">
        <f t="shared" si="12"/>
        <v>2016</v>
      </c>
      <c r="P85">
        <v>1471582800</v>
      </c>
      <c r="Q85" s="10">
        <f t="shared" si="13"/>
        <v>42601.208333333328</v>
      </c>
      <c r="R85" t="b">
        <v>0</v>
      </c>
      <c r="S85" t="b">
        <v>0</v>
      </c>
      <c r="T85" t="s">
        <v>50</v>
      </c>
      <c r="U85" t="str">
        <f t="shared" si="14"/>
        <v>music</v>
      </c>
      <c r="V85" t="str">
        <f t="shared" si="15"/>
        <v>electric music</v>
      </c>
    </row>
    <row r="86" spans="1:22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8"/>
        <v>132.36942675159236</v>
      </c>
      <c r="G86" s="5">
        <f t="shared" si="9"/>
        <v>111.1336898395722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10">
        <f t="shared" si="10"/>
        <v>41118.208333333336</v>
      </c>
      <c r="N86" s="8">
        <f t="shared" si="11"/>
        <v>7</v>
      </c>
      <c r="O86" s="8">
        <f t="shared" si="12"/>
        <v>2012</v>
      </c>
      <c r="P86">
        <v>1344315600</v>
      </c>
      <c r="Q86" s="10">
        <f t="shared" si="13"/>
        <v>41128.208333333336</v>
      </c>
      <c r="R86" t="b">
        <v>0</v>
      </c>
      <c r="S86" t="b">
        <v>0</v>
      </c>
      <c r="T86" t="s">
        <v>65</v>
      </c>
      <c r="U86" t="str">
        <f t="shared" si="14"/>
        <v>technology</v>
      </c>
      <c r="V86" t="str">
        <f t="shared" si="15"/>
        <v>wearables</v>
      </c>
    </row>
    <row r="87" spans="1:22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8"/>
        <v>131.22448979591837</v>
      </c>
      <c r="G87" s="5">
        <f t="shared" si="9"/>
        <v>90.563380281690144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10">
        <f t="shared" si="10"/>
        <v>40797.208333333336</v>
      </c>
      <c r="N87" s="8">
        <f t="shared" si="11"/>
        <v>9</v>
      </c>
      <c r="O87" s="8">
        <f t="shared" si="12"/>
        <v>2011</v>
      </c>
      <c r="P87">
        <v>1316408400</v>
      </c>
      <c r="Q87" s="10">
        <f t="shared" si="13"/>
        <v>40805.208333333336</v>
      </c>
      <c r="R87" t="b">
        <v>0</v>
      </c>
      <c r="S87" t="b">
        <v>0</v>
      </c>
      <c r="T87" t="s">
        <v>60</v>
      </c>
      <c r="U87" t="str">
        <f t="shared" si="14"/>
        <v>music</v>
      </c>
      <c r="V87" t="str">
        <f t="shared" si="15"/>
        <v>indie rock</v>
      </c>
    </row>
    <row r="88" spans="1:22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8"/>
        <v>167.63513513513513</v>
      </c>
      <c r="G88" s="5">
        <f t="shared" si="9"/>
        <v>61.108374384236456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10">
        <f t="shared" si="10"/>
        <v>42128.208333333328</v>
      </c>
      <c r="N88" s="8">
        <f t="shared" si="11"/>
        <v>5</v>
      </c>
      <c r="O88" s="8">
        <f t="shared" si="12"/>
        <v>2015</v>
      </c>
      <c r="P88">
        <v>1431838800</v>
      </c>
      <c r="Q88" s="10">
        <f t="shared" si="13"/>
        <v>42141.208333333328</v>
      </c>
      <c r="R88" t="b">
        <v>1</v>
      </c>
      <c r="S88" t="b">
        <v>0</v>
      </c>
      <c r="T88" t="s">
        <v>33</v>
      </c>
      <c r="U88" t="str">
        <f t="shared" si="14"/>
        <v>theater</v>
      </c>
      <c r="V88" t="str">
        <f t="shared" si="15"/>
        <v>plays</v>
      </c>
    </row>
    <row r="89" spans="1:22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8"/>
        <v>61.984886649874063</v>
      </c>
      <c r="G89" s="5">
        <f t="shared" si="9"/>
        <v>83.022941970310384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10">
        <f t="shared" si="10"/>
        <v>40610.25</v>
      </c>
      <c r="N89" s="8">
        <f t="shared" si="11"/>
        <v>3</v>
      </c>
      <c r="O89" s="8">
        <f t="shared" si="12"/>
        <v>2011</v>
      </c>
      <c r="P89">
        <v>1300510800</v>
      </c>
      <c r="Q89" s="10">
        <f t="shared" si="13"/>
        <v>40621.208333333336</v>
      </c>
      <c r="R89" t="b">
        <v>0</v>
      </c>
      <c r="S89" t="b">
        <v>1</v>
      </c>
      <c r="T89" t="s">
        <v>23</v>
      </c>
      <c r="U89" t="str">
        <f t="shared" si="14"/>
        <v>music</v>
      </c>
      <c r="V89" t="str">
        <f t="shared" si="15"/>
        <v>rock</v>
      </c>
    </row>
    <row r="90" spans="1:22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8"/>
        <v>260.75</v>
      </c>
      <c r="G90" s="5">
        <f t="shared" si="9"/>
        <v>110.76106194690266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10">
        <f t="shared" si="10"/>
        <v>42110.208333333328</v>
      </c>
      <c r="N90" s="8">
        <f t="shared" si="11"/>
        <v>4</v>
      </c>
      <c r="O90" s="8">
        <f t="shared" si="12"/>
        <v>2015</v>
      </c>
      <c r="P90">
        <v>1431061200</v>
      </c>
      <c r="Q90" s="10">
        <f t="shared" si="13"/>
        <v>42132.208333333328</v>
      </c>
      <c r="R90" t="b">
        <v>0</v>
      </c>
      <c r="S90" t="b">
        <v>0</v>
      </c>
      <c r="T90" t="s">
        <v>206</v>
      </c>
      <c r="U90" t="str">
        <f t="shared" si="14"/>
        <v>publishing</v>
      </c>
      <c r="V90" t="str">
        <f t="shared" si="15"/>
        <v>translations</v>
      </c>
    </row>
    <row r="91" spans="1:22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8"/>
        <v>252.58823529411765</v>
      </c>
      <c r="G91" s="5">
        <f t="shared" si="9"/>
        <v>89.458333333333329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10">
        <f t="shared" si="10"/>
        <v>40283.208333333336</v>
      </c>
      <c r="N91" s="8">
        <f t="shared" si="11"/>
        <v>4</v>
      </c>
      <c r="O91" s="8">
        <f t="shared" si="12"/>
        <v>2010</v>
      </c>
      <c r="P91">
        <v>1271480400</v>
      </c>
      <c r="Q91" s="10">
        <f t="shared" si="13"/>
        <v>40285.208333333336</v>
      </c>
      <c r="R91" t="b">
        <v>0</v>
      </c>
      <c r="S91" t="b">
        <v>0</v>
      </c>
      <c r="T91" t="s">
        <v>33</v>
      </c>
      <c r="U91" t="str">
        <f t="shared" si="14"/>
        <v>theater</v>
      </c>
      <c r="V91" t="str">
        <f t="shared" si="15"/>
        <v>plays</v>
      </c>
    </row>
    <row r="92" spans="1:22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8"/>
        <v>78.615384615384613</v>
      </c>
      <c r="G92" s="5">
        <f t="shared" si="9"/>
        <v>57.849056603773583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10">
        <f t="shared" si="10"/>
        <v>42425.25</v>
      </c>
      <c r="N92" s="8">
        <f t="shared" si="11"/>
        <v>2</v>
      </c>
      <c r="O92" s="8">
        <f t="shared" si="12"/>
        <v>2016</v>
      </c>
      <c r="P92">
        <v>1456380000</v>
      </c>
      <c r="Q92" s="10">
        <f t="shared" si="13"/>
        <v>42425.25</v>
      </c>
      <c r="R92" t="b">
        <v>0</v>
      </c>
      <c r="S92" t="b">
        <v>1</v>
      </c>
      <c r="T92" t="s">
        <v>33</v>
      </c>
      <c r="U92" t="str">
        <f t="shared" si="14"/>
        <v>theater</v>
      </c>
      <c r="V92" t="str">
        <f t="shared" si="15"/>
        <v>plays</v>
      </c>
    </row>
    <row r="93" spans="1:22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8"/>
        <v>48.404406999351913</v>
      </c>
      <c r="G93" s="5">
        <f t="shared" si="9"/>
        <v>109.99705449189985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10">
        <f t="shared" si="10"/>
        <v>42588.208333333328</v>
      </c>
      <c r="N93" s="8">
        <f t="shared" si="11"/>
        <v>8</v>
      </c>
      <c r="O93" s="8">
        <f t="shared" si="12"/>
        <v>2016</v>
      </c>
      <c r="P93">
        <v>1472878800</v>
      </c>
      <c r="Q93" s="10">
        <f t="shared" si="13"/>
        <v>42616.208333333328</v>
      </c>
      <c r="R93" t="b">
        <v>0</v>
      </c>
      <c r="S93" t="b">
        <v>0</v>
      </c>
      <c r="T93" t="s">
        <v>206</v>
      </c>
      <c r="U93" t="str">
        <f t="shared" si="14"/>
        <v>publishing</v>
      </c>
      <c r="V93" t="str">
        <f t="shared" si="15"/>
        <v>translations</v>
      </c>
    </row>
    <row r="94" spans="1:22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8"/>
        <v>258.875</v>
      </c>
      <c r="G94" s="5">
        <f t="shared" si="9"/>
        <v>103.96586345381526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10">
        <f t="shared" si="10"/>
        <v>40352.208333333336</v>
      </c>
      <c r="N94" s="8">
        <f t="shared" si="11"/>
        <v>6</v>
      </c>
      <c r="O94" s="8">
        <f t="shared" si="12"/>
        <v>2010</v>
      </c>
      <c r="P94">
        <v>1277355600</v>
      </c>
      <c r="Q94" s="10">
        <f t="shared" si="13"/>
        <v>40353.208333333336</v>
      </c>
      <c r="R94" t="b">
        <v>0</v>
      </c>
      <c r="S94" t="b">
        <v>1</v>
      </c>
      <c r="T94" t="s">
        <v>89</v>
      </c>
      <c r="U94" t="str">
        <f t="shared" si="14"/>
        <v>games</v>
      </c>
      <c r="V94" t="str">
        <f t="shared" si="15"/>
        <v>video games</v>
      </c>
    </row>
    <row r="95" spans="1:22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8"/>
        <v>60.548713235294116</v>
      </c>
      <c r="G95" s="5">
        <f t="shared" si="9"/>
        <v>107.99508196721311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10">
        <f t="shared" si="10"/>
        <v>41202.208333333336</v>
      </c>
      <c r="N95" s="8">
        <f t="shared" si="11"/>
        <v>10</v>
      </c>
      <c r="O95" s="8">
        <f t="shared" si="12"/>
        <v>2012</v>
      </c>
      <c r="P95">
        <v>1351054800</v>
      </c>
      <c r="Q95" s="10">
        <f t="shared" si="13"/>
        <v>41206.208333333336</v>
      </c>
      <c r="R95" t="b">
        <v>0</v>
      </c>
      <c r="S95" t="b">
        <v>1</v>
      </c>
      <c r="T95" t="s">
        <v>33</v>
      </c>
      <c r="U95" t="str">
        <f t="shared" si="14"/>
        <v>theater</v>
      </c>
      <c r="V95" t="str">
        <f t="shared" si="15"/>
        <v>plays</v>
      </c>
    </row>
    <row r="96" spans="1:22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8"/>
        <v>303.68965517241378</v>
      </c>
      <c r="G96" s="5">
        <f t="shared" si="9"/>
        <v>48.927777777777777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10">
        <f t="shared" si="10"/>
        <v>43562.208333333328</v>
      </c>
      <c r="N96" s="8">
        <f t="shared" si="11"/>
        <v>4</v>
      </c>
      <c r="O96" s="8">
        <f t="shared" si="12"/>
        <v>2019</v>
      </c>
      <c r="P96">
        <v>1555563600</v>
      </c>
      <c r="Q96" s="10">
        <f t="shared" si="13"/>
        <v>43573.208333333328</v>
      </c>
      <c r="R96" t="b">
        <v>0</v>
      </c>
      <c r="S96" t="b">
        <v>0</v>
      </c>
      <c r="T96" t="s">
        <v>28</v>
      </c>
      <c r="U96" t="str">
        <f t="shared" si="14"/>
        <v>technology</v>
      </c>
      <c r="V96" t="str">
        <f t="shared" si="15"/>
        <v>web</v>
      </c>
    </row>
    <row r="97" spans="1:22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8"/>
        <v>112.99999999999999</v>
      </c>
      <c r="G97" s="5">
        <f t="shared" si="9"/>
        <v>37.666666666666664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10">
        <f t="shared" si="10"/>
        <v>43752.208333333328</v>
      </c>
      <c r="N97" s="8">
        <f t="shared" si="11"/>
        <v>10</v>
      </c>
      <c r="O97" s="8">
        <f t="shared" si="12"/>
        <v>2019</v>
      </c>
      <c r="P97">
        <v>1571634000</v>
      </c>
      <c r="Q97" s="10">
        <f t="shared" si="13"/>
        <v>43759.208333333328</v>
      </c>
      <c r="R97" t="b">
        <v>0</v>
      </c>
      <c r="S97" t="b">
        <v>0</v>
      </c>
      <c r="T97" t="s">
        <v>42</v>
      </c>
      <c r="U97" t="str">
        <f t="shared" si="14"/>
        <v>film &amp; video</v>
      </c>
      <c r="V97" t="str">
        <f t="shared" si="15"/>
        <v>documentary</v>
      </c>
    </row>
    <row r="98" spans="1:22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8"/>
        <v>217.37876614060258</v>
      </c>
      <c r="G98" s="5">
        <f t="shared" si="9"/>
        <v>64.999141999141997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10">
        <f t="shared" si="10"/>
        <v>40612.25</v>
      </c>
      <c r="N98" s="8">
        <f t="shared" si="11"/>
        <v>3</v>
      </c>
      <c r="O98" s="8">
        <f t="shared" si="12"/>
        <v>2011</v>
      </c>
      <c r="P98">
        <v>1300856400</v>
      </c>
      <c r="Q98" s="10">
        <f t="shared" si="13"/>
        <v>40625.208333333336</v>
      </c>
      <c r="R98" t="b">
        <v>0</v>
      </c>
      <c r="S98" t="b">
        <v>0</v>
      </c>
      <c r="T98" t="s">
        <v>33</v>
      </c>
      <c r="U98" t="str">
        <f t="shared" si="14"/>
        <v>theater</v>
      </c>
      <c r="V98" t="str">
        <f t="shared" si="15"/>
        <v>plays</v>
      </c>
    </row>
    <row r="99" spans="1:22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8"/>
        <v>926.69230769230762</v>
      </c>
      <c r="G99" s="5">
        <f t="shared" si="9"/>
        <v>106.61061946902655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10">
        <f t="shared" si="10"/>
        <v>42180.208333333328</v>
      </c>
      <c r="N99" s="8">
        <f t="shared" si="11"/>
        <v>6</v>
      </c>
      <c r="O99" s="8">
        <f t="shared" si="12"/>
        <v>2015</v>
      </c>
      <c r="P99">
        <v>1439874000</v>
      </c>
      <c r="Q99" s="10">
        <f t="shared" si="13"/>
        <v>42234.208333333328</v>
      </c>
      <c r="R99" t="b">
        <v>0</v>
      </c>
      <c r="S99" t="b">
        <v>0</v>
      </c>
      <c r="T99" t="s">
        <v>17</v>
      </c>
      <c r="U99" t="str">
        <f t="shared" si="14"/>
        <v>food</v>
      </c>
      <c r="V99" t="str">
        <f t="shared" si="15"/>
        <v>food trucks</v>
      </c>
    </row>
    <row r="100" spans="1:22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8"/>
        <v>33.692229038854805</v>
      </c>
      <c r="G100" s="5">
        <f t="shared" si="9"/>
        <v>27.009016393442622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10">
        <f t="shared" si="10"/>
        <v>42212.208333333328</v>
      </c>
      <c r="N100" s="8">
        <f t="shared" si="11"/>
        <v>7</v>
      </c>
      <c r="O100" s="8">
        <f t="shared" si="12"/>
        <v>2015</v>
      </c>
      <c r="P100">
        <v>1438318800</v>
      </c>
      <c r="Q100" s="10">
        <f t="shared" si="13"/>
        <v>42216.208333333328</v>
      </c>
      <c r="R100" t="b">
        <v>0</v>
      </c>
      <c r="S100" t="b">
        <v>0</v>
      </c>
      <c r="T100" t="s">
        <v>89</v>
      </c>
      <c r="U100" t="str">
        <f t="shared" si="14"/>
        <v>games</v>
      </c>
      <c r="V100" t="str">
        <f t="shared" si="15"/>
        <v>video games</v>
      </c>
    </row>
    <row r="101" spans="1:22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8"/>
        <v>196.7236842105263</v>
      </c>
      <c r="G101" s="5">
        <f t="shared" si="9"/>
        <v>91.16463414634147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10">
        <f t="shared" si="10"/>
        <v>41968.25</v>
      </c>
      <c r="N101" s="8">
        <f t="shared" si="11"/>
        <v>11</v>
      </c>
      <c r="O101" s="8">
        <f t="shared" si="12"/>
        <v>2014</v>
      </c>
      <c r="P101">
        <v>1419400800</v>
      </c>
      <c r="Q101" s="10">
        <f t="shared" si="13"/>
        <v>41997.25</v>
      </c>
      <c r="R101" t="b">
        <v>0</v>
      </c>
      <c r="S101" t="b">
        <v>0</v>
      </c>
      <c r="T101" t="s">
        <v>33</v>
      </c>
      <c r="U101" t="str">
        <f t="shared" si="14"/>
        <v>theater</v>
      </c>
      <c r="V101" t="str">
        <f t="shared" si="15"/>
        <v>plays</v>
      </c>
    </row>
    <row r="102" spans="1:22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8"/>
        <v>1</v>
      </c>
      <c r="G102" s="5">
        <f t="shared" si="9"/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10">
        <f t="shared" si="10"/>
        <v>40835.208333333336</v>
      </c>
      <c r="N102" s="8">
        <f t="shared" si="11"/>
        <v>10</v>
      </c>
      <c r="O102" s="8">
        <f t="shared" si="12"/>
        <v>2011</v>
      </c>
      <c r="P102">
        <v>1320555600</v>
      </c>
      <c r="Q102" s="10">
        <f t="shared" si="13"/>
        <v>40853.208333333336</v>
      </c>
      <c r="R102" t="b">
        <v>0</v>
      </c>
      <c r="S102" t="b">
        <v>0</v>
      </c>
      <c r="T102" t="s">
        <v>33</v>
      </c>
      <c r="U102" t="str">
        <f t="shared" si="14"/>
        <v>theater</v>
      </c>
      <c r="V102" t="str">
        <f t="shared" si="15"/>
        <v>plays</v>
      </c>
    </row>
    <row r="103" spans="1:22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8"/>
        <v>1021.4444444444445</v>
      </c>
      <c r="G103" s="5">
        <f t="shared" si="9"/>
        <v>56.054878048780488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10">
        <f t="shared" si="10"/>
        <v>42056.25</v>
      </c>
      <c r="N103" s="8">
        <f t="shared" si="11"/>
        <v>2</v>
      </c>
      <c r="O103" s="8">
        <f t="shared" si="12"/>
        <v>2015</v>
      </c>
      <c r="P103">
        <v>1425103200</v>
      </c>
      <c r="Q103" s="10">
        <f t="shared" si="13"/>
        <v>42063.25</v>
      </c>
      <c r="R103" t="b">
        <v>0</v>
      </c>
      <c r="S103" t="b">
        <v>1</v>
      </c>
      <c r="T103" t="s">
        <v>50</v>
      </c>
      <c r="U103" t="str">
        <f t="shared" si="14"/>
        <v>music</v>
      </c>
      <c r="V103" t="str">
        <f t="shared" si="15"/>
        <v>electric music</v>
      </c>
    </row>
    <row r="104" spans="1:22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8"/>
        <v>281.67567567567568</v>
      </c>
      <c r="G104" s="5">
        <f t="shared" si="9"/>
        <v>31.017857142857142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10">
        <f t="shared" si="10"/>
        <v>43234.208333333328</v>
      </c>
      <c r="N104" s="8">
        <f t="shared" si="11"/>
        <v>5</v>
      </c>
      <c r="O104" s="8">
        <f t="shared" si="12"/>
        <v>2018</v>
      </c>
      <c r="P104">
        <v>1526878800</v>
      </c>
      <c r="Q104" s="10">
        <f t="shared" si="13"/>
        <v>43241.208333333328</v>
      </c>
      <c r="R104" t="b">
        <v>0</v>
      </c>
      <c r="S104" t="b">
        <v>1</v>
      </c>
      <c r="T104" t="s">
        <v>65</v>
      </c>
      <c r="U104" t="str">
        <f t="shared" si="14"/>
        <v>technology</v>
      </c>
      <c r="V104" t="str">
        <f t="shared" si="15"/>
        <v>wearables</v>
      </c>
    </row>
    <row r="105" spans="1:22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8"/>
        <v>24.610000000000003</v>
      </c>
      <c r="G105" s="5">
        <f t="shared" si="9"/>
        <v>66.513513513513516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10">
        <f t="shared" si="10"/>
        <v>40475.208333333336</v>
      </c>
      <c r="N105" s="8">
        <f t="shared" si="11"/>
        <v>10</v>
      </c>
      <c r="O105" s="8">
        <f t="shared" si="12"/>
        <v>2010</v>
      </c>
      <c r="P105">
        <v>1288674000</v>
      </c>
      <c r="Q105" s="10">
        <f t="shared" si="13"/>
        <v>40484.208333333336</v>
      </c>
      <c r="R105" t="b">
        <v>0</v>
      </c>
      <c r="S105" t="b">
        <v>0</v>
      </c>
      <c r="T105" t="s">
        <v>50</v>
      </c>
      <c r="U105" t="str">
        <f t="shared" si="14"/>
        <v>music</v>
      </c>
      <c r="V105" t="str">
        <f t="shared" si="15"/>
        <v>electric music</v>
      </c>
    </row>
    <row r="106" spans="1:22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8"/>
        <v>143.14010067114094</v>
      </c>
      <c r="G106" s="5">
        <f t="shared" si="9"/>
        <v>89.005216484089729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10">
        <f t="shared" si="10"/>
        <v>42878.208333333328</v>
      </c>
      <c r="N106" s="8">
        <f t="shared" si="11"/>
        <v>5</v>
      </c>
      <c r="O106" s="8">
        <f t="shared" si="12"/>
        <v>2017</v>
      </c>
      <c r="P106">
        <v>1495602000</v>
      </c>
      <c r="Q106" s="10">
        <f t="shared" si="13"/>
        <v>42879.208333333328</v>
      </c>
      <c r="R106" t="b">
        <v>0</v>
      </c>
      <c r="S106" t="b">
        <v>0</v>
      </c>
      <c r="T106" t="s">
        <v>60</v>
      </c>
      <c r="U106" t="str">
        <f t="shared" si="14"/>
        <v>music</v>
      </c>
      <c r="V106" t="str">
        <f t="shared" si="15"/>
        <v>indie rock</v>
      </c>
    </row>
    <row r="107" spans="1:22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8"/>
        <v>144.54411764705884</v>
      </c>
      <c r="G107" s="5">
        <f t="shared" si="9"/>
        <v>103.46315789473684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10">
        <f t="shared" si="10"/>
        <v>41366.208333333336</v>
      </c>
      <c r="N107" s="8">
        <f t="shared" si="11"/>
        <v>4</v>
      </c>
      <c r="O107" s="8">
        <f t="shared" si="12"/>
        <v>2013</v>
      </c>
      <c r="P107">
        <v>1366434000</v>
      </c>
      <c r="Q107" s="10">
        <f t="shared" si="13"/>
        <v>41384.208333333336</v>
      </c>
      <c r="R107" t="b">
        <v>0</v>
      </c>
      <c r="S107" t="b">
        <v>0</v>
      </c>
      <c r="T107" t="s">
        <v>28</v>
      </c>
      <c r="U107" t="str">
        <f t="shared" si="14"/>
        <v>technology</v>
      </c>
      <c r="V107" t="str">
        <f t="shared" si="15"/>
        <v>web</v>
      </c>
    </row>
    <row r="108" spans="1:22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8"/>
        <v>359.12820512820514</v>
      </c>
      <c r="G108" s="5">
        <f t="shared" si="9"/>
        <v>95.278911564625844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10">
        <f t="shared" si="10"/>
        <v>43716.208333333328</v>
      </c>
      <c r="N108" s="8">
        <f t="shared" si="11"/>
        <v>9</v>
      </c>
      <c r="O108" s="8">
        <f t="shared" si="12"/>
        <v>2019</v>
      </c>
      <c r="P108">
        <v>1568350800</v>
      </c>
      <c r="Q108" s="10">
        <f t="shared" si="13"/>
        <v>43721.208333333328</v>
      </c>
      <c r="R108" t="b">
        <v>0</v>
      </c>
      <c r="S108" t="b">
        <v>0</v>
      </c>
      <c r="T108" t="s">
        <v>33</v>
      </c>
      <c r="U108" t="str">
        <f t="shared" si="14"/>
        <v>theater</v>
      </c>
      <c r="V108" t="str">
        <f t="shared" si="15"/>
        <v>plays</v>
      </c>
    </row>
    <row r="109" spans="1:22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8"/>
        <v>186.48571428571427</v>
      </c>
      <c r="G109" s="5">
        <f t="shared" si="9"/>
        <v>75.895348837209298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10">
        <f t="shared" si="10"/>
        <v>43213.208333333328</v>
      </c>
      <c r="N109" s="8">
        <f t="shared" si="11"/>
        <v>4</v>
      </c>
      <c r="O109" s="8">
        <f t="shared" si="12"/>
        <v>2018</v>
      </c>
      <c r="P109">
        <v>1525928400</v>
      </c>
      <c r="Q109" s="10">
        <f t="shared" si="13"/>
        <v>43230.208333333328</v>
      </c>
      <c r="R109" t="b">
        <v>0</v>
      </c>
      <c r="S109" t="b">
        <v>1</v>
      </c>
      <c r="T109" t="s">
        <v>33</v>
      </c>
      <c r="U109" t="str">
        <f t="shared" si="14"/>
        <v>theater</v>
      </c>
      <c r="V109" t="str">
        <f t="shared" si="15"/>
        <v>plays</v>
      </c>
    </row>
    <row r="110" spans="1:22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8"/>
        <v>595.26666666666665</v>
      </c>
      <c r="G110" s="5">
        <f t="shared" si="9"/>
        <v>107.57831325301204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10">
        <f t="shared" si="10"/>
        <v>41005.208333333336</v>
      </c>
      <c r="N110" s="8">
        <f t="shared" si="11"/>
        <v>4</v>
      </c>
      <c r="O110" s="8">
        <f t="shared" si="12"/>
        <v>2012</v>
      </c>
      <c r="P110">
        <v>1336885200</v>
      </c>
      <c r="Q110" s="10">
        <f t="shared" si="13"/>
        <v>41042.208333333336</v>
      </c>
      <c r="R110" t="b">
        <v>0</v>
      </c>
      <c r="S110" t="b">
        <v>0</v>
      </c>
      <c r="T110" t="s">
        <v>42</v>
      </c>
      <c r="U110" t="str">
        <f t="shared" si="14"/>
        <v>film &amp; video</v>
      </c>
      <c r="V110" t="str">
        <f t="shared" si="15"/>
        <v>documentary</v>
      </c>
    </row>
    <row r="111" spans="1:22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8"/>
        <v>59.21153846153846</v>
      </c>
      <c r="G111" s="5">
        <f t="shared" si="9"/>
        <v>51.31666666666667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10">
        <f t="shared" si="10"/>
        <v>41651.25</v>
      </c>
      <c r="N111" s="8">
        <f t="shared" si="11"/>
        <v>1</v>
      </c>
      <c r="O111" s="8">
        <f t="shared" si="12"/>
        <v>2014</v>
      </c>
      <c r="P111">
        <v>1389679200</v>
      </c>
      <c r="Q111" s="10">
        <f t="shared" si="13"/>
        <v>41653.25</v>
      </c>
      <c r="R111" t="b">
        <v>0</v>
      </c>
      <c r="S111" t="b">
        <v>0</v>
      </c>
      <c r="T111" t="s">
        <v>269</v>
      </c>
      <c r="U111" t="str">
        <f t="shared" si="14"/>
        <v>film &amp; video</v>
      </c>
      <c r="V111" t="str">
        <f t="shared" si="15"/>
        <v>television</v>
      </c>
    </row>
    <row r="112" spans="1:22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8"/>
        <v>14.962780898876405</v>
      </c>
      <c r="G112" s="5">
        <f t="shared" si="9"/>
        <v>71.983108108108112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10">
        <f t="shared" si="10"/>
        <v>43354.208333333328</v>
      </c>
      <c r="N112" s="8">
        <f t="shared" si="11"/>
        <v>9</v>
      </c>
      <c r="O112" s="8">
        <f t="shared" si="12"/>
        <v>2018</v>
      </c>
      <c r="P112">
        <v>1538283600</v>
      </c>
      <c r="Q112" s="10">
        <f t="shared" si="13"/>
        <v>43373.208333333328</v>
      </c>
      <c r="R112" t="b">
        <v>0</v>
      </c>
      <c r="S112" t="b">
        <v>0</v>
      </c>
      <c r="T112" t="s">
        <v>17</v>
      </c>
      <c r="U112" t="str">
        <f t="shared" si="14"/>
        <v>food</v>
      </c>
      <c r="V112" t="str">
        <f t="shared" si="15"/>
        <v>food trucks</v>
      </c>
    </row>
    <row r="113" spans="1:22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8"/>
        <v>119.95602605863192</v>
      </c>
      <c r="G113" s="5">
        <f t="shared" si="9"/>
        <v>108.95414201183432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10">
        <f t="shared" si="10"/>
        <v>41174.208333333336</v>
      </c>
      <c r="N113" s="8">
        <f t="shared" si="11"/>
        <v>9</v>
      </c>
      <c r="O113" s="8">
        <f t="shared" si="12"/>
        <v>2012</v>
      </c>
      <c r="P113">
        <v>1348808400</v>
      </c>
      <c r="Q113" s="10">
        <f t="shared" si="13"/>
        <v>41180.208333333336</v>
      </c>
      <c r="R113" t="b">
        <v>0</v>
      </c>
      <c r="S113" t="b">
        <v>0</v>
      </c>
      <c r="T113" t="s">
        <v>133</v>
      </c>
      <c r="U113" t="str">
        <f t="shared" si="14"/>
        <v>publishing</v>
      </c>
      <c r="V113" t="str">
        <f t="shared" si="15"/>
        <v>radio &amp; podcasts</v>
      </c>
    </row>
    <row r="114" spans="1:22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8"/>
        <v>268.82978723404256</v>
      </c>
      <c r="G114" s="5">
        <f t="shared" si="9"/>
        <v>35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10">
        <f t="shared" si="10"/>
        <v>41875.208333333336</v>
      </c>
      <c r="N114" s="8">
        <f t="shared" si="11"/>
        <v>8</v>
      </c>
      <c r="O114" s="8">
        <f t="shared" si="12"/>
        <v>2014</v>
      </c>
      <c r="P114">
        <v>1410152400</v>
      </c>
      <c r="Q114" s="10">
        <f t="shared" si="13"/>
        <v>41890.208333333336</v>
      </c>
      <c r="R114" t="b">
        <v>0</v>
      </c>
      <c r="S114" t="b">
        <v>0</v>
      </c>
      <c r="T114" t="s">
        <v>28</v>
      </c>
      <c r="U114" t="str">
        <f t="shared" si="14"/>
        <v>technology</v>
      </c>
      <c r="V114" t="str">
        <f t="shared" si="15"/>
        <v>web</v>
      </c>
    </row>
    <row r="115" spans="1:22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8"/>
        <v>376.87878787878788</v>
      </c>
      <c r="G115" s="5">
        <f t="shared" si="9"/>
        <v>94.938931297709928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10">
        <f t="shared" si="10"/>
        <v>42990.208333333328</v>
      </c>
      <c r="N115" s="8">
        <f t="shared" si="11"/>
        <v>9</v>
      </c>
      <c r="O115" s="8">
        <f t="shared" si="12"/>
        <v>2017</v>
      </c>
      <c r="P115">
        <v>1505797200</v>
      </c>
      <c r="Q115" s="10">
        <f t="shared" si="13"/>
        <v>42997.208333333328</v>
      </c>
      <c r="R115" t="b">
        <v>0</v>
      </c>
      <c r="S115" t="b">
        <v>0</v>
      </c>
      <c r="T115" t="s">
        <v>17</v>
      </c>
      <c r="U115" t="str">
        <f t="shared" si="14"/>
        <v>food</v>
      </c>
      <c r="V115" t="str">
        <f t="shared" si="15"/>
        <v>food trucks</v>
      </c>
    </row>
    <row r="116" spans="1:22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8"/>
        <v>727.15789473684208</v>
      </c>
      <c r="G116" s="5">
        <f t="shared" si="9"/>
        <v>109.65079365079364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10">
        <f t="shared" si="10"/>
        <v>43564.208333333328</v>
      </c>
      <c r="N116" s="8">
        <f t="shared" si="11"/>
        <v>4</v>
      </c>
      <c r="O116" s="8">
        <f t="shared" si="12"/>
        <v>2019</v>
      </c>
      <c r="P116">
        <v>1554872400</v>
      </c>
      <c r="Q116" s="10">
        <f t="shared" si="13"/>
        <v>43565.208333333328</v>
      </c>
      <c r="R116" t="b">
        <v>0</v>
      </c>
      <c r="S116" t="b">
        <v>1</v>
      </c>
      <c r="T116" t="s">
        <v>65</v>
      </c>
      <c r="U116" t="str">
        <f t="shared" si="14"/>
        <v>technology</v>
      </c>
      <c r="V116" t="str">
        <f t="shared" si="15"/>
        <v>wearables</v>
      </c>
    </row>
    <row r="117" spans="1:22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8"/>
        <v>87.211757648470297</v>
      </c>
      <c r="G117" s="5">
        <f t="shared" si="9"/>
        <v>44.001815980629537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10">
        <f t="shared" si="10"/>
        <v>43056.25</v>
      </c>
      <c r="N117" s="8">
        <f t="shared" si="11"/>
        <v>11</v>
      </c>
      <c r="O117" s="8">
        <f t="shared" si="12"/>
        <v>2017</v>
      </c>
      <c r="P117">
        <v>1513922400</v>
      </c>
      <c r="Q117" s="10">
        <f t="shared" si="13"/>
        <v>43091.25</v>
      </c>
      <c r="R117" t="b">
        <v>0</v>
      </c>
      <c r="S117" t="b">
        <v>0</v>
      </c>
      <c r="T117" t="s">
        <v>119</v>
      </c>
      <c r="U117" t="str">
        <f t="shared" si="14"/>
        <v>publishing</v>
      </c>
      <c r="V117" t="str">
        <f t="shared" si="15"/>
        <v>fiction</v>
      </c>
    </row>
    <row r="118" spans="1:22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8"/>
        <v>88</v>
      </c>
      <c r="G118" s="5">
        <f t="shared" si="9"/>
        <v>86.794520547945211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10">
        <f t="shared" si="10"/>
        <v>42265.208333333328</v>
      </c>
      <c r="N118" s="8">
        <f t="shared" si="11"/>
        <v>9</v>
      </c>
      <c r="O118" s="8">
        <f t="shared" si="12"/>
        <v>2015</v>
      </c>
      <c r="P118">
        <v>1442638800</v>
      </c>
      <c r="Q118" s="10">
        <f t="shared" si="13"/>
        <v>42266.208333333328</v>
      </c>
      <c r="R118" t="b">
        <v>0</v>
      </c>
      <c r="S118" t="b">
        <v>0</v>
      </c>
      <c r="T118" t="s">
        <v>33</v>
      </c>
      <c r="U118" t="str">
        <f t="shared" si="14"/>
        <v>theater</v>
      </c>
      <c r="V118" t="str">
        <f t="shared" si="15"/>
        <v>plays</v>
      </c>
    </row>
    <row r="119" spans="1:22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8"/>
        <v>173.9387755102041</v>
      </c>
      <c r="G119" s="5">
        <f t="shared" si="9"/>
        <v>30.992727272727272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10">
        <f t="shared" si="10"/>
        <v>40808.208333333336</v>
      </c>
      <c r="N119" s="8">
        <f t="shared" si="11"/>
        <v>9</v>
      </c>
      <c r="O119" s="8">
        <f t="shared" si="12"/>
        <v>2011</v>
      </c>
      <c r="P119">
        <v>1317186000</v>
      </c>
      <c r="Q119" s="10">
        <f t="shared" si="13"/>
        <v>40814.208333333336</v>
      </c>
      <c r="R119" t="b">
        <v>0</v>
      </c>
      <c r="S119" t="b">
        <v>0</v>
      </c>
      <c r="T119" t="s">
        <v>269</v>
      </c>
      <c r="U119" t="str">
        <f t="shared" si="14"/>
        <v>film &amp; video</v>
      </c>
      <c r="V119" t="str">
        <f t="shared" si="15"/>
        <v>television</v>
      </c>
    </row>
    <row r="120" spans="1:22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8"/>
        <v>117.61111111111111</v>
      </c>
      <c r="G120" s="5">
        <f t="shared" si="9"/>
        <v>94.791044776119406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10">
        <f t="shared" si="10"/>
        <v>41665.25</v>
      </c>
      <c r="N120" s="8">
        <f t="shared" si="11"/>
        <v>1</v>
      </c>
      <c r="O120" s="8">
        <f t="shared" si="12"/>
        <v>2014</v>
      </c>
      <c r="P120">
        <v>1391234400</v>
      </c>
      <c r="Q120" s="10">
        <f t="shared" si="13"/>
        <v>41671.25</v>
      </c>
      <c r="R120" t="b">
        <v>0</v>
      </c>
      <c r="S120" t="b">
        <v>0</v>
      </c>
      <c r="T120" t="s">
        <v>122</v>
      </c>
      <c r="U120" t="str">
        <f t="shared" si="14"/>
        <v>photography</v>
      </c>
      <c r="V120" t="str">
        <f t="shared" si="15"/>
        <v>photography books</v>
      </c>
    </row>
    <row r="121" spans="1:22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8"/>
        <v>214.96</v>
      </c>
      <c r="G121" s="5">
        <f t="shared" si="9"/>
        <v>69.79220779220779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10">
        <f t="shared" si="10"/>
        <v>41806.208333333336</v>
      </c>
      <c r="N121" s="8">
        <f t="shared" si="11"/>
        <v>6</v>
      </c>
      <c r="O121" s="8">
        <f t="shared" si="12"/>
        <v>2014</v>
      </c>
      <c r="P121">
        <v>1404363600</v>
      </c>
      <c r="Q121" s="10">
        <f t="shared" si="13"/>
        <v>41823.208333333336</v>
      </c>
      <c r="R121" t="b">
        <v>0</v>
      </c>
      <c r="S121" t="b">
        <v>1</v>
      </c>
      <c r="T121" t="s">
        <v>42</v>
      </c>
      <c r="U121" t="str">
        <f t="shared" si="14"/>
        <v>film &amp; video</v>
      </c>
      <c r="V121" t="str">
        <f t="shared" si="15"/>
        <v>documentary</v>
      </c>
    </row>
    <row r="122" spans="1:22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8"/>
        <v>149.49667110519306</v>
      </c>
      <c r="G122" s="5">
        <f t="shared" si="9"/>
        <v>63.003367003367003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10">
        <f t="shared" si="10"/>
        <v>42111.208333333328</v>
      </c>
      <c r="N122" s="8">
        <f t="shared" si="11"/>
        <v>4</v>
      </c>
      <c r="O122" s="8">
        <f t="shared" si="12"/>
        <v>2015</v>
      </c>
      <c r="P122">
        <v>1429592400</v>
      </c>
      <c r="Q122" s="10">
        <f t="shared" si="13"/>
        <v>42115.208333333328</v>
      </c>
      <c r="R122" t="b">
        <v>0</v>
      </c>
      <c r="S122" t="b">
        <v>1</v>
      </c>
      <c r="T122" t="s">
        <v>292</v>
      </c>
      <c r="U122" t="str">
        <f t="shared" si="14"/>
        <v>games</v>
      </c>
      <c r="V122" t="str">
        <f t="shared" si="15"/>
        <v>mobile games</v>
      </c>
    </row>
    <row r="123" spans="1:22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8"/>
        <v>219.33995584988963</v>
      </c>
      <c r="G123" s="5">
        <f t="shared" si="9"/>
        <v>110.0343300110742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10">
        <f t="shared" si="10"/>
        <v>41917.208333333336</v>
      </c>
      <c r="N123" s="8">
        <f t="shared" si="11"/>
        <v>10</v>
      </c>
      <c r="O123" s="8">
        <f t="shared" si="12"/>
        <v>2014</v>
      </c>
      <c r="P123">
        <v>1413608400</v>
      </c>
      <c r="Q123" s="10">
        <f t="shared" si="13"/>
        <v>41930.208333333336</v>
      </c>
      <c r="R123" t="b">
        <v>0</v>
      </c>
      <c r="S123" t="b">
        <v>0</v>
      </c>
      <c r="T123" t="s">
        <v>89</v>
      </c>
      <c r="U123" t="str">
        <f t="shared" si="14"/>
        <v>games</v>
      </c>
      <c r="V123" t="str">
        <f t="shared" si="15"/>
        <v>video games</v>
      </c>
    </row>
    <row r="124" spans="1:22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8"/>
        <v>64.367690058479525</v>
      </c>
      <c r="G124" s="5">
        <f t="shared" si="9"/>
        <v>25.997933274284026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10">
        <f t="shared" si="10"/>
        <v>41970.25</v>
      </c>
      <c r="N124" s="8">
        <f t="shared" si="11"/>
        <v>11</v>
      </c>
      <c r="O124" s="8">
        <f t="shared" si="12"/>
        <v>2014</v>
      </c>
      <c r="P124">
        <v>1419400800</v>
      </c>
      <c r="Q124" s="10">
        <f t="shared" si="13"/>
        <v>41997.25</v>
      </c>
      <c r="R124" t="b">
        <v>0</v>
      </c>
      <c r="S124" t="b">
        <v>0</v>
      </c>
      <c r="T124" t="s">
        <v>119</v>
      </c>
      <c r="U124" t="str">
        <f t="shared" si="14"/>
        <v>publishing</v>
      </c>
      <c r="V124" t="str">
        <f t="shared" si="15"/>
        <v>fiction</v>
      </c>
    </row>
    <row r="125" spans="1:22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8"/>
        <v>18.622397298818232</v>
      </c>
      <c r="G125" s="5">
        <f t="shared" si="9"/>
        <v>49.987915407854985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10">
        <f t="shared" si="10"/>
        <v>42332.25</v>
      </c>
      <c r="N125" s="8">
        <f t="shared" si="11"/>
        <v>11</v>
      </c>
      <c r="O125" s="8">
        <f t="shared" si="12"/>
        <v>2015</v>
      </c>
      <c r="P125">
        <v>1448604000</v>
      </c>
      <c r="Q125" s="10">
        <f t="shared" si="13"/>
        <v>42335.25</v>
      </c>
      <c r="R125" t="b">
        <v>1</v>
      </c>
      <c r="S125" t="b">
        <v>0</v>
      </c>
      <c r="T125" t="s">
        <v>33</v>
      </c>
      <c r="U125" t="str">
        <f t="shared" si="14"/>
        <v>theater</v>
      </c>
      <c r="V125" t="str">
        <f t="shared" si="15"/>
        <v>plays</v>
      </c>
    </row>
    <row r="126" spans="1:22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8"/>
        <v>367.76923076923077</v>
      </c>
      <c r="G126" s="5">
        <f t="shared" si="9"/>
        <v>101.72340425531915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10">
        <f t="shared" si="10"/>
        <v>43598.208333333328</v>
      </c>
      <c r="N126" s="8">
        <f t="shared" si="11"/>
        <v>5</v>
      </c>
      <c r="O126" s="8">
        <f t="shared" si="12"/>
        <v>2019</v>
      </c>
      <c r="P126">
        <v>1562302800</v>
      </c>
      <c r="Q126" s="10">
        <f t="shared" si="13"/>
        <v>43651.208333333328</v>
      </c>
      <c r="R126" t="b">
        <v>0</v>
      </c>
      <c r="S126" t="b">
        <v>0</v>
      </c>
      <c r="T126" t="s">
        <v>122</v>
      </c>
      <c r="U126" t="str">
        <f t="shared" si="14"/>
        <v>photography</v>
      </c>
      <c r="V126" t="str">
        <f t="shared" si="15"/>
        <v>photography books</v>
      </c>
    </row>
    <row r="127" spans="1:22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8"/>
        <v>159.90566037735849</v>
      </c>
      <c r="G127" s="5">
        <f t="shared" si="9"/>
        <v>47.083333333333336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10">
        <f t="shared" si="10"/>
        <v>43362.208333333328</v>
      </c>
      <c r="N127" s="8">
        <f t="shared" si="11"/>
        <v>9</v>
      </c>
      <c r="O127" s="8">
        <f t="shared" si="12"/>
        <v>2018</v>
      </c>
      <c r="P127">
        <v>1537678800</v>
      </c>
      <c r="Q127" s="10">
        <f t="shared" si="13"/>
        <v>43366.208333333328</v>
      </c>
      <c r="R127" t="b">
        <v>0</v>
      </c>
      <c r="S127" t="b">
        <v>0</v>
      </c>
      <c r="T127" t="s">
        <v>33</v>
      </c>
      <c r="U127" t="str">
        <f t="shared" si="14"/>
        <v>theater</v>
      </c>
      <c r="V127" t="str">
        <f t="shared" si="15"/>
        <v>plays</v>
      </c>
    </row>
    <row r="128" spans="1:22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8"/>
        <v>38.633185349611544</v>
      </c>
      <c r="G128" s="5">
        <f t="shared" si="9"/>
        <v>89.944444444444443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10">
        <f t="shared" si="10"/>
        <v>42596.208333333328</v>
      </c>
      <c r="N128" s="8">
        <f t="shared" si="11"/>
        <v>8</v>
      </c>
      <c r="O128" s="8">
        <f t="shared" si="12"/>
        <v>2016</v>
      </c>
      <c r="P128">
        <v>1473570000</v>
      </c>
      <c r="Q128" s="10">
        <f t="shared" si="13"/>
        <v>42624.208333333328</v>
      </c>
      <c r="R128" t="b">
        <v>0</v>
      </c>
      <c r="S128" t="b">
        <v>1</v>
      </c>
      <c r="T128" t="s">
        <v>33</v>
      </c>
      <c r="U128" t="str">
        <f t="shared" si="14"/>
        <v>theater</v>
      </c>
      <c r="V128" t="str">
        <f t="shared" si="15"/>
        <v>plays</v>
      </c>
    </row>
    <row r="129" spans="1:22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8"/>
        <v>51.42151162790698</v>
      </c>
      <c r="G129" s="5">
        <f t="shared" si="9"/>
        <v>78.96875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10">
        <f t="shared" si="10"/>
        <v>40310.208333333336</v>
      </c>
      <c r="N129" s="8">
        <f t="shared" si="11"/>
        <v>5</v>
      </c>
      <c r="O129" s="8">
        <f t="shared" si="12"/>
        <v>2010</v>
      </c>
      <c r="P129">
        <v>1273899600</v>
      </c>
      <c r="Q129" s="10">
        <f t="shared" si="13"/>
        <v>40313.208333333336</v>
      </c>
      <c r="R129" t="b">
        <v>0</v>
      </c>
      <c r="S129" t="b">
        <v>0</v>
      </c>
      <c r="T129" t="s">
        <v>33</v>
      </c>
      <c r="U129" t="str">
        <f t="shared" si="14"/>
        <v>theater</v>
      </c>
      <c r="V129" t="str">
        <f t="shared" si="15"/>
        <v>plays</v>
      </c>
    </row>
    <row r="130" spans="1:22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8"/>
        <v>60.334277620396605</v>
      </c>
      <c r="G130" s="5">
        <f t="shared" si="9"/>
        <v>80.067669172932327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10">
        <f t="shared" si="10"/>
        <v>40417.208333333336</v>
      </c>
      <c r="N130" s="8">
        <f t="shared" si="11"/>
        <v>8</v>
      </c>
      <c r="O130" s="8">
        <f t="shared" si="12"/>
        <v>2010</v>
      </c>
      <c r="P130">
        <v>1284008400</v>
      </c>
      <c r="Q130" s="10">
        <f t="shared" si="13"/>
        <v>40430.208333333336</v>
      </c>
      <c r="R130" t="b">
        <v>0</v>
      </c>
      <c r="S130" t="b">
        <v>0</v>
      </c>
      <c r="T130" t="s">
        <v>23</v>
      </c>
      <c r="U130" t="str">
        <f t="shared" si="14"/>
        <v>music</v>
      </c>
      <c r="V130" t="str">
        <f t="shared" si="15"/>
        <v>rock</v>
      </c>
    </row>
    <row r="131" spans="1:22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6">E131/D131*100</f>
        <v>3.202693602693603</v>
      </c>
      <c r="G131" s="5">
        <f t="shared" ref="G131:G194" si="17">E131/I131</f>
        <v>86.472727272727269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10">
        <f t="shared" ref="M131:M194" si="18">(((L131/60)/60)/24)+DATE(1970,1,1)</f>
        <v>42038.25</v>
      </c>
      <c r="N131" s="8">
        <f t="shared" ref="N131:N194" si="19">MONTH(M131)</f>
        <v>2</v>
      </c>
      <c r="O131" s="8">
        <f t="shared" ref="O131:O194" si="20">YEAR(M131)</f>
        <v>2015</v>
      </c>
      <c r="P131">
        <v>1425103200</v>
      </c>
      <c r="Q131" s="10">
        <f t="shared" ref="Q131:Q194" si="21">(((P131/60)/60)/24)+DATE(1970,1,1)</f>
        <v>42063.25</v>
      </c>
      <c r="R131" t="b">
        <v>0</v>
      </c>
      <c r="S131" t="b">
        <v>0</v>
      </c>
      <c r="T131" t="s">
        <v>17</v>
      </c>
      <c r="U131" t="str">
        <f t="shared" ref="U131:U194" si="22">LEFT(T131,FIND("/",T131,1)-1)</f>
        <v>food</v>
      </c>
      <c r="V131" t="str">
        <f t="shared" si="15"/>
        <v>food trucks</v>
      </c>
    </row>
    <row r="132" spans="1:22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6"/>
        <v>155.46875</v>
      </c>
      <c r="G132" s="5">
        <f t="shared" si="17"/>
        <v>28.001876172607879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10">
        <f t="shared" si="18"/>
        <v>40842.208333333336</v>
      </c>
      <c r="N132" s="8">
        <f t="shared" si="19"/>
        <v>10</v>
      </c>
      <c r="O132" s="8">
        <f t="shared" si="20"/>
        <v>2011</v>
      </c>
      <c r="P132">
        <v>1320991200</v>
      </c>
      <c r="Q132" s="10">
        <f t="shared" si="21"/>
        <v>40858.25</v>
      </c>
      <c r="R132" t="b">
        <v>0</v>
      </c>
      <c r="S132" t="b">
        <v>0</v>
      </c>
      <c r="T132" t="s">
        <v>53</v>
      </c>
      <c r="U132" t="str">
        <f t="shared" si="22"/>
        <v>film &amp; video</v>
      </c>
      <c r="V132" t="str">
        <f t="shared" ref="V132:V195" si="23">RIGHT(T132,(LEN(T132)-FIND("/",T132,1)))</f>
        <v>drama</v>
      </c>
    </row>
    <row r="133" spans="1:22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6"/>
        <v>100.85974499089254</v>
      </c>
      <c r="G133" s="5">
        <f t="shared" si="17"/>
        <v>67.996725337699544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10">
        <f t="shared" si="18"/>
        <v>41607.25</v>
      </c>
      <c r="N133" s="8">
        <f t="shared" si="19"/>
        <v>11</v>
      </c>
      <c r="O133" s="8">
        <f t="shared" si="20"/>
        <v>2013</v>
      </c>
      <c r="P133">
        <v>1386828000</v>
      </c>
      <c r="Q133" s="10">
        <f t="shared" si="21"/>
        <v>41620.25</v>
      </c>
      <c r="R133" t="b">
        <v>0</v>
      </c>
      <c r="S133" t="b">
        <v>0</v>
      </c>
      <c r="T133" t="s">
        <v>28</v>
      </c>
      <c r="U133" t="str">
        <f t="shared" si="22"/>
        <v>technology</v>
      </c>
      <c r="V133" t="str">
        <f t="shared" si="23"/>
        <v>web</v>
      </c>
    </row>
    <row r="134" spans="1:22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6"/>
        <v>116.18181818181819</v>
      </c>
      <c r="G134" s="5">
        <f t="shared" si="17"/>
        <v>43.078651685393261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10">
        <f t="shared" si="18"/>
        <v>43112.25</v>
      </c>
      <c r="N134" s="8">
        <f t="shared" si="19"/>
        <v>1</v>
      </c>
      <c r="O134" s="8">
        <f t="shared" si="20"/>
        <v>2018</v>
      </c>
      <c r="P134">
        <v>1517119200</v>
      </c>
      <c r="Q134" s="10">
        <f t="shared" si="21"/>
        <v>43128.25</v>
      </c>
      <c r="R134" t="b">
        <v>0</v>
      </c>
      <c r="S134" t="b">
        <v>1</v>
      </c>
      <c r="T134" t="s">
        <v>33</v>
      </c>
      <c r="U134" t="str">
        <f t="shared" si="22"/>
        <v>theater</v>
      </c>
      <c r="V134" t="str">
        <f t="shared" si="23"/>
        <v>plays</v>
      </c>
    </row>
    <row r="135" spans="1:22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6"/>
        <v>310.77777777777777</v>
      </c>
      <c r="G135" s="5">
        <f t="shared" si="17"/>
        <v>87.95597484276729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10">
        <f t="shared" si="18"/>
        <v>40767.208333333336</v>
      </c>
      <c r="N135" s="8">
        <f t="shared" si="19"/>
        <v>8</v>
      </c>
      <c r="O135" s="8">
        <f t="shared" si="20"/>
        <v>2011</v>
      </c>
      <c r="P135">
        <v>1315026000</v>
      </c>
      <c r="Q135" s="10">
        <f t="shared" si="21"/>
        <v>40789.208333333336</v>
      </c>
      <c r="R135" t="b">
        <v>0</v>
      </c>
      <c r="S135" t="b">
        <v>0</v>
      </c>
      <c r="T135" t="s">
        <v>319</v>
      </c>
      <c r="U135" t="str">
        <f t="shared" si="22"/>
        <v>music</v>
      </c>
      <c r="V135" t="str">
        <f t="shared" si="23"/>
        <v>world music</v>
      </c>
    </row>
    <row r="136" spans="1:22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6"/>
        <v>89.73668341708543</v>
      </c>
      <c r="G136" s="5">
        <f t="shared" si="17"/>
        <v>94.987234042553197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10">
        <f t="shared" si="18"/>
        <v>40713.208333333336</v>
      </c>
      <c r="N136" s="8">
        <f t="shared" si="19"/>
        <v>6</v>
      </c>
      <c r="O136" s="8">
        <f t="shared" si="20"/>
        <v>2011</v>
      </c>
      <c r="P136">
        <v>1312693200</v>
      </c>
      <c r="Q136" s="10">
        <f t="shared" si="21"/>
        <v>40762.208333333336</v>
      </c>
      <c r="R136" t="b">
        <v>0</v>
      </c>
      <c r="S136" t="b">
        <v>1</v>
      </c>
      <c r="T136" t="s">
        <v>42</v>
      </c>
      <c r="U136" t="str">
        <f t="shared" si="22"/>
        <v>film &amp; video</v>
      </c>
      <c r="V136" t="str">
        <f t="shared" si="23"/>
        <v>documentary</v>
      </c>
    </row>
    <row r="137" spans="1:22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6"/>
        <v>71.27272727272728</v>
      </c>
      <c r="G137" s="5">
        <f t="shared" si="17"/>
        <v>46.905982905982903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10">
        <f t="shared" si="18"/>
        <v>41340.25</v>
      </c>
      <c r="N137" s="8">
        <f t="shared" si="19"/>
        <v>3</v>
      </c>
      <c r="O137" s="8">
        <f t="shared" si="20"/>
        <v>2013</v>
      </c>
      <c r="P137">
        <v>1363064400</v>
      </c>
      <c r="Q137" s="10">
        <f t="shared" si="21"/>
        <v>41345.208333333336</v>
      </c>
      <c r="R137" t="b">
        <v>0</v>
      </c>
      <c r="S137" t="b">
        <v>1</v>
      </c>
      <c r="T137" t="s">
        <v>33</v>
      </c>
      <c r="U137" t="str">
        <f t="shared" si="22"/>
        <v>theater</v>
      </c>
      <c r="V137" t="str">
        <f t="shared" si="23"/>
        <v>plays</v>
      </c>
    </row>
    <row r="138" spans="1:22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6"/>
        <v>3.2862318840579712</v>
      </c>
      <c r="G138" s="5">
        <f t="shared" si="17"/>
        <v>46.913793103448278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10">
        <f t="shared" si="18"/>
        <v>41797.208333333336</v>
      </c>
      <c r="N138" s="8">
        <f t="shared" si="19"/>
        <v>6</v>
      </c>
      <c r="O138" s="8">
        <f t="shared" si="20"/>
        <v>2014</v>
      </c>
      <c r="P138">
        <v>1403154000</v>
      </c>
      <c r="Q138" s="10">
        <f t="shared" si="21"/>
        <v>41809.208333333336</v>
      </c>
      <c r="R138" t="b">
        <v>0</v>
      </c>
      <c r="S138" t="b">
        <v>1</v>
      </c>
      <c r="T138" t="s">
        <v>53</v>
      </c>
      <c r="U138" t="str">
        <f t="shared" si="22"/>
        <v>film &amp; video</v>
      </c>
      <c r="V138" t="str">
        <f t="shared" si="23"/>
        <v>drama</v>
      </c>
    </row>
    <row r="139" spans="1:22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6"/>
        <v>261.77777777777777</v>
      </c>
      <c r="G139" s="5">
        <f t="shared" si="17"/>
        <v>94.24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10">
        <f t="shared" si="18"/>
        <v>40457.208333333336</v>
      </c>
      <c r="N139" s="8">
        <f t="shared" si="19"/>
        <v>10</v>
      </c>
      <c r="O139" s="8">
        <f t="shared" si="20"/>
        <v>2010</v>
      </c>
      <c r="P139">
        <v>1286859600</v>
      </c>
      <c r="Q139" s="10">
        <f t="shared" si="21"/>
        <v>40463.208333333336</v>
      </c>
      <c r="R139" t="b">
        <v>0</v>
      </c>
      <c r="S139" t="b">
        <v>0</v>
      </c>
      <c r="T139" t="s">
        <v>68</v>
      </c>
      <c r="U139" t="str">
        <f t="shared" si="22"/>
        <v>publishing</v>
      </c>
      <c r="V139" t="str">
        <f t="shared" si="23"/>
        <v>nonfiction</v>
      </c>
    </row>
    <row r="140" spans="1:22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6"/>
        <v>96</v>
      </c>
      <c r="G140" s="5">
        <f t="shared" si="17"/>
        <v>80.139130434782615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10">
        <f t="shared" si="18"/>
        <v>41180.208333333336</v>
      </c>
      <c r="N140" s="8">
        <f t="shared" si="19"/>
        <v>9</v>
      </c>
      <c r="O140" s="8">
        <f t="shared" si="20"/>
        <v>2012</v>
      </c>
      <c r="P140">
        <v>1349326800</v>
      </c>
      <c r="Q140" s="10">
        <f t="shared" si="21"/>
        <v>41186.208333333336</v>
      </c>
      <c r="R140" t="b">
        <v>0</v>
      </c>
      <c r="S140" t="b">
        <v>0</v>
      </c>
      <c r="T140" t="s">
        <v>292</v>
      </c>
      <c r="U140" t="str">
        <f t="shared" si="22"/>
        <v>games</v>
      </c>
      <c r="V140" t="str">
        <f t="shared" si="23"/>
        <v>mobile games</v>
      </c>
    </row>
    <row r="141" spans="1:22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6"/>
        <v>20.896851248642779</v>
      </c>
      <c r="G141" s="5">
        <f t="shared" si="17"/>
        <v>59.036809815950917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10">
        <f t="shared" si="18"/>
        <v>42115.208333333328</v>
      </c>
      <c r="N141" s="8">
        <f t="shared" si="19"/>
        <v>4</v>
      </c>
      <c r="O141" s="8">
        <f t="shared" si="20"/>
        <v>2015</v>
      </c>
      <c r="P141">
        <v>1430974800</v>
      </c>
      <c r="Q141" s="10">
        <f t="shared" si="21"/>
        <v>42131.208333333328</v>
      </c>
      <c r="R141" t="b">
        <v>0</v>
      </c>
      <c r="S141" t="b">
        <v>1</v>
      </c>
      <c r="T141" t="s">
        <v>65</v>
      </c>
      <c r="U141" t="str">
        <f t="shared" si="22"/>
        <v>technology</v>
      </c>
      <c r="V141" t="str">
        <f t="shared" si="23"/>
        <v>wearables</v>
      </c>
    </row>
    <row r="142" spans="1:22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6"/>
        <v>223.16363636363636</v>
      </c>
      <c r="G142" s="5">
        <f t="shared" si="17"/>
        <v>65.989247311827953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10">
        <f t="shared" si="18"/>
        <v>43156.25</v>
      </c>
      <c r="N142" s="8">
        <f t="shared" si="19"/>
        <v>2</v>
      </c>
      <c r="O142" s="8">
        <f t="shared" si="20"/>
        <v>2018</v>
      </c>
      <c r="P142">
        <v>1519970400</v>
      </c>
      <c r="Q142" s="10">
        <f t="shared" si="21"/>
        <v>43161.25</v>
      </c>
      <c r="R142" t="b">
        <v>0</v>
      </c>
      <c r="S142" t="b">
        <v>0</v>
      </c>
      <c r="T142" t="s">
        <v>42</v>
      </c>
      <c r="U142" t="str">
        <f t="shared" si="22"/>
        <v>film &amp; video</v>
      </c>
      <c r="V142" t="str">
        <f t="shared" si="23"/>
        <v>documentary</v>
      </c>
    </row>
    <row r="143" spans="1:22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6"/>
        <v>101.59097978227061</v>
      </c>
      <c r="G143" s="5">
        <f t="shared" si="17"/>
        <v>60.992530345471522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10">
        <f t="shared" si="18"/>
        <v>42167.208333333328</v>
      </c>
      <c r="N143" s="8">
        <f t="shared" si="19"/>
        <v>6</v>
      </c>
      <c r="O143" s="8">
        <f t="shared" si="20"/>
        <v>2015</v>
      </c>
      <c r="P143">
        <v>1434603600</v>
      </c>
      <c r="Q143" s="10">
        <f t="shared" si="21"/>
        <v>42173.208333333328</v>
      </c>
      <c r="R143" t="b">
        <v>0</v>
      </c>
      <c r="S143" t="b">
        <v>0</v>
      </c>
      <c r="T143" t="s">
        <v>28</v>
      </c>
      <c r="U143" t="str">
        <f t="shared" si="22"/>
        <v>technology</v>
      </c>
      <c r="V143" t="str">
        <f t="shared" si="23"/>
        <v>web</v>
      </c>
    </row>
    <row r="144" spans="1:22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6"/>
        <v>230.03999999999996</v>
      </c>
      <c r="G144" s="5">
        <f t="shared" si="17"/>
        <v>98.307692307692307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10">
        <f t="shared" si="18"/>
        <v>41005.208333333336</v>
      </c>
      <c r="N144" s="8">
        <f t="shared" si="19"/>
        <v>4</v>
      </c>
      <c r="O144" s="8">
        <f t="shared" si="20"/>
        <v>2012</v>
      </c>
      <c r="P144">
        <v>1337230800</v>
      </c>
      <c r="Q144" s="10">
        <f t="shared" si="21"/>
        <v>41046.208333333336</v>
      </c>
      <c r="R144" t="b">
        <v>0</v>
      </c>
      <c r="S144" t="b">
        <v>0</v>
      </c>
      <c r="T144" t="s">
        <v>28</v>
      </c>
      <c r="U144" t="str">
        <f t="shared" si="22"/>
        <v>technology</v>
      </c>
      <c r="V144" t="str">
        <f t="shared" si="23"/>
        <v>web</v>
      </c>
    </row>
    <row r="145" spans="1:22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6"/>
        <v>135.59259259259261</v>
      </c>
      <c r="G145" s="5">
        <f t="shared" si="17"/>
        <v>104.6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10">
        <f t="shared" si="18"/>
        <v>40357.208333333336</v>
      </c>
      <c r="N145" s="8">
        <f t="shared" si="19"/>
        <v>6</v>
      </c>
      <c r="O145" s="8">
        <f t="shared" si="20"/>
        <v>2010</v>
      </c>
      <c r="P145">
        <v>1279429200</v>
      </c>
      <c r="Q145" s="10">
        <f t="shared" si="21"/>
        <v>40377.208333333336</v>
      </c>
      <c r="R145" t="b">
        <v>0</v>
      </c>
      <c r="S145" t="b">
        <v>0</v>
      </c>
      <c r="T145" t="s">
        <v>60</v>
      </c>
      <c r="U145" t="str">
        <f t="shared" si="22"/>
        <v>music</v>
      </c>
      <c r="V145" t="str">
        <f t="shared" si="23"/>
        <v>indie rock</v>
      </c>
    </row>
    <row r="146" spans="1:22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6"/>
        <v>129.1</v>
      </c>
      <c r="G146" s="5">
        <f t="shared" si="17"/>
        <v>86.066666666666663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10">
        <f t="shared" si="18"/>
        <v>43633.208333333328</v>
      </c>
      <c r="N146" s="8">
        <f t="shared" si="19"/>
        <v>6</v>
      </c>
      <c r="O146" s="8">
        <f t="shared" si="20"/>
        <v>2019</v>
      </c>
      <c r="P146">
        <v>1561438800</v>
      </c>
      <c r="Q146" s="10">
        <f t="shared" si="21"/>
        <v>43641.208333333328</v>
      </c>
      <c r="R146" t="b">
        <v>0</v>
      </c>
      <c r="S146" t="b">
        <v>0</v>
      </c>
      <c r="T146" t="s">
        <v>33</v>
      </c>
      <c r="U146" t="str">
        <f t="shared" si="22"/>
        <v>theater</v>
      </c>
      <c r="V146" t="str">
        <f t="shared" si="23"/>
        <v>plays</v>
      </c>
    </row>
    <row r="147" spans="1:22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6"/>
        <v>236.512</v>
      </c>
      <c r="G147" s="5">
        <f t="shared" si="17"/>
        <v>76.989583333333329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10">
        <f t="shared" si="18"/>
        <v>41889.208333333336</v>
      </c>
      <c r="N147" s="8">
        <f t="shared" si="19"/>
        <v>9</v>
      </c>
      <c r="O147" s="8">
        <f t="shared" si="20"/>
        <v>2014</v>
      </c>
      <c r="P147">
        <v>1410498000</v>
      </c>
      <c r="Q147" s="10">
        <f t="shared" si="21"/>
        <v>41894.208333333336</v>
      </c>
      <c r="R147" t="b">
        <v>0</v>
      </c>
      <c r="S147" t="b">
        <v>0</v>
      </c>
      <c r="T147" t="s">
        <v>65</v>
      </c>
      <c r="U147" t="str">
        <f t="shared" si="22"/>
        <v>technology</v>
      </c>
      <c r="V147" t="str">
        <f t="shared" si="23"/>
        <v>wearables</v>
      </c>
    </row>
    <row r="148" spans="1:22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6"/>
        <v>17.25</v>
      </c>
      <c r="G148" s="5">
        <f t="shared" si="17"/>
        <v>29.764705882352942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10">
        <f t="shared" si="18"/>
        <v>40855.25</v>
      </c>
      <c r="N148" s="8">
        <f t="shared" si="19"/>
        <v>11</v>
      </c>
      <c r="O148" s="8">
        <f t="shared" si="20"/>
        <v>2011</v>
      </c>
      <c r="P148">
        <v>1322460000</v>
      </c>
      <c r="Q148" s="10">
        <f t="shared" si="21"/>
        <v>40875.25</v>
      </c>
      <c r="R148" t="b">
        <v>0</v>
      </c>
      <c r="S148" t="b">
        <v>0</v>
      </c>
      <c r="T148" t="s">
        <v>33</v>
      </c>
      <c r="U148" t="str">
        <f t="shared" si="22"/>
        <v>theater</v>
      </c>
      <c r="V148" t="str">
        <f t="shared" si="23"/>
        <v>plays</v>
      </c>
    </row>
    <row r="149" spans="1:22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6"/>
        <v>112.49397590361446</v>
      </c>
      <c r="G149" s="5">
        <f t="shared" si="17"/>
        <v>46.91959798994975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10">
        <f t="shared" si="18"/>
        <v>42534.208333333328</v>
      </c>
      <c r="N149" s="8">
        <f t="shared" si="19"/>
        <v>6</v>
      </c>
      <c r="O149" s="8">
        <f t="shared" si="20"/>
        <v>2016</v>
      </c>
      <c r="P149">
        <v>1466312400</v>
      </c>
      <c r="Q149" s="10">
        <f t="shared" si="21"/>
        <v>42540.208333333328</v>
      </c>
      <c r="R149" t="b">
        <v>0</v>
      </c>
      <c r="S149" t="b">
        <v>1</v>
      </c>
      <c r="T149" t="s">
        <v>33</v>
      </c>
      <c r="U149" t="str">
        <f t="shared" si="22"/>
        <v>theater</v>
      </c>
      <c r="V149" t="str">
        <f t="shared" si="23"/>
        <v>plays</v>
      </c>
    </row>
    <row r="150" spans="1:22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6"/>
        <v>121.02150537634408</v>
      </c>
      <c r="G150" s="5">
        <f t="shared" si="17"/>
        <v>105.18691588785046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10">
        <f t="shared" si="18"/>
        <v>42941.208333333328</v>
      </c>
      <c r="N150" s="8">
        <f t="shared" si="19"/>
        <v>7</v>
      </c>
      <c r="O150" s="8">
        <f t="shared" si="20"/>
        <v>2017</v>
      </c>
      <c r="P150">
        <v>1501736400</v>
      </c>
      <c r="Q150" s="10">
        <f t="shared" si="21"/>
        <v>42950.208333333328</v>
      </c>
      <c r="R150" t="b">
        <v>0</v>
      </c>
      <c r="S150" t="b">
        <v>0</v>
      </c>
      <c r="T150" t="s">
        <v>65</v>
      </c>
      <c r="U150" t="str">
        <f t="shared" si="22"/>
        <v>technology</v>
      </c>
      <c r="V150" t="str">
        <f t="shared" si="23"/>
        <v>wearables</v>
      </c>
    </row>
    <row r="151" spans="1:22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6"/>
        <v>219.87096774193549</v>
      </c>
      <c r="G151" s="5">
        <f t="shared" si="17"/>
        <v>69.907692307692301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10">
        <f t="shared" si="18"/>
        <v>41275.25</v>
      </c>
      <c r="N151" s="8">
        <f t="shared" si="19"/>
        <v>1</v>
      </c>
      <c r="O151" s="8">
        <f t="shared" si="20"/>
        <v>2013</v>
      </c>
      <c r="P151">
        <v>1361512800</v>
      </c>
      <c r="Q151" s="10">
        <f t="shared" si="21"/>
        <v>41327.25</v>
      </c>
      <c r="R151" t="b">
        <v>0</v>
      </c>
      <c r="S151" t="b">
        <v>0</v>
      </c>
      <c r="T151" t="s">
        <v>60</v>
      </c>
      <c r="U151" t="str">
        <f t="shared" si="22"/>
        <v>music</v>
      </c>
      <c r="V151" t="str">
        <f t="shared" si="23"/>
        <v>indie rock</v>
      </c>
    </row>
    <row r="152" spans="1:22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6"/>
        <v>1</v>
      </c>
      <c r="G152" s="5">
        <f t="shared" si="17"/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10">
        <f t="shared" si="18"/>
        <v>43450.25</v>
      </c>
      <c r="N152" s="8">
        <f t="shared" si="19"/>
        <v>12</v>
      </c>
      <c r="O152" s="8">
        <f t="shared" si="20"/>
        <v>2018</v>
      </c>
      <c r="P152">
        <v>1545026400</v>
      </c>
      <c r="Q152" s="10">
        <f t="shared" si="21"/>
        <v>43451.25</v>
      </c>
      <c r="R152" t="b">
        <v>0</v>
      </c>
      <c r="S152" t="b">
        <v>0</v>
      </c>
      <c r="T152" t="s">
        <v>23</v>
      </c>
      <c r="U152" t="str">
        <f t="shared" si="22"/>
        <v>music</v>
      </c>
      <c r="V152" t="str">
        <f t="shared" si="23"/>
        <v>rock</v>
      </c>
    </row>
    <row r="153" spans="1:22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6"/>
        <v>64.166909620991248</v>
      </c>
      <c r="G153" s="5">
        <f t="shared" si="17"/>
        <v>60.011588275391958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10">
        <f t="shared" si="18"/>
        <v>41799.208333333336</v>
      </c>
      <c r="N153" s="8">
        <f t="shared" si="19"/>
        <v>6</v>
      </c>
      <c r="O153" s="8">
        <f t="shared" si="20"/>
        <v>2014</v>
      </c>
      <c r="P153">
        <v>1406696400</v>
      </c>
      <c r="Q153" s="10">
        <f t="shared" si="21"/>
        <v>41850.208333333336</v>
      </c>
      <c r="R153" t="b">
        <v>0</v>
      </c>
      <c r="S153" t="b">
        <v>0</v>
      </c>
      <c r="T153" t="s">
        <v>50</v>
      </c>
      <c r="U153" t="str">
        <f t="shared" si="22"/>
        <v>music</v>
      </c>
      <c r="V153" t="str">
        <f t="shared" si="23"/>
        <v>electric music</v>
      </c>
    </row>
    <row r="154" spans="1:22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6"/>
        <v>423.06746987951806</v>
      </c>
      <c r="G154" s="5">
        <f t="shared" si="17"/>
        <v>52.006220379146917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10">
        <f t="shared" si="18"/>
        <v>42783.25</v>
      </c>
      <c r="N154" s="8">
        <f t="shared" si="19"/>
        <v>2</v>
      </c>
      <c r="O154" s="8">
        <f t="shared" si="20"/>
        <v>2017</v>
      </c>
      <c r="P154">
        <v>1487916000</v>
      </c>
      <c r="Q154" s="10">
        <f t="shared" si="21"/>
        <v>42790.25</v>
      </c>
      <c r="R154" t="b">
        <v>0</v>
      </c>
      <c r="S154" t="b">
        <v>0</v>
      </c>
      <c r="T154" t="s">
        <v>60</v>
      </c>
      <c r="U154" t="str">
        <f t="shared" si="22"/>
        <v>music</v>
      </c>
      <c r="V154" t="str">
        <f t="shared" si="23"/>
        <v>indie rock</v>
      </c>
    </row>
    <row r="155" spans="1:22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6"/>
        <v>92.984160506863773</v>
      </c>
      <c r="G155" s="5">
        <f t="shared" si="17"/>
        <v>31.000176025347649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10">
        <f t="shared" si="18"/>
        <v>41201.208333333336</v>
      </c>
      <c r="N155" s="8">
        <f t="shared" si="19"/>
        <v>10</v>
      </c>
      <c r="O155" s="8">
        <f t="shared" si="20"/>
        <v>2012</v>
      </c>
      <c r="P155">
        <v>1351141200</v>
      </c>
      <c r="Q155" s="10">
        <f t="shared" si="21"/>
        <v>41207.208333333336</v>
      </c>
      <c r="R155" t="b">
        <v>0</v>
      </c>
      <c r="S155" t="b">
        <v>0</v>
      </c>
      <c r="T155" t="s">
        <v>33</v>
      </c>
      <c r="U155" t="str">
        <f t="shared" si="22"/>
        <v>theater</v>
      </c>
      <c r="V155" t="str">
        <f t="shared" si="23"/>
        <v>plays</v>
      </c>
    </row>
    <row r="156" spans="1:22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6"/>
        <v>58.756567425569173</v>
      </c>
      <c r="G156" s="5">
        <f t="shared" si="17"/>
        <v>95.042492917847028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10">
        <f t="shared" si="18"/>
        <v>42502.208333333328</v>
      </c>
      <c r="N156" s="8">
        <f t="shared" si="19"/>
        <v>5</v>
      </c>
      <c r="O156" s="8">
        <f t="shared" si="20"/>
        <v>2016</v>
      </c>
      <c r="P156">
        <v>1465016400</v>
      </c>
      <c r="Q156" s="10">
        <f t="shared" si="21"/>
        <v>42525.208333333328</v>
      </c>
      <c r="R156" t="b">
        <v>0</v>
      </c>
      <c r="S156" t="b">
        <v>1</v>
      </c>
      <c r="T156" t="s">
        <v>60</v>
      </c>
      <c r="U156" t="str">
        <f t="shared" si="22"/>
        <v>music</v>
      </c>
      <c r="V156" t="str">
        <f t="shared" si="23"/>
        <v>indie rock</v>
      </c>
    </row>
    <row r="157" spans="1:22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6"/>
        <v>65.022222222222226</v>
      </c>
      <c r="G157" s="5">
        <f t="shared" si="17"/>
        <v>75.968174204355108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10">
        <f t="shared" si="18"/>
        <v>40262.208333333336</v>
      </c>
      <c r="N157" s="8">
        <f t="shared" si="19"/>
        <v>3</v>
      </c>
      <c r="O157" s="8">
        <f t="shared" si="20"/>
        <v>2010</v>
      </c>
      <c r="P157">
        <v>1270789200</v>
      </c>
      <c r="Q157" s="10">
        <f t="shared" si="21"/>
        <v>40277.208333333336</v>
      </c>
      <c r="R157" t="b">
        <v>0</v>
      </c>
      <c r="S157" t="b">
        <v>0</v>
      </c>
      <c r="T157" t="s">
        <v>33</v>
      </c>
      <c r="U157" t="str">
        <f t="shared" si="22"/>
        <v>theater</v>
      </c>
      <c r="V157" t="str">
        <f t="shared" si="23"/>
        <v>plays</v>
      </c>
    </row>
    <row r="158" spans="1:22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6"/>
        <v>73.939560439560438</v>
      </c>
      <c r="G158" s="5">
        <f t="shared" si="17"/>
        <v>71.013192612137203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10">
        <f t="shared" si="18"/>
        <v>43743.208333333328</v>
      </c>
      <c r="N158" s="8">
        <f t="shared" si="19"/>
        <v>10</v>
      </c>
      <c r="O158" s="8">
        <f t="shared" si="20"/>
        <v>2019</v>
      </c>
      <c r="P158">
        <v>1572325200</v>
      </c>
      <c r="Q158" s="10">
        <f t="shared" si="21"/>
        <v>43767.208333333328</v>
      </c>
      <c r="R158" t="b">
        <v>0</v>
      </c>
      <c r="S158" t="b">
        <v>0</v>
      </c>
      <c r="T158" t="s">
        <v>23</v>
      </c>
      <c r="U158" t="str">
        <f t="shared" si="22"/>
        <v>music</v>
      </c>
      <c r="V158" t="str">
        <f t="shared" si="23"/>
        <v>rock</v>
      </c>
    </row>
    <row r="159" spans="1:22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6"/>
        <v>52.666666666666664</v>
      </c>
      <c r="G159" s="5">
        <f t="shared" si="17"/>
        <v>73.733333333333334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10">
        <f t="shared" si="18"/>
        <v>41638.25</v>
      </c>
      <c r="N159" s="8">
        <f t="shared" si="19"/>
        <v>12</v>
      </c>
      <c r="O159" s="8">
        <f t="shared" si="20"/>
        <v>2013</v>
      </c>
      <c r="P159">
        <v>1389420000</v>
      </c>
      <c r="Q159" s="10">
        <f t="shared" si="21"/>
        <v>41650.25</v>
      </c>
      <c r="R159" t="b">
        <v>0</v>
      </c>
      <c r="S159" t="b">
        <v>0</v>
      </c>
      <c r="T159" t="s">
        <v>122</v>
      </c>
      <c r="U159" t="str">
        <f t="shared" si="22"/>
        <v>photography</v>
      </c>
      <c r="V159" t="str">
        <f t="shared" si="23"/>
        <v>photography books</v>
      </c>
    </row>
    <row r="160" spans="1:22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6"/>
        <v>220.95238095238096</v>
      </c>
      <c r="G160" s="5">
        <f t="shared" si="17"/>
        <v>113.17073170731707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10">
        <f t="shared" si="18"/>
        <v>42346.25</v>
      </c>
      <c r="N160" s="8">
        <f t="shared" si="19"/>
        <v>12</v>
      </c>
      <c r="O160" s="8">
        <f t="shared" si="20"/>
        <v>2015</v>
      </c>
      <c r="P160">
        <v>1449640800</v>
      </c>
      <c r="Q160" s="10">
        <f t="shared" si="21"/>
        <v>42347.25</v>
      </c>
      <c r="R160" t="b">
        <v>0</v>
      </c>
      <c r="S160" t="b">
        <v>0</v>
      </c>
      <c r="T160" t="s">
        <v>23</v>
      </c>
      <c r="U160" t="str">
        <f t="shared" si="22"/>
        <v>music</v>
      </c>
      <c r="V160" t="str">
        <f t="shared" si="23"/>
        <v>rock</v>
      </c>
    </row>
    <row r="161" spans="1:22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6"/>
        <v>100.01150627615063</v>
      </c>
      <c r="G161" s="5">
        <f t="shared" si="17"/>
        <v>105.00933552992861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10">
        <f t="shared" si="18"/>
        <v>43551.208333333328</v>
      </c>
      <c r="N161" s="8">
        <f t="shared" si="19"/>
        <v>3</v>
      </c>
      <c r="O161" s="8">
        <f t="shared" si="20"/>
        <v>2019</v>
      </c>
      <c r="P161">
        <v>1555218000</v>
      </c>
      <c r="Q161" s="10">
        <f t="shared" si="21"/>
        <v>43569.208333333328</v>
      </c>
      <c r="R161" t="b">
        <v>0</v>
      </c>
      <c r="S161" t="b">
        <v>1</v>
      </c>
      <c r="T161" t="s">
        <v>33</v>
      </c>
      <c r="U161" t="str">
        <f t="shared" si="22"/>
        <v>theater</v>
      </c>
      <c r="V161" t="str">
        <f t="shared" si="23"/>
        <v>plays</v>
      </c>
    </row>
    <row r="162" spans="1:22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6"/>
        <v>162.3125</v>
      </c>
      <c r="G162" s="5">
        <f t="shared" si="17"/>
        <v>79.176829268292678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10">
        <f t="shared" si="18"/>
        <v>43582.208333333328</v>
      </c>
      <c r="N162" s="8">
        <f t="shared" si="19"/>
        <v>4</v>
      </c>
      <c r="O162" s="8">
        <f t="shared" si="20"/>
        <v>2019</v>
      </c>
      <c r="P162">
        <v>1557723600</v>
      </c>
      <c r="Q162" s="10">
        <f t="shared" si="21"/>
        <v>43598.208333333328</v>
      </c>
      <c r="R162" t="b">
        <v>0</v>
      </c>
      <c r="S162" t="b">
        <v>0</v>
      </c>
      <c r="T162" t="s">
        <v>65</v>
      </c>
      <c r="U162" t="str">
        <f t="shared" si="22"/>
        <v>technology</v>
      </c>
      <c r="V162" t="str">
        <f t="shared" si="23"/>
        <v>wearables</v>
      </c>
    </row>
    <row r="163" spans="1:22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6"/>
        <v>78.181818181818187</v>
      </c>
      <c r="G163" s="5">
        <f t="shared" si="17"/>
        <v>57.333333333333336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10">
        <f t="shared" si="18"/>
        <v>42270.208333333328</v>
      </c>
      <c r="N163" s="8">
        <f t="shared" si="19"/>
        <v>9</v>
      </c>
      <c r="O163" s="8">
        <f t="shared" si="20"/>
        <v>2015</v>
      </c>
      <c r="P163">
        <v>1443502800</v>
      </c>
      <c r="Q163" s="10">
        <f t="shared" si="21"/>
        <v>42276.208333333328</v>
      </c>
      <c r="R163" t="b">
        <v>0</v>
      </c>
      <c r="S163" t="b">
        <v>1</v>
      </c>
      <c r="T163" t="s">
        <v>28</v>
      </c>
      <c r="U163" t="str">
        <f t="shared" si="22"/>
        <v>technology</v>
      </c>
      <c r="V163" t="str">
        <f t="shared" si="23"/>
        <v>web</v>
      </c>
    </row>
    <row r="164" spans="1:22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6"/>
        <v>149.73770491803279</v>
      </c>
      <c r="G164" s="5">
        <f t="shared" si="17"/>
        <v>58.178343949044589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10">
        <f t="shared" si="18"/>
        <v>43442.25</v>
      </c>
      <c r="N164" s="8">
        <f t="shared" si="19"/>
        <v>12</v>
      </c>
      <c r="O164" s="8">
        <f t="shared" si="20"/>
        <v>2018</v>
      </c>
      <c r="P164">
        <v>1546840800</v>
      </c>
      <c r="Q164" s="10">
        <f t="shared" si="21"/>
        <v>43472.25</v>
      </c>
      <c r="R164" t="b">
        <v>0</v>
      </c>
      <c r="S164" t="b">
        <v>0</v>
      </c>
      <c r="T164" t="s">
        <v>23</v>
      </c>
      <c r="U164" t="str">
        <f t="shared" si="22"/>
        <v>music</v>
      </c>
      <c r="V164" t="str">
        <f t="shared" si="23"/>
        <v>rock</v>
      </c>
    </row>
    <row r="165" spans="1:22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6"/>
        <v>253.25714285714284</v>
      </c>
      <c r="G165" s="5">
        <f t="shared" si="17"/>
        <v>36.032520325203251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10">
        <f t="shared" si="18"/>
        <v>43028.208333333328</v>
      </c>
      <c r="N165" s="8">
        <f t="shared" si="19"/>
        <v>10</v>
      </c>
      <c r="O165" s="8">
        <f t="shared" si="20"/>
        <v>2017</v>
      </c>
      <c r="P165">
        <v>1512712800</v>
      </c>
      <c r="Q165" s="10">
        <f t="shared" si="21"/>
        <v>43077.25</v>
      </c>
      <c r="R165" t="b">
        <v>0</v>
      </c>
      <c r="S165" t="b">
        <v>1</v>
      </c>
      <c r="T165" t="s">
        <v>122</v>
      </c>
      <c r="U165" t="str">
        <f t="shared" si="22"/>
        <v>photography</v>
      </c>
      <c r="V165" t="str">
        <f t="shared" si="23"/>
        <v>photography books</v>
      </c>
    </row>
    <row r="166" spans="1:22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6"/>
        <v>100.16943521594683</v>
      </c>
      <c r="G166" s="5">
        <f t="shared" si="17"/>
        <v>107.99068767908309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10">
        <f t="shared" si="18"/>
        <v>43016.208333333328</v>
      </c>
      <c r="N166" s="8">
        <f t="shared" si="19"/>
        <v>10</v>
      </c>
      <c r="O166" s="8">
        <f t="shared" si="20"/>
        <v>2017</v>
      </c>
      <c r="P166">
        <v>1507525200</v>
      </c>
      <c r="Q166" s="10">
        <f t="shared" si="21"/>
        <v>43017.208333333328</v>
      </c>
      <c r="R166" t="b">
        <v>0</v>
      </c>
      <c r="S166" t="b">
        <v>0</v>
      </c>
      <c r="T166" t="s">
        <v>33</v>
      </c>
      <c r="U166" t="str">
        <f t="shared" si="22"/>
        <v>theater</v>
      </c>
      <c r="V166" t="str">
        <f t="shared" si="23"/>
        <v>plays</v>
      </c>
    </row>
    <row r="167" spans="1:22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6"/>
        <v>121.99004424778761</v>
      </c>
      <c r="G167" s="5">
        <f t="shared" si="17"/>
        <v>44.005985634477256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10">
        <f t="shared" si="18"/>
        <v>42948.208333333328</v>
      </c>
      <c r="N167" s="8">
        <f t="shared" si="19"/>
        <v>8</v>
      </c>
      <c r="O167" s="8">
        <f t="shared" si="20"/>
        <v>2017</v>
      </c>
      <c r="P167">
        <v>1504328400</v>
      </c>
      <c r="Q167" s="10">
        <f t="shared" si="21"/>
        <v>42980.208333333328</v>
      </c>
      <c r="R167" t="b">
        <v>0</v>
      </c>
      <c r="S167" t="b">
        <v>0</v>
      </c>
      <c r="T167" t="s">
        <v>28</v>
      </c>
      <c r="U167" t="str">
        <f t="shared" si="22"/>
        <v>technology</v>
      </c>
      <c r="V167" t="str">
        <f t="shared" si="23"/>
        <v>web</v>
      </c>
    </row>
    <row r="168" spans="1:22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6"/>
        <v>137.13265306122449</v>
      </c>
      <c r="G168" s="5">
        <f t="shared" si="17"/>
        <v>55.077868852459019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10">
        <f t="shared" si="18"/>
        <v>40534.25</v>
      </c>
      <c r="N168" s="8">
        <f t="shared" si="19"/>
        <v>12</v>
      </c>
      <c r="O168" s="8">
        <f t="shared" si="20"/>
        <v>2010</v>
      </c>
      <c r="P168">
        <v>1293343200</v>
      </c>
      <c r="Q168" s="10">
        <f t="shared" si="21"/>
        <v>40538.25</v>
      </c>
      <c r="R168" t="b">
        <v>0</v>
      </c>
      <c r="S168" t="b">
        <v>0</v>
      </c>
      <c r="T168" t="s">
        <v>122</v>
      </c>
      <c r="U168" t="str">
        <f t="shared" si="22"/>
        <v>photography</v>
      </c>
      <c r="V168" t="str">
        <f t="shared" si="23"/>
        <v>photography books</v>
      </c>
    </row>
    <row r="169" spans="1:22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6"/>
        <v>415.53846153846149</v>
      </c>
      <c r="G169" s="5">
        <f t="shared" si="17"/>
        <v>74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10">
        <f t="shared" si="18"/>
        <v>41435.208333333336</v>
      </c>
      <c r="N169" s="8">
        <f t="shared" si="19"/>
        <v>6</v>
      </c>
      <c r="O169" s="8">
        <f t="shared" si="20"/>
        <v>2013</v>
      </c>
      <c r="P169">
        <v>1371704400</v>
      </c>
      <c r="Q169" s="10">
        <f t="shared" si="21"/>
        <v>41445.208333333336</v>
      </c>
      <c r="R169" t="b">
        <v>0</v>
      </c>
      <c r="S169" t="b">
        <v>0</v>
      </c>
      <c r="T169" t="s">
        <v>33</v>
      </c>
      <c r="U169" t="str">
        <f t="shared" si="22"/>
        <v>theater</v>
      </c>
      <c r="V169" t="str">
        <f t="shared" si="23"/>
        <v>plays</v>
      </c>
    </row>
    <row r="170" spans="1:22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6"/>
        <v>31.30913348946136</v>
      </c>
      <c r="G170" s="5">
        <f t="shared" si="17"/>
        <v>41.996858638743454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10">
        <f t="shared" si="18"/>
        <v>43518.25</v>
      </c>
      <c r="N170" s="8">
        <f t="shared" si="19"/>
        <v>2</v>
      </c>
      <c r="O170" s="8">
        <f t="shared" si="20"/>
        <v>2019</v>
      </c>
      <c r="P170">
        <v>1552798800</v>
      </c>
      <c r="Q170" s="10">
        <f t="shared" si="21"/>
        <v>43541.208333333328</v>
      </c>
      <c r="R170" t="b">
        <v>0</v>
      </c>
      <c r="S170" t="b">
        <v>1</v>
      </c>
      <c r="T170" t="s">
        <v>60</v>
      </c>
      <c r="U170" t="str">
        <f t="shared" si="22"/>
        <v>music</v>
      </c>
      <c r="V170" t="str">
        <f t="shared" si="23"/>
        <v>indie rock</v>
      </c>
    </row>
    <row r="171" spans="1:22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6"/>
        <v>424.08154506437768</v>
      </c>
      <c r="G171" s="5">
        <f t="shared" si="17"/>
        <v>77.988161010260455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10">
        <f t="shared" si="18"/>
        <v>41077.208333333336</v>
      </c>
      <c r="N171" s="8">
        <f t="shared" si="19"/>
        <v>6</v>
      </c>
      <c r="O171" s="8">
        <f t="shared" si="20"/>
        <v>2012</v>
      </c>
      <c r="P171">
        <v>1342328400</v>
      </c>
      <c r="Q171" s="10">
        <f t="shared" si="21"/>
        <v>41105.208333333336</v>
      </c>
      <c r="R171" t="b">
        <v>0</v>
      </c>
      <c r="S171" t="b">
        <v>1</v>
      </c>
      <c r="T171" t="s">
        <v>100</v>
      </c>
      <c r="U171" t="str">
        <f t="shared" si="22"/>
        <v>film &amp; video</v>
      </c>
      <c r="V171" t="str">
        <f t="shared" si="23"/>
        <v>shorts</v>
      </c>
    </row>
    <row r="172" spans="1:22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6"/>
        <v>2.93886230728336</v>
      </c>
      <c r="G172" s="5">
        <f t="shared" si="17"/>
        <v>82.507462686567166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10">
        <f t="shared" si="18"/>
        <v>42950.208333333328</v>
      </c>
      <c r="N172" s="8">
        <f t="shared" si="19"/>
        <v>8</v>
      </c>
      <c r="O172" s="8">
        <f t="shared" si="20"/>
        <v>2017</v>
      </c>
      <c r="P172">
        <v>1502341200</v>
      </c>
      <c r="Q172" s="10">
        <f t="shared" si="21"/>
        <v>42957.208333333328</v>
      </c>
      <c r="R172" t="b">
        <v>0</v>
      </c>
      <c r="S172" t="b">
        <v>0</v>
      </c>
      <c r="T172" t="s">
        <v>60</v>
      </c>
      <c r="U172" t="str">
        <f t="shared" si="22"/>
        <v>music</v>
      </c>
      <c r="V172" t="str">
        <f t="shared" si="23"/>
        <v>indie rock</v>
      </c>
    </row>
    <row r="173" spans="1:22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6"/>
        <v>10.63265306122449</v>
      </c>
      <c r="G173" s="5">
        <f t="shared" si="17"/>
        <v>104.2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10">
        <f t="shared" si="18"/>
        <v>41718.208333333336</v>
      </c>
      <c r="N173" s="8">
        <f t="shared" si="19"/>
        <v>3</v>
      </c>
      <c r="O173" s="8">
        <f t="shared" si="20"/>
        <v>2014</v>
      </c>
      <c r="P173">
        <v>1397192400</v>
      </c>
      <c r="Q173" s="10">
        <f t="shared" si="21"/>
        <v>41740.208333333336</v>
      </c>
      <c r="R173" t="b">
        <v>0</v>
      </c>
      <c r="S173" t="b">
        <v>0</v>
      </c>
      <c r="T173" t="s">
        <v>206</v>
      </c>
      <c r="U173" t="str">
        <f t="shared" si="22"/>
        <v>publishing</v>
      </c>
      <c r="V173" t="str">
        <f t="shared" si="23"/>
        <v>translations</v>
      </c>
    </row>
    <row r="174" spans="1:22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6"/>
        <v>82.875</v>
      </c>
      <c r="G174" s="5">
        <f t="shared" si="17"/>
        <v>25.5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10">
        <f t="shared" si="18"/>
        <v>41839.208333333336</v>
      </c>
      <c r="N174" s="8">
        <f t="shared" si="19"/>
        <v>7</v>
      </c>
      <c r="O174" s="8">
        <f t="shared" si="20"/>
        <v>2014</v>
      </c>
      <c r="P174">
        <v>1407042000</v>
      </c>
      <c r="Q174" s="10">
        <f t="shared" si="21"/>
        <v>41854.208333333336</v>
      </c>
      <c r="R174" t="b">
        <v>0</v>
      </c>
      <c r="S174" t="b">
        <v>1</v>
      </c>
      <c r="T174" t="s">
        <v>42</v>
      </c>
      <c r="U174" t="str">
        <f t="shared" si="22"/>
        <v>film &amp; video</v>
      </c>
      <c r="V174" t="str">
        <f t="shared" si="23"/>
        <v>documentary</v>
      </c>
    </row>
    <row r="175" spans="1:22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6"/>
        <v>163.01447776628748</v>
      </c>
      <c r="G175" s="5">
        <f t="shared" si="17"/>
        <v>100.98334401024984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10">
        <f t="shared" si="18"/>
        <v>41412.208333333336</v>
      </c>
      <c r="N175" s="8">
        <f t="shared" si="19"/>
        <v>5</v>
      </c>
      <c r="O175" s="8">
        <f t="shared" si="20"/>
        <v>2013</v>
      </c>
      <c r="P175">
        <v>1369371600</v>
      </c>
      <c r="Q175" s="10">
        <f t="shared" si="21"/>
        <v>41418.208333333336</v>
      </c>
      <c r="R175" t="b">
        <v>0</v>
      </c>
      <c r="S175" t="b">
        <v>0</v>
      </c>
      <c r="T175" t="s">
        <v>33</v>
      </c>
      <c r="U175" t="str">
        <f t="shared" si="22"/>
        <v>theater</v>
      </c>
      <c r="V175" t="str">
        <f t="shared" si="23"/>
        <v>plays</v>
      </c>
    </row>
    <row r="176" spans="1:22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6"/>
        <v>894.66666666666674</v>
      </c>
      <c r="G176" s="5">
        <f t="shared" si="17"/>
        <v>111.83333333333333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10">
        <f t="shared" si="18"/>
        <v>42282.208333333328</v>
      </c>
      <c r="N176" s="8">
        <f t="shared" si="19"/>
        <v>10</v>
      </c>
      <c r="O176" s="8">
        <f t="shared" si="20"/>
        <v>2015</v>
      </c>
      <c r="P176">
        <v>1444107600</v>
      </c>
      <c r="Q176" s="10">
        <f t="shared" si="21"/>
        <v>42283.208333333328</v>
      </c>
      <c r="R176" t="b">
        <v>0</v>
      </c>
      <c r="S176" t="b">
        <v>1</v>
      </c>
      <c r="T176" t="s">
        <v>65</v>
      </c>
      <c r="U176" t="str">
        <f t="shared" si="22"/>
        <v>technology</v>
      </c>
      <c r="V176" t="str">
        <f t="shared" si="23"/>
        <v>wearables</v>
      </c>
    </row>
    <row r="177" spans="1:22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6"/>
        <v>26.191501103752756</v>
      </c>
      <c r="G177" s="5">
        <f t="shared" si="17"/>
        <v>41.999115044247787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10">
        <f t="shared" si="18"/>
        <v>42613.208333333328</v>
      </c>
      <c r="N177" s="8">
        <f t="shared" si="19"/>
        <v>8</v>
      </c>
      <c r="O177" s="8">
        <f t="shared" si="20"/>
        <v>2016</v>
      </c>
      <c r="P177">
        <v>1474261200</v>
      </c>
      <c r="Q177" s="10">
        <f t="shared" si="21"/>
        <v>42632.208333333328</v>
      </c>
      <c r="R177" t="b">
        <v>0</v>
      </c>
      <c r="S177" t="b">
        <v>0</v>
      </c>
      <c r="T177" t="s">
        <v>33</v>
      </c>
      <c r="U177" t="str">
        <f t="shared" si="22"/>
        <v>theater</v>
      </c>
      <c r="V177" t="str">
        <f t="shared" si="23"/>
        <v>plays</v>
      </c>
    </row>
    <row r="178" spans="1:22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6"/>
        <v>74.834782608695647</v>
      </c>
      <c r="G178" s="5">
        <f t="shared" si="17"/>
        <v>110.05115089514067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10">
        <f t="shared" si="18"/>
        <v>42616.208333333328</v>
      </c>
      <c r="N178" s="8">
        <f t="shared" si="19"/>
        <v>9</v>
      </c>
      <c r="O178" s="8">
        <f t="shared" si="20"/>
        <v>2016</v>
      </c>
      <c r="P178">
        <v>1473656400</v>
      </c>
      <c r="Q178" s="10">
        <f t="shared" si="21"/>
        <v>42625.208333333328</v>
      </c>
      <c r="R178" t="b">
        <v>0</v>
      </c>
      <c r="S178" t="b">
        <v>0</v>
      </c>
      <c r="T178" t="s">
        <v>33</v>
      </c>
      <c r="U178" t="str">
        <f t="shared" si="22"/>
        <v>theater</v>
      </c>
      <c r="V178" t="str">
        <f t="shared" si="23"/>
        <v>plays</v>
      </c>
    </row>
    <row r="179" spans="1:22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6"/>
        <v>416.47680412371136</v>
      </c>
      <c r="G179" s="5">
        <f t="shared" si="17"/>
        <v>58.997079225994888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10">
        <f t="shared" si="18"/>
        <v>40497.25</v>
      </c>
      <c r="N179" s="8">
        <f t="shared" si="19"/>
        <v>11</v>
      </c>
      <c r="O179" s="8">
        <f t="shared" si="20"/>
        <v>2010</v>
      </c>
      <c r="P179">
        <v>1291960800</v>
      </c>
      <c r="Q179" s="10">
        <f t="shared" si="21"/>
        <v>40522.25</v>
      </c>
      <c r="R179" t="b">
        <v>0</v>
      </c>
      <c r="S179" t="b">
        <v>0</v>
      </c>
      <c r="T179" t="s">
        <v>33</v>
      </c>
      <c r="U179" t="str">
        <f t="shared" si="22"/>
        <v>theater</v>
      </c>
      <c r="V179" t="str">
        <f t="shared" si="23"/>
        <v>plays</v>
      </c>
    </row>
    <row r="180" spans="1:22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6"/>
        <v>96.208333333333329</v>
      </c>
      <c r="G180" s="5">
        <f t="shared" si="17"/>
        <v>32.985714285714288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10">
        <f t="shared" si="18"/>
        <v>42999.208333333328</v>
      </c>
      <c r="N180" s="8">
        <f t="shared" si="19"/>
        <v>9</v>
      </c>
      <c r="O180" s="8">
        <f t="shared" si="20"/>
        <v>2017</v>
      </c>
      <c r="P180">
        <v>1506747600</v>
      </c>
      <c r="Q180" s="10">
        <f t="shared" si="21"/>
        <v>43008.208333333328</v>
      </c>
      <c r="R180" t="b">
        <v>0</v>
      </c>
      <c r="S180" t="b">
        <v>0</v>
      </c>
      <c r="T180" t="s">
        <v>17</v>
      </c>
      <c r="U180" t="str">
        <f t="shared" si="22"/>
        <v>food</v>
      </c>
      <c r="V180" t="str">
        <f t="shared" si="23"/>
        <v>food trucks</v>
      </c>
    </row>
    <row r="181" spans="1:22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6"/>
        <v>357.71910112359546</v>
      </c>
      <c r="G181" s="5">
        <f t="shared" si="17"/>
        <v>45.005654509471306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10">
        <f t="shared" si="18"/>
        <v>41350.208333333336</v>
      </c>
      <c r="N181" s="8">
        <f t="shared" si="19"/>
        <v>3</v>
      </c>
      <c r="O181" s="8">
        <f t="shared" si="20"/>
        <v>2013</v>
      </c>
      <c r="P181">
        <v>1363582800</v>
      </c>
      <c r="Q181" s="10">
        <f t="shared" si="21"/>
        <v>41351.208333333336</v>
      </c>
      <c r="R181" t="b">
        <v>0</v>
      </c>
      <c r="S181" t="b">
        <v>1</v>
      </c>
      <c r="T181" t="s">
        <v>33</v>
      </c>
      <c r="U181" t="str">
        <f t="shared" si="22"/>
        <v>theater</v>
      </c>
      <c r="V181" t="str">
        <f t="shared" si="23"/>
        <v>plays</v>
      </c>
    </row>
    <row r="182" spans="1:22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6"/>
        <v>308.45714285714286</v>
      </c>
      <c r="G182" s="5">
        <f t="shared" si="17"/>
        <v>81.98196487897485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10">
        <f t="shared" si="18"/>
        <v>40259.208333333336</v>
      </c>
      <c r="N182" s="8">
        <f t="shared" si="19"/>
        <v>3</v>
      </c>
      <c r="O182" s="8">
        <f t="shared" si="20"/>
        <v>2010</v>
      </c>
      <c r="P182">
        <v>1269666000</v>
      </c>
      <c r="Q182" s="10">
        <f t="shared" si="21"/>
        <v>40264.208333333336</v>
      </c>
      <c r="R182" t="b">
        <v>0</v>
      </c>
      <c r="S182" t="b">
        <v>0</v>
      </c>
      <c r="T182" t="s">
        <v>65</v>
      </c>
      <c r="U182" t="str">
        <f t="shared" si="22"/>
        <v>technology</v>
      </c>
      <c r="V182" t="str">
        <f t="shared" si="23"/>
        <v>wearables</v>
      </c>
    </row>
    <row r="183" spans="1:22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6"/>
        <v>61.802325581395344</v>
      </c>
      <c r="G183" s="5">
        <f t="shared" si="17"/>
        <v>39.080882352941174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10">
        <f t="shared" si="18"/>
        <v>43012.208333333328</v>
      </c>
      <c r="N183" s="8">
        <f t="shared" si="19"/>
        <v>10</v>
      </c>
      <c r="O183" s="8">
        <f t="shared" si="20"/>
        <v>2017</v>
      </c>
      <c r="P183">
        <v>1508648400</v>
      </c>
      <c r="Q183" s="10">
        <f t="shared" si="21"/>
        <v>43030.208333333328</v>
      </c>
      <c r="R183" t="b">
        <v>0</v>
      </c>
      <c r="S183" t="b">
        <v>0</v>
      </c>
      <c r="T183" t="s">
        <v>28</v>
      </c>
      <c r="U183" t="str">
        <f t="shared" si="22"/>
        <v>technology</v>
      </c>
      <c r="V183" t="str">
        <f t="shared" si="23"/>
        <v>web</v>
      </c>
    </row>
    <row r="184" spans="1:22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6"/>
        <v>722.32472324723244</v>
      </c>
      <c r="G184" s="5">
        <f t="shared" si="17"/>
        <v>58.996383363471971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10">
        <f t="shared" si="18"/>
        <v>43631.208333333328</v>
      </c>
      <c r="N184" s="8">
        <f t="shared" si="19"/>
        <v>6</v>
      </c>
      <c r="O184" s="8">
        <f t="shared" si="20"/>
        <v>2019</v>
      </c>
      <c r="P184">
        <v>1561957200</v>
      </c>
      <c r="Q184" s="10">
        <f t="shared" si="21"/>
        <v>43647.208333333328</v>
      </c>
      <c r="R184" t="b">
        <v>0</v>
      </c>
      <c r="S184" t="b">
        <v>0</v>
      </c>
      <c r="T184" t="s">
        <v>33</v>
      </c>
      <c r="U184" t="str">
        <f t="shared" si="22"/>
        <v>theater</v>
      </c>
      <c r="V184" t="str">
        <f t="shared" si="23"/>
        <v>plays</v>
      </c>
    </row>
    <row r="185" spans="1:22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6"/>
        <v>69.117647058823522</v>
      </c>
      <c r="G185" s="5">
        <f t="shared" si="17"/>
        <v>40.988372093023258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10">
        <f t="shared" si="18"/>
        <v>40430.208333333336</v>
      </c>
      <c r="N185" s="8">
        <f t="shared" si="19"/>
        <v>9</v>
      </c>
      <c r="O185" s="8">
        <f t="shared" si="20"/>
        <v>2010</v>
      </c>
      <c r="P185">
        <v>1285131600</v>
      </c>
      <c r="Q185" s="10">
        <f t="shared" si="21"/>
        <v>40443.208333333336</v>
      </c>
      <c r="R185" t="b">
        <v>0</v>
      </c>
      <c r="S185" t="b">
        <v>0</v>
      </c>
      <c r="T185" t="s">
        <v>23</v>
      </c>
      <c r="U185" t="str">
        <f t="shared" si="22"/>
        <v>music</v>
      </c>
      <c r="V185" t="str">
        <f t="shared" si="23"/>
        <v>rock</v>
      </c>
    </row>
    <row r="186" spans="1:22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6"/>
        <v>293.05555555555554</v>
      </c>
      <c r="G186" s="5">
        <f t="shared" si="17"/>
        <v>31.029411764705884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10">
        <f t="shared" si="18"/>
        <v>43588.208333333328</v>
      </c>
      <c r="N186" s="8">
        <f t="shared" si="19"/>
        <v>5</v>
      </c>
      <c r="O186" s="8">
        <f t="shared" si="20"/>
        <v>2019</v>
      </c>
      <c r="P186">
        <v>1556946000</v>
      </c>
      <c r="Q186" s="10">
        <f t="shared" si="21"/>
        <v>43589.208333333328</v>
      </c>
      <c r="R186" t="b">
        <v>0</v>
      </c>
      <c r="S186" t="b">
        <v>0</v>
      </c>
      <c r="T186" t="s">
        <v>33</v>
      </c>
      <c r="U186" t="str">
        <f t="shared" si="22"/>
        <v>theater</v>
      </c>
      <c r="V186" t="str">
        <f t="shared" si="23"/>
        <v>plays</v>
      </c>
    </row>
    <row r="187" spans="1:22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6"/>
        <v>71.8</v>
      </c>
      <c r="G187" s="5">
        <f t="shared" si="17"/>
        <v>37.789473684210527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10">
        <f t="shared" si="18"/>
        <v>43233.208333333328</v>
      </c>
      <c r="N187" s="8">
        <f t="shared" si="19"/>
        <v>5</v>
      </c>
      <c r="O187" s="8">
        <f t="shared" si="20"/>
        <v>2018</v>
      </c>
      <c r="P187">
        <v>1527138000</v>
      </c>
      <c r="Q187" s="10">
        <f t="shared" si="21"/>
        <v>43244.208333333328</v>
      </c>
      <c r="R187" t="b">
        <v>0</v>
      </c>
      <c r="S187" t="b">
        <v>0</v>
      </c>
      <c r="T187" t="s">
        <v>269</v>
      </c>
      <c r="U187" t="str">
        <f t="shared" si="22"/>
        <v>film &amp; video</v>
      </c>
      <c r="V187" t="str">
        <f t="shared" si="23"/>
        <v>television</v>
      </c>
    </row>
    <row r="188" spans="1:22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6"/>
        <v>31.934684684684683</v>
      </c>
      <c r="G188" s="5">
        <f t="shared" si="17"/>
        <v>32.006772009029348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10">
        <f t="shared" si="18"/>
        <v>41782.208333333336</v>
      </c>
      <c r="N188" s="8">
        <f t="shared" si="19"/>
        <v>5</v>
      </c>
      <c r="O188" s="8">
        <f t="shared" si="20"/>
        <v>2014</v>
      </c>
      <c r="P188">
        <v>1402117200</v>
      </c>
      <c r="Q188" s="10">
        <f t="shared" si="21"/>
        <v>41797.208333333336</v>
      </c>
      <c r="R188" t="b">
        <v>0</v>
      </c>
      <c r="S188" t="b">
        <v>0</v>
      </c>
      <c r="T188" t="s">
        <v>33</v>
      </c>
      <c r="U188" t="str">
        <f t="shared" si="22"/>
        <v>theater</v>
      </c>
      <c r="V188" t="str">
        <f t="shared" si="23"/>
        <v>plays</v>
      </c>
    </row>
    <row r="189" spans="1:22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6"/>
        <v>229.87375415282392</v>
      </c>
      <c r="G189" s="5">
        <f t="shared" si="17"/>
        <v>95.966712898751737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10">
        <f t="shared" si="18"/>
        <v>41328.25</v>
      </c>
      <c r="N189" s="8">
        <f t="shared" si="19"/>
        <v>2</v>
      </c>
      <c r="O189" s="8">
        <f t="shared" si="20"/>
        <v>2013</v>
      </c>
      <c r="P189">
        <v>1364014800</v>
      </c>
      <c r="Q189" s="10">
        <f t="shared" si="21"/>
        <v>41356.208333333336</v>
      </c>
      <c r="R189" t="b">
        <v>0</v>
      </c>
      <c r="S189" t="b">
        <v>1</v>
      </c>
      <c r="T189" t="s">
        <v>100</v>
      </c>
      <c r="U189" t="str">
        <f t="shared" si="22"/>
        <v>film &amp; video</v>
      </c>
      <c r="V189" t="str">
        <f t="shared" si="23"/>
        <v>shorts</v>
      </c>
    </row>
    <row r="190" spans="1:22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6"/>
        <v>32.012195121951223</v>
      </c>
      <c r="G190" s="5">
        <f t="shared" si="17"/>
        <v>75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10">
        <f t="shared" si="18"/>
        <v>41975.25</v>
      </c>
      <c r="N190" s="8">
        <f t="shared" si="19"/>
        <v>12</v>
      </c>
      <c r="O190" s="8">
        <f t="shared" si="20"/>
        <v>2014</v>
      </c>
      <c r="P190">
        <v>1417586400</v>
      </c>
      <c r="Q190" s="10">
        <f t="shared" si="21"/>
        <v>41976.25</v>
      </c>
      <c r="R190" t="b">
        <v>0</v>
      </c>
      <c r="S190" t="b">
        <v>0</v>
      </c>
      <c r="T190" t="s">
        <v>33</v>
      </c>
      <c r="U190" t="str">
        <f t="shared" si="22"/>
        <v>theater</v>
      </c>
      <c r="V190" t="str">
        <f t="shared" si="23"/>
        <v>plays</v>
      </c>
    </row>
    <row r="191" spans="1:22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6"/>
        <v>23.525352848928385</v>
      </c>
      <c r="G191" s="5">
        <f t="shared" si="17"/>
        <v>102.0498866213152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10">
        <f t="shared" si="18"/>
        <v>42433.25</v>
      </c>
      <c r="N191" s="8">
        <f t="shared" si="19"/>
        <v>3</v>
      </c>
      <c r="O191" s="8">
        <f t="shared" si="20"/>
        <v>2016</v>
      </c>
      <c r="P191">
        <v>1457071200</v>
      </c>
      <c r="Q191" s="10">
        <f t="shared" si="21"/>
        <v>42433.25</v>
      </c>
      <c r="R191" t="b">
        <v>0</v>
      </c>
      <c r="S191" t="b">
        <v>0</v>
      </c>
      <c r="T191" t="s">
        <v>33</v>
      </c>
      <c r="U191" t="str">
        <f t="shared" si="22"/>
        <v>theater</v>
      </c>
      <c r="V191" t="str">
        <f t="shared" si="23"/>
        <v>plays</v>
      </c>
    </row>
    <row r="192" spans="1:22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6"/>
        <v>68.594594594594597</v>
      </c>
      <c r="G192" s="5">
        <f t="shared" si="17"/>
        <v>105.75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10">
        <f t="shared" si="18"/>
        <v>41429.208333333336</v>
      </c>
      <c r="N192" s="8">
        <f t="shared" si="19"/>
        <v>6</v>
      </c>
      <c r="O192" s="8">
        <f t="shared" si="20"/>
        <v>2013</v>
      </c>
      <c r="P192">
        <v>1370408400</v>
      </c>
      <c r="Q192" s="10">
        <f t="shared" si="21"/>
        <v>41430.208333333336</v>
      </c>
      <c r="R192" t="b">
        <v>0</v>
      </c>
      <c r="S192" t="b">
        <v>1</v>
      </c>
      <c r="T192" t="s">
        <v>33</v>
      </c>
      <c r="U192" t="str">
        <f t="shared" si="22"/>
        <v>theater</v>
      </c>
      <c r="V192" t="str">
        <f t="shared" si="23"/>
        <v>plays</v>
      </c>
    </row>
    <row r="193" spans="1:22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6"/>
        <v>37.952380952380956</v>
      </c>
      <c r="G193" s="5">
        <f t="shared" si="17"/>
        <v>37.069767441860463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10">
        <f t="shared" si="18"/>
        <v>43536.208333333328</v>
      </c>
      <c r="N193" s="8">
        <f t="shared" si="19"/>
        <v>3</v>
      </c>
      <c r="O193" s="8">
        <f t="shared" si="20"/>
        <v>2019</v>
      </c>
      <c r="P193">
        <v>1552626000</v>
      </c>
      <c r="Q193" s="10">
        <f t="shared" si="21"/>
        <v>43539.208333333328</v>
      </c>
      <c r="R193" t="b">
        <v>0</v>
      </c>
      <c r="S193" t="b">
        <v>0</v>
      </c>
      <c r="T193" t="s">
        <v>33</v>
      </c>
      <c r="U193" t="str">
        <f t="shared" si="22"/>
        <v>theater</v>
      </c>
      <c r="V193" t="str">
        <f t="shared" si="23"/>
        <v>plays</v>
      </c>
    </row>
    <row r="194" spans="1:22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6"/>
        <v>19.992957746478872</v>
      </c>
      <c r="G194" s="5">
        <f t="shared" si="17"/>
        <v>35.049382716049379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10">
        <f t="shared" si="18"/>
        <v>41817.208333333336</v>
      </c>
      <c r="N194" s="8">
        <f t="shared" si="19"/>
        <v>6</v>
      </c>
      <c r="O194" s="8">
        <f t="shared" si="20"/>
        <v>2014</v>
      </c>
      <c r="P194">
        <v>1404190800</v>
      </c>
      <c r="Q194" s="10">
        <f t="shared" si="21"/>
        <v>41821.208333333336</v>
      </c>
      <c r="R194" t="b">
        <v>0</v>
      </c>
      <c r="S194" t="b">
        <v>0</v>
      </c>
      <c r="T194" t="s">
        <v>23</v>
      </c>
      <c r="U194" t="str">
        <f t="shared" si="22"/>
        <v>music</v>
      </c>
      <c r="V194" t="str">
        <f t="shared" si="23"/>
        <v>rock</v>
      </c>
    </row>
    <row r="195" spans="1:22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24">E195/D195*100</f>
        <v>45.636363636363633</v>
      </c>
      <c r="G195" s="5">
        <f t="shared" ref="G195:G258" si="25">E195/I195</f>
        <v>46.338461538461537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10">
        <f t="shared" ref="M195:M258" si="26">(((L195/60)/60)/24)+DATE(1970,1,1)</f>
        <v>43198.208333333328</v>
      </c>
      <c r="N195" s="8">
        <f t="shared" ref="N195:N258" si="27">MONTH(M195)</f>
        <v>4</v>
      </c>
      <c r="O195" s="8">
        <f t="shared" ref="O195:O258" si="28">YEAR(M195)</f>
        <v>2018</v>
      </c>
      <c r="P195">
        <v>1523509200</v>
      </c>
      <c r="Q195" s="10">
        <f t="shared" ref="Q195:Q258" si="29">(((P195/60)/60)/24)+DATE(1970,1,1)</f>
        <v>43202.208333333328</v>
      </c>
      <c r="R195" t="b">
        <v>1</v>
      </c>
      <c r="S195" t="b">
        <v>0</v>
      </c>
      <c r="T195" t="s">
        <v>60</v>
      </c>
      <c r="U195" t="str">
        <f t="shared" ref="U195:U258" si="30">LEFT(T195,FIND("/",T195,1)-1)</f>
        <v>music</v>
      </c>
      <c r="V195" t="str">
        <f t="shared" si="23"/>
        <v>indie rock</v>
      </c>
    </row>
    <row r="196" spans="1:22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24"/>
        <v>122.7605633802817</v>
      </c>
      <c r="G196" s="5">
        <f t="shared" si="25"/>
        <v>69.174603174603178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10">
        <f t="shared" si="26"/>
        <v>42261.208333333328</v>
      </c>
      <c r="N196" s="8">
        <f t="shared" si="27"/>
        <v>9</v>
      </c>
      <c r="O196" s="8">
        <f t="shared" si="28"/>
        <v>2015</v>
      </c>
      <c r="P196">
        <v>1443589200</v>
      </c>
      <c r="Q196" s="10">
        <f t="shared" si="29"/>
        <v>42277.208333333328</v>
      </c>
      <c r="R196" t="b">
        <v>0</v>
      </c>
      <c r="S196" t="b">
        <v>0</v>
      </c>
      <c r="T196" t="s">
        <v>148</v>
      </c>
      <c r="U196" t="str">
        <f t="shared" si="30"/>
        <v>music</v>
      </c>
      <c r="V196" t="str">
        <f t="shared" ref="V196:V259" si="31">RIGHT(T196,(LEN(T196)-FIND("/",T196,1)))</f>
        <v>metal</v>
      </c>
    </row>
    <row r="197" spans="1:22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4"/>
        <v>361.75316455696202</v>
      </c>
      <c r="G197" s="5">
        <f t="shared" si="25"/>
        <v>109.07824427480917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10">
        <f t="shared" si="26"/>
        <v>43310.208333333328</v>
      </c>
      <c r="N197" s="8">
        <f t="shared" si="27"/>
        <v>7</v>
      </c>
      <c r="O197" s="8">
        <f t="shared" si="28"/>
        <v>2018</v>
      </c>
      <c r="P197">
        <v>1533445200</v>
      </c>
      <c r="Q197" s="10">
        <f t="shared" si="29"/>
        <v>43317.208333333328</v>
      </c>
      <c r="R197" t="b">
        <v>0</v>
      </c>
      <c r="S197" t="b">
        <v>0</v>
      </c>
      <c r="T197" t="s">
        <v>50</v>
      </c>
      <c r="U197" t="str">
        <f t="shared" si="30"/>
        <v>music</v>
      </c>
      <c r="V197" t="str">
        <f t="shared" si="31"/>
        <v>electric music</v>
      </c>
    </row>
    <row r="198" spans="1:22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4"/>
        <v>63.146341463414636</v>
      </c>
      <c r="G198" s="5">
        <f t="shared" si="25"/>
        <v>51.78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10">
        <f t="shared" si="26"/>
        <v>42616.208333333328</v>
      </c>
      <c r="N198" s="8">
        <f t="shared" si="27"/>
        <v>9</v>
      </c>
      <c r="O198" s="8">
        <f t="shared" si="28"/>
        <v>2016</v>
      </c>
      <c r="P198">
        <v>1474520400</v>
      </c>
      <c r="Q198" s="10">
        <f t="shared" si="29"/>
        <v>42635.208333333328</v>
      </c>
      <c r="R198" t="b">
        <v>0</v>
      </c>
      <c r="S198" t="b">
        <v>0</v>
      </c>
      <c r="T198" t="s">
        <v>65</v>
      </c>
      <c r="U198" t="str">
        <f t="shared" si="30"/>
        <v>technology</v>
      </c>
      <c r="V198" t="str">
        <f t="shared" si="31"/>
        <v>wearables</v>
      </c>
    </row>
    <row r="199" spans="1:22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4"/>
        <v>298.20475319926874</v>
      </c>
      <c r="G199" s="5">
        <f t="shared" si="25"/>
        <v>82.010055304172951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10">
        <f t="shared" si="26"/>
        <v>42909.208333333328</v>
      </c>
      <c r="N199" s="8">
        <f t="shared" si="27"/>
        <v>6</v>
      </c>
      <c r="O199" s="8">
        <f t="shared" si="28"/>
        <v>2017</v>
      </c>
      <c r="P199">
        <v>1499403600</v>
      </c>
      <c r="Q199" s="10">
        <f t="shared" si="29"/>
        <v>42923.208333333328</v>
      </c>
      <c r="R199" t="b">
        <v>0</v>
      </c>
      <c r="S199" t="b">
        <v>0</v>
      </c>
      <c r="T199" t="s">
        <v>53</v>
      </c>
      <c r="U199" t="str">
        <f t="shared" si="30"/>
        <v>film &amp; video</v>
      </c>
      <c r="V199" t="str">
        <f t="shared" si="31"/>
        <v>drama</v>
      </c>
    </row>
    <row r="200" spans="1:22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4"/>
        <v>9.5585443037974684</v>
      </c>
      <c r="G200" s="5">
        <f t="shared" si="25"/>
        <v>35.958333333333336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10">
        <f t="shared" si="26"/>
        <v>40396.208333333336</v>
      </c>
      <c r="N200" s="8">
        <f t="shared" si="27"/>
        <v>8</v>
      </c>
      <c r="O200" s="8">
        <f t="shared" si="28"/>
        <v>2010</v>
      </c>
      <c r="P200">
        <v>1283576400</v>
      </c>
      <c r="Q200" s="10">
        <f t="shared" si="29"/>
        <v>40425.208333333336</v>
      </c>
      <c r="R200" t="b">
        <v>0</v>
      </c>
      <c r="S200" t="b">
        <v>0</v>
      </c>
      <c r="T200" t="s">
        <v>50</v>
      </c>
      <c r="U200" t="str">
        <f t="shared" si="30"/>
        <v>music</v>
      </c>
      <c r="V200" t="str">
        <f t="shared" si="31"/>
        <v>electric music</v>
      </c>
    </row>
    <row r="201" spans="1:22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4"/>
        <v>53.777777777777779</v>
      </c>
      <c r="G201" s="5">
        <f t="shared" si="25"/>
        <v>74.461538461538467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10">
        <f t="shared" si="26"/>
        <v>42192.208333333328</v>
      </c>
      <c r="N201" s="8">
        <f t="shared" si="27"/>
        <v>7</v>
      </c>
      <c r="O201" s="8">
        <f t="shared" si="28"/>
        <v>2015</v>
      </c>
      <c r="P201">
        <v>1436590800</v>
      </c>
      <c r="Q201" s="10">
        <f t="shared" si="29"/>
        <v>42196.208333333328</v>
      </c>
      <c r="R201" t="b">
        <v>0</v>
      </c>
      <c r="S201" t="b">
        <v>0</v>
      </c>
      <c r="T201" t="s">
        <v>23</v>
      </c>
      <c r="U201" t="str">
        <f t="shared" si="30"/>
        <v>music</v>
      </c>
      <c r="V201" t="str">
        <f t="shared" si="31"/>
        <v>rock</v>
      </c>
    </row>
    <row r="202" spans="1:22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4"/>
        <v>2</v>
      </c>
      <c r="G202" s="5">
        <f t="shared" si="25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10">
        <f t="shared" si="26"/>
        <v>40262.208333333336</v>
      </c>
      <c r="N202" s="8">
        <f t="shared" si="27"/>
        <v>3</v>
      </c>
      <c r="O202" s="8">
        <f t="shared" si="28"/>
        <v>2010</v>
      </c>
      <c r="P202">
        <v>1270443600</v>
      </c>
      <c r="Q202" s="10">
        <f t="shared" si="29"/>
        <v>40273.208333333336</v>
      </c>
      <c r="R202" t="b">
        <v>0</v>
      </c>
      <c r="S202" t="b">
        <v>0</v>
      </c>
      <c r="T202" t="s">
        <v>33</v>
      </c>
      <c r="U202" t="str">
        <f t="shared" si="30"/>
        <v>theater</v>
      </c>
      <c r="V202" t="str">
        <f t="shared" si="31"/>
        <v>plays</v>
      </c>
    </row>
    <row r="203" spans="1:22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4"/>
        <v>681.19047619047615</v>
      </c>
      <c r="G203" s="5">
        <f t="shared" si="25"/>
        <v>91.114649681528661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10">
        <f t="shared" si="26"/>
        <v>41845.208333333336</v>
      </c>
      <c r="N203" s="8">
        <f t="shared" si="27"/>
        <v>7</v>
      </c>
      <c r="O203" s="8">
        <f t="shared" si="28"/>
        <v>2014</v>
      </c>
      <c r="P203">
        <v>1407819600</v>
      </c>
      <c r="Q203" s="10">
        <f t="shared" si="29"/>
        <v>41863.208333333336</v>
      </c>
      <c r="R203" t="b">
        <v>0</v>
      </c>
      <c r="S203" t="b">
        <v>0</v>
      </c>
      <c r="T203" t="s">
        <v>28</v>
      </c>
      <c r="U203" t="str">
        <f t="shared" si="30"/>
        <v>technology</v>
      </c>
      <c r="V203" t="str">
        <f t="shared" si="31"/>
        <v>web</v>
      </c>
    </row>
    <row r="204" spans="1:22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4"/>
        <v>78.831325301204828</v>
      </c>
      <c r="G204" s="5">
        <f t="shared" si="25"/>
        <v>79.792682926829272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10">
        <f t="shared" si="26"/>
        <v>40818.208333333336</v>
      </c>
      <c r="N204" s="8">
        <f t="shared" si="27"/>
        <v>10</v>
      </c>
      <c r="O204" s="8">
        <f t="shared" si="28"/>
        <v>2011</v>
      </c>
      <c r="P204">
        <v>1317877200</v>
      </c>
      <c r="Q204" s="10">
        <f t="shared" si="29"/>
        <v>40822.208333333336</v>
      </c>
      <c r="R204" t="b">
        <v>0</v>
      </c>
      <c r="S204" t="b">
        <v>0</v>
      </c>
      <c r="T204" t="s">
        <v>17</v>
      </c>
      <c r="U204" t="str">
        <f t="shared" si="30"/>
        <v>food</v>
      </c>
      <c r="V204" t="str">
        <f t="shared" si="31"/>
        <v>food trucks</v>
      </c>
    </row>
    <row r="205" spans="1:22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4"/>
        <v>134.40792216817235</v>
      </c>
      <c r="G205" s="5">
        <f t="shared" si="25"/>
        <v>42.999777678968428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10">
        <f t="shared" si="26"/>
        <v>42752.25</v>
      </c>
      <c r="N205" s="8">
        <f t="shared" si="27"/>
        <v>1</v>
      </c>
      <c r="O205" s="8">
        <f t="shared" si="28"/>
        <v>2017</v>
      </c>
      <c r="P205">
        <v>1484805600</v>
      </c>
      <c r="Q205" s="10">
        <f t="shared" si="29"/>
        <v>42754.25</v>
      </c>
      <c r="R205" t="b">
        <v>0</v>
      </c>
      <c r="S205" t="b">
        <v>0</v>
      </c>
      <c r="T205" t="s">
        <v>33</v>
      </c>
      <c r="U205" t="str">
        <f t="shared" si="30"/>
        <v>theater</v>
      </c>
      <c r="V205" t="str">
        <f t="shared" si="31"/>
        <v>plays</v>
      </c>
    </row>
    <row r="206" spans="1:22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4"/>
        <v>3.3719999999999999</v>
      </c>
      <c r="G206" s="5">
        <f t="shared" si="25"/>
        <v>63.225000000000001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10">
        <f t="shared" si="26"/>
        <v>40636.208333333336</v>
      </c>
      <c r="N206" s="8">
        <f t="shared" si="27"/>
        <v>4</v>
      </c>
      <c r="O206" s="8">
        <f t="shared" si="28"/>
        <v>2011</v>
      </c>
      <c r="P206">
        <v>1302670800</v>
      </c>
      <c r="Q206" s="10">
        <f t="shared" si="29"/>
        <v>40646.208333333336</v>
      </c>
      <c r="R206" t="b">
        <v>0</v>
      </c>
      <c r="S206" t="b">
        <v>0</v>
      </c>
      <c r="T206" t="s">
        <v>159</v>
      </c>
      <c r="U206" t="str">
        <f t="shared" si="30"/>
        <v>music</v>
      </c>
      <c r="V206" t="str">
        <f t="shared" si="31"/>
        <v>jazz</v>
      </c>
    </row>
    <row r="207" spans="1:22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4"/>
        <v>431.84615384615387</v>
      </c>
      <c r="G207" s="5">
        <f t="shared" si="25"/>
        <v>70.174999999999997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10">
        <f t="shared" si="26"/>
        <v>43390.208333333328</v>
      </c>
      <c r="N207" s="8">
        <f t="shared" si="27"/>
        <v>10</v>
      </c>
      <c r="O207" s="8">
        <f t="shared" si="28"/>
        <v>2018</v>
      </c>
      <c r="P207">
        <v>1540789200</v>
      </c>
      <c r="Q207" s="10">
        <f t="shared" si="29"/>
        <v>43402.208333333328</v>
      </c>
      <c r="R207" t="b">
        <v>1</v>
      </c>
      <c r="S207" t="b">
        <v>0</v>
      </c>
      <c r="T207" t="s">
        <v>33</v>
      </c>
      <c r="U207" t="str">
        <f t="shared" si="30"/>
        <v>theater</v>
      </c>
      <c r="V207" t="str">
        <f t="shared" si="31"/>
        <v>plays</v>
      </c>
    </row>
    <row r="208" spans="1:22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4"/>
        <v>38.844444444444441</v>
      </c>
      <c r="G208" s="5">
        <f t="shared" si="25"/>
        <v>61.333333333333336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10">
        <f t="shared" si="26"/>
        <v>40236.25</v>
      </c>
      <c r="N208" s="8">
        <f t="shared" si="27"/>
        <v>2</v>
      </c>
      <c r="O208" s="8">
        <f t="shared" si="28"/>
        <v>2010</v>
      </c>
      <c r="P208">
        <v>1268028000</v>
      </c>
      <c r="Q208" s="10">
        <f t="shared" si="29"/>
        <v>40245.25</v>
      </c>
      <c r="R208" t="b">
        <v>0</v>
      </c>
      <c r="S208" t="b">
        <v>0</v>
      </c>
      <c r="T208" t="s">
        <v>119</v>
      </c>
      <c r="U208" t="str">
        <f t="shared" si="30"/>
        <v>publishing</v>
      </c>
      <c r="V208" t="str">
        <f t="shared" si="31"/>
        <v>fiction</v>
      </c>
    </row>
    <row r="209" spans="1:22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4"/>
        <v>425.7</v>
      </c>
      <c r="G209" s="5">
        <f t="shared" si="25"/>
        <v>99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10">
        <f t="shared" si="26"/>
        <v>43340.208333333328</v>
      </c>
      <c r="N209" s="8">
        <f t="shared" si="27"/>
        <v>8</v>
      </c>
      <c r="O209" s="8">
        <f t="shared" si="28"/>
        <v>2018</v>
      </c>
      <c r="P209">
        <v>1537160400</v>
      </c>
      <c r="Q209" s="10">
        <f t="shared" si="29"/>
        <v>43360.208333333328</v>
      </c>
      <c r="R209" t="b">
        <v>0</v>
      </c>
      <c r="S209" t="b">
        <v>1</v>
      </c>
      <c r="T209" t="s">
        <v>23</v>
      </c>
      <c r="U209" t="str">
        <f t="shared" si="30"/>
        <v>music</v>
      </c>
      <c r="V209" t="str">
        <f t="shared" si="31"/>
        <v>rock</v>
      </c>
    </row>
    <row r="210" spans="1:22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4"/>
        <v>101.12239715591672</v>
      </c>
      <c r="G210" s="5">
        <f t="shared" si="25"/>
        <v>96.984900146127615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10">
        <f t="shared" si="26"/>
        <v>43048.25</v>
      </c>
      <c r="N210" s="8">
        <f t="shared" si="27"/>
        <v>11</v>
      </c>
      <c r="O210" s="8">
        <f t="shared" si="28"/>
        <v>2017</v>
      </c>
      <c r="P210">
        <v>1512280800</v>
      </c>
      <c r="Q210" s="10">
        <f t="shared" si="29"/>
        <v>43072.25</v>
      </c>
      <c r="R210" t="b">
        <v>0</v>
      </c>
      <c r="S210" t="b">
        <v>0</v>
      </c>
      <c r="T210" t="s">
        <v>42</v>
      </c>
      <c r="U210" t="str">
        <f t="shared" si="30"/>
        <v>film &amp; video</v>
      </c>
      <c r="V210" t="str">
        <f t="shared" si="31"/>
        <v>documentary</v>
      </c>
    </row>
    <row r="211" spans="1:22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4"/>
        <v>21.188688946015425</v>
      </c>
      <c r="G211" s="5">
        <f t="shared" si="25"/>
        <v>51.004950495049506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10">
        <f t="shared" si="26"/>
        <v>42496.208333333328</v>
      </c>
      <c r="N211" s="8">
        <f t="shared" si="27"/>
        <v>5</v>
      </c>
      <c r="O211" s="8">
        <f t="shared" si="28"/>
        <v>2016</v>
      </c>
      <c r="P211">
        <v>1463115600</v>
      </c>
      <c r="Q211" s="10">
        <f t="shared" si="29"/>
        <v>42503.208333333328</v>
      </c>
      <c r="R211" t="b">
        <v>0</v>
      </c>
      <c r="S211" t="b">
        <v>0</v>
      </c>
      <c r="T211" t="s">
        <v>42</v>
      </c>
      <c r="U211" t="str">
        <f t="shared" si="30"/>
        <v>film &amp; video</v>
      </c>
      <c r="V211" t="str">
        <f t="shared" si="31"/>
        <v>documentary</v>
      </c>
    </row>
    <row r="212" spans="1:22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4"/>
        <v>67.425531914893625</v>
      </c>
      <c r="G212" s="5">
        <f t="shared" si="25"/>
        <v>28.044247787610619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10">
        <f t="shared" si="26"/>
        <v>42797.25</v>
      </c>
      <c r="N212" s="8">
        <f t="shared" si="27"/>
        <v>3</v>
      </c>
      <c r="O212" s="8">
        <f t="shared" si="28"/>
        <v>2017</v>
      </c>
      <c r="P212">
        <v>1490850000</v>
      </c>
      <c r="Q212" s="10">
        <f t="shared" si="29"/>
        <v>42824.208333333328</v>
      </c>
      <c r="R212" t="b">
        <v>0</v>
      </c>
      <c r="S212" t="b">
        <v>0</v>
      </c>
      <c r="T212" t="s">
        <v>474</v>
      </c>
      <c r="U212" t="str">
        <f t="shared" si="30"/>
        <v>film &amp; video</v>
      </c>
      <c r="V212" t="str">
        <f t="shared" si="31"/>
        <v>science fiction</v>
      </c>
    </row>
    <row r="213" spans="1:22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4"/>
        <v>94.923371647509583</v>
      </c>
      <c r="G213" s="5">
        <f t="shared" si="25"/>
        <v>60.984615384615381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10">
        <f t="shared" si="26"/>
        <v>41513.208333333336</v>
      </c>
      <c r="N213" s="8">
        <f t="shared" si="27"/>
        <v>8</v>
      </c>
      <c r="O213" s="8">
        <f t="shared" si="28"/>
        <v>2013</v>
      </c>
      <c r="P213">
        <v>1379653200</v>
      </c>
      <c r="Q213" s="10">
        <f t="shared" si="29"/>
        <v>41537.208333333336</v>
      </c>
      <c r="R213" t="b">
        <v>0</v>
      </c>
      <c r="S213" t="b">
        <v>0</v>
      </c>
      <c r="T213" t="s">
        <v>33</v>
      </c>
      <c r="U213" t="str">
        <f t="shared" si="30"/>
        <v>theater</v>
      </c>
      <c r="V213" t="str">
        <f t="shared" si="31"/>
        <v>plays</v>
      </c>
    </row>
    <row r="214" spans="1:22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4"/>
        <v>151.85185185185185</v>
      </c>
      <c r="G214" s="5">
        <f t="shared" si="25"/>
        <v>73.214285714285708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10">
        <f t="shared" si="26"/>
        <v>43814.25</v>
      </c>
      <c r="N214" s="8">
        <f t="shared" si="27"/>
        <v>12</v>
      </c>
      <c r="O214" s="8">
        <f t="shared" si="28"/>
        <v>2019</v>
      </c>
      <c r="P214">
        <v>1580364000</v>
      </c>
      <c r="Q214" s="10">
        <f t="shared" si="29"/>
        <v>43860.25</v>
      </c>
      <c r="R214" t="b">
        <v>0</v>
      </c>
      <c r="S214" t="b">
        <v>0</v>
      </c>
      <c r="T214" t="s">
        <v>33</v>
      </c>
      <c r="U214" t="str">
        <f t="shared" si="30"/>
        <v>theater</v>
      </c>
      <c r="V214" t="str">
        <f t="shared" si="31"/>
        <v>plays</v>
      </c>
    </row>
    <row r="215" spans="1:22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4"/>
        <v>195.16382252559728</v>
      </c>
      <c r="G215" s="5">
        <f t="shared" si="25"/>
        <v>39.997435299603637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10">
        <f t="shared" si="26"/>
        <v>40488.208333333336</v>
      </c>
      <c r="N215" s="8">
        <f t="shared" si="27"/>
        <v>11</v>
      </c>
      <c r="O215" s="8">
        <f t="shared" si="28"/>
        <v>2010</v>
      </c>
      <c r="P215">
        <v>1289714400</v>
      </c>
      <c r="Q215" s="10">
        <f t="shared" si="29"/>
        <v>40496.25</v>
      </c>
      <c r="R215" t="b">
        <v>0</v>
      </c>
      <c r="S215" t="b">
        <v>1</v>
      </c>
      <c r="T215" t="s">
        <v>60</v>
      </c>
      <c r="U215" t="str">
        <f t="shared" si="30"/>
        <v>music</v>
      </c>
      <c r="V215" t="str">
        <f t="shared" si="31"/>
        <v>indie rock</v>
      </c>
    </row>
    <row r="216" spans="1:22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4"/>
        <v>1023.1428571428571</v>
      </c>
      <c r="G216" s="5">
        <f t="shared" si="25"/>
        <v>86.812121212121212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10">
        <f t="shared" si="26"/>
        <v>40409.208333333336</v>
      </c>
      <c r="N216" s="8">
        <f t="shared" si="27"/>
        <v>8</v>
      </c>
      <c r="O216" s="8">
        <f t="shared" si="28"/>
        <v>2010</v>
      </c>
      <c r="P216">
        <v>1282712400</v>
      </c>
      <c r="Q216" s="10">
        <f t="shared" si="29"/>
        <v>40415.208333333336</v>
      </c>
      <c r="R216" t="b">
        <v>0</v>
      </c>
      <c r="S216" t="b">
        <v>0</v>
      </c>
      <c r="T216" t="s">
        <v>23</v>
      </c>
      <c r="U216" t="str">
        <f t="shared" si="30"/>
        <v>music</v>
      </c>
      <c r="V216" t="str">
        <f t="shared" si="31"/>
        <v>rock</v>
      </c>
    </row>
    <row r="217" spans="1:22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4"/>
        <v>3.841836734693878</v>
      </c>
      <c r="G217" s="5">
        <f t="shared" si="25"/>
        <v>42.125874125874127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10">
        <f t="shared" si="26"/>
        <v>43509.25</v>
      </c>
      <c r="N217" s="8">
        <f t="shared" si="27"/>
        <v>2</v>
      </c>
      <c r="O217" s="8">
        <f t="shared" si="28"/>
        <v>2019</v>
      </c>
      <c r="P217">
        <v>1550210400</v>
      </c>
      <c r="Q217" s="10">
        <f t="shared" si="29"/>
        <v>43511.25</v>
      </c>
      <c r="R217" t="b">
        <v>0</v>
      </c>
      <c r="S217" t="b">
        <v>0</v>
      </c>
      <c r="T217" t="s">
        <v>33</v>
      </c>
      <c r="U217" t="str">
        <f t="shared" si="30"/>
        <v>theater</v>
      </c>
      <c r="V217" t="str">
        <f t="shared" si="31"/>
        <v>plays</v>
      </c>
    </row>
    <row r="218" spans="1:22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4"/>
        <v>155.07066557107643</v>
      </c>
      <c r="G218" s="5">
        <f t="shared" si="25"/>
        <v>103.97851239669421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10">
        <f t="shared" si="26"/>
        <v>40869.25</v>
      </c>
      <c r="N218" s="8">
        <f t="shared" si="27"/>
        <v>11</v>
      </c>
      <c r="O218" s="8">
        <f t="shared" si="28"/>
        <v>2011</v>
      </c>
      <c r="P218">
        <v>1322114400</v>
      </c>
      <c r="Q218" s="10">
        <f t="shared" si="29"/>
        <v>40871.25</v>
      </c>
      <c r="R218" t="b">
        <v>0</v>
      </c>
      <c r="S218" t="b">
        <v>0</v>
      </c>
      <c r="T218" t="s">
        <v>33</v>
      </c>
      <c r="U218" t="str">
        <f t="shared" si="30"/>
        <v>theater</v>
      </c>
      <c r="V218" t="str">
        <f t="shared" si="31"/>
        <v>plays</v>
      </c>
    </row>
    <row r="219" spans="1:22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4"/>
        <v>44.753477588871718</v>
      </c>
      <c r="G219" s="5">
        <f t="shared" si="25"/>
        <v>62.003211991434689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10">
        <f t="shared" si="26"/>
        <v>43583.208333333328</v>
      </c>
      <c r="N219" s="8">
        <f t="shared" si="27"/>
        <v>4</v>
      </c>
      <c r="O219" s="8">
        <f t="shared" si="28"/>
        <v>2019</v>
      </c>
      <c r="P219">
        <v>1557205200</v>
      </c>
      <c r="Q219" s="10">
        <f t="shared" si="29"/>
        <v>43592.208333333328</v>
      </c>
      <c r="R219" t="b">
        <v>0</v>
      </c>
      <c r="S219" t="b">
        <v>0</v>
      </c>
      <c r="T219" t="s">
        <v>474</v>
      </c>
      <c r="U219" t="str">
        <f t="shared" si="30"/>
        <v>film &amp; video</v>
      </c>
      <c r="V219" t="str">
        <f t="shared" si="31"/>
        <v>science fiction</v>
      </c>
    </row>
    <row r="220" spans="1:22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4"/>
        <v>215.94736842105263</v>
      </c>
      <c r="G220" s="5">
        <f t="shared" si="25"/>
        <v>31.005037783375315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10">
        <f t="shared" si="26"/>
        <v>40858.25</v>
      </c>
      <c r="N220" s="8">
        <f t="shared" si="27"/>
        <v>11</v>
      </c>
      <c r="O220" s="8">
        <f t="shared" si="28"/>
        <v>2011</v>
      </c>
      <c r="P220">
        <v>1323928800</v>
      </c>
      <c r="Q220" s="10">
        <f t="shared" si="29"/>
        <v>40892.25</v>
      </c>
      <c r="R220" t="b">
        <v>0</v>
      </c>
      <c r="S220" t="b">
        <v>1</v>
      </c>
      <c r="T220" t="s">
        <v>100</v>
      </c>
      <c r="U220" t="str">
        <f t="shared" si="30"/>
        <v>film &amp; video</v>
      </c>
      <c r="V220" t="str">
        <f t="shared" si="31"/>
        <v>shorts</v>
      </c>
    </row>
    <row r="221" spans="1:22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4"/>
        <v>332.12709832134288</v>
      </c>
      <c r="G221" s="5">
        <f t="shared" si="25"/>
        <v>89.991552956465242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10">
        <f t="shared" si="26"/>
        <v>41137.208333333336</v>
      </c>
      <c r="N221" s="8">
        <f t="shared" si="27"/>
        <v>8</v>
      </c>
      <c r="O221" s="8">
        <f t="shared" si="28"/>
        <v>2012</v>
      </c>
      <c r="P221">
        <v>1346130000</v>
      </c>
      <c r="Q221" s="10">
        <f t="shared" si="29"/>
        <v>41149.208333333336</v>
      </c>
      <c r="R221" t="b">
        <v>0</v>
      </c>
      <c r="S221" t="b">
        <v>0</v>
      </c>
      <c r="T221" t="s">
        <v>71</v>
      </c>
      <c r="U221" t="str">
        <f t="shared" si="30"/>
        <v>film &amp; video</v>
      </c>
      <c r="V221" t="str">
        <f t="shared" si="31"/>
        <v>animation</v>
      </c>
    </row>
    <row r="222" spans="1:22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4"/>
        <v>8.4430379746835449</v>
      </c>
      <c r="G222" s="5">
        <f t="shared" si="25"/>
        <v>39.235294117647058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10">
        <f t="shared" si="26"/>
        <v>40725.208333333336</v>
      </c>
      <c r="N222" s="8">
        <f t="shared" si="27"/>
        <v>7</v>
      </c>
      <c r="O222" s="8">
        <f t="shared" si="28"/>
        <v>2011</v>
      </c>
      <c r="P222">
        <v>1311051600</v>
      </c>
      <c r="Q222" s="10">
        <f t="shared" si="29"/>
        <v>40743.208333333336</v>
      </c>
      <c r="R222" t="b">
        <v>1</v>
      </c>
      <c r="S222" t="b">
        <v>0</v>
      </c>
      <c r="T222" t="s">
        <v>33</v>
      </c>
      <c r="U222" t="str">
        <f t="shared" si="30"/>
        <v>theater</v>
      </c>
      <c r="V222" t="str">
        <f t="shared" si="31"/>
        <v>plays</v>
      </c>
    </row>
    <row r="223" spans="1:22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4"/>
        <v>98.625514403292186</v>
      </c>
      <c r="G223" s="5">
        <f t="shared" si="25"/>
        <v>54.993116108306566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10">
        <f t="shared" si="26"/>
        <v>41081.208333333336</v>
      </c>
      <c r="N223" s="8">
        <f t="shared" si="27"/>
        <v>6</v>
      </c>
      <c r="O223" s="8">
        <f t="shared" si="28"/>
        <v>2012</v>
      </c>
      <c r="P223">
        <v>1340427600</v>
      </c>
      <c r="Q223" s="10">
        <f t="shared" si="29"/>
        <v>41083.208333333336</v>
      </c>
      <c r="R223" t="b">
        <v>1</v>
      </c>
      <c r="S223" t="b">
        <v>0</v>
      </c>
      <c r="T223" t="s">
        <v>17</v>
      </c>
      <c r="U223" t="str">
        <f t="shared" si="30"/>
        <v>food</v>
      </c>
      <c r="V223" t="str">
        <f t="shared" si="31"/>
        <v>food trucks</v>
      </c>
    </row>
    <row r="224" spans="1:22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4"/>
        <v>137.97916666666669</v>
      </c>
      <c r="G224" s="5">
        <f t="shared" si="25"/>
        <v>47.992753623188406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10">
        <f t="shared" si="26"/>
        <v>41914.208333333336</v>
      </c>
      <c r="N224" s="8">
        <f t="shared" si="27"/>
        <v>10</v>
      </c>
      <c r="O224" s="8">
        <f t="shared" si="28"/>
        <v>2014</v>
      </c>
      <c r="P224">
        <v>1412312400</v>
      </c>
      <c r="Q224" s="10">
        <f t="shared" si="29"/>
        <v>41915.208333333336</v>
      </c>
      <c r="R224" t="b">
        <v>0</v>
      </c>
      <c r="S224" t="b">
        <v>0</v>
      </c>
      <c r="T224" t="s">
        <v>122</v>
      </c>
      <c r="U224" t="str">
        <f t="shared" si="30"/>
        <v>photography</v>
      </c>
      <c r="V224" t="str">
        <f t="shared" si="31"/>
        <v>photography books</v>
      </c>
    </row>
    <row r="225" spans="1:22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4"/>
        <v>93.81099656357388</v>
      </c>
      <c r="G225" s="5">
        <f t="shared" si="25"/>
        <v>87.966702470461868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10">
        <f t="shared" si="26"/>
        <v>42445.208333333328</v>
      </c>
      <c r="N225" s="8">
        <f t="shared" si="27"/>
        <v>3</v>
      </c>
      <c r="O225" s="8">
        <f t="shared" si="28"/>
        <v>2016</v>
      </c>
      <c r="P225">
        <v>1459314000</v>
      </c>
      <c r="Q225" s="10">
        <f t="shared" si="29"/>
        <v>42459.208333333328</v>
      </c>
      <c r="R225" t="b">
        <v>0</v>
      </c>
      <c r="S225" t="b">
        <v>0</v>
      </c>
      <c r="T225" t="s">
        <v>33</v>
      </c>
      <c r="U225" t="str">
        <f t="shared" si="30"/>
        <v>theater</v>
      </c>
      <c r="V225" t="str">
        <f t="shared" si="31"/>
        <v>plays</v>
      </c>
    </row>
    <row r="226" spans="1:22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4"/>
        <v>403.63930885529157</v>
      </c>
      <c r="G226" s="5">
        <f t="shared" si="25"/>
        <v>51.999165275459099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10">
        <f t="shared" si="26"/>
        <v>41906.208333333336</v>
      </c>
      <c r="N226" s="8">
        <f t="shared" si="27"/>
        <v>9</v>
      </c>
      <c r="O226" s="8">
        <f t="shared" si="28"/>
        <v>2014</v>
      </c>
      <c r="P226">
        <v>1415426400</v>
      </c>
      <c r="Q226" s="10">
        <f t="shared" si="29"/>
        <v>41951.25</v>
      </c>
      <c r="R226" t="b">
        <v>0</v>
      </c>
      <c r="S226" t="b">
        <v>0</v>
      </c>
      <c r="T226" t="s">
        <v>474</v>
      </c>
      <c r="U226" t="str">
        <f t="shared" si="30"/>
        <v>film &amp; video</v>
      </c>
      <c r="V226" t="str">
        <f t="shared" si="31"/>
        <v>science fiction</v>
      </c>
    </row>
    <row r="227" spans="1:22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4"/>
        <v>260.1740412979351</v>
      </c>
      <c r="G227" s="5">
        <f t="shared" si="25"/>
        <v>29.999659863945578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10">
        <f t="shared" si="26"/>
        <v>41762.208333333336</v>
      </c>
      <c r="N227" s="8">
        <f t="shared" si="27"/>
        <v>5</v>
      </c>
      <c r="O227" s="8">
        <f t="shared" si="28"/>
        <v>2014</v>
      </c>
      <c r="P227">
        <v>1399093200</v>
      </c>
      <c r="Q227" s="10">
        <f t="shared" si="29"/>
        <v>41762.208333333336</v>
      </c>
      <c r="R227" t="b">
        <v>1</v>
      </c>
      <c r="S227" t="b">
        <v>0</v>
      </c>
      <c r="T227" t="s">
        <v>23</v>
      </c>
      <c r="U227" t="str">
        <f t="shared" si="30"/>
        <v>music</v>
      </c>
      <c r="V227" t="str">
        <f t="shared" si="31"/>
        <v>rock</v>
      </c>
    </row>
    <row r="228" spans="1:22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4"/>
        <v>366.63333333333333</v>
      </c>
      <c r="G228" s="5">
        <f t="shared" si="25"/>
        <v>98.205357142857139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10">
        <f t="shared" si="26"/>
        <v>40276.208333333336</v>
      </c>
      <c r="N228" s="8">
        <f t="shared" si="27"/>
        <v>4</v>
      </c>
      <c r="O228" s="8">
        <f t="shared" si="28"/>
        <v>2010</v>
      </c>
      <c r="P228">
        <v>1273899600</v>
      </c>
      <c r="Q228" s="10">
        <f t="shared" si="29"/>
        <v>40313.208333333336</v>
      </c>
      <c r="R228" t="b">
        <v>0</v>
      </c>
      <c r="S228" t="b">
        <v>0</v>
      </c>
      <c r="T228" t="s">
        <v>122</v>
      </c>
      <c r="U228" t="str">
        <f t="shared" si="30"/>
        <v>photography</v>
      </c>
      <c r="V228" t="str">
        <f t="shared" si="31"/>
        <v>photography books</v>
      </c>
    </row>
    <row r="229" spans="1:22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4"/>
        <v>168.72085385878489</v>
      </c>
      <c r="G229" s="5">
        <f t="shared" si="25"/>
        <v>108.96182396606575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10">
        <f t="shared" si="26"/>
        <v>42139.208333333328</v>
      </c>
      <c r="N229" s="8">
        <f t="shared" si="27"/>
        <v>5</v>
      </c>
      <c r="O229" s="8">
        <f t="shared" si="28"/>
        <v>2015</v>
      </c>
      <c r="P229">
        <v>1432184400</v>
      </c>
      <c r="Q229" s="10">
        <f t="shared" si="29"/>
        <v>42145.208333333328</v>
      </c>
      <c r="R229" t="b">
        <v>0</v>
      </c>
      <c r="S229" t="b">
        <v>0</v>
      </c>
      <c r="T229" t="s">
        <v>292</v>
      </c>
      <c r="U229" t="str">
        <f t="shared" si="30"/>
        <v>games</v>
      </c>
      <c r="V229" t="str">
        <f t="shared" si="31"/>
        <v>mobile games</v>
      </c>
    </row>
    <row r="230" spans="1:22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4"/>
        <v>119.90717911530093</v>
      </c>
      <c r="G230" s="5">
        <f t="shared" si="25"/>
        <v>66.998379254457049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10">
        <f t="shared" si="26"/>
        <v>42613.208333333328</v>
      </c>
      <c r="N230" s="8">
        <f t="shared" si="27"/>
        <v>8</v>
      </c>
      <c r="O230" s="8">
        <f t="shared" si="28"/>
        <v>2016</v>
      </c>
      <c r="P230">
        <v>1474779600</v>
      </c>
      <c r="Q230" s="10">
        <f t="shared" si="29"/>
        <v>42638.208333333328</v>
      </c>
      <c r="R230" t="b">
        <v>0</v>
      </c>
      <c r="S230" t="b">
        <v>0</v>
      </c>
      <c r="T230" t="s">
        <v>71</v>
      </c>
      <c r="U230" t="str">
        <f t="shared" si="30"/>
        <v>film &amp; video</v>
      </c>
      <c r="V230" t="str">
        <f t="shared" si="31"/>
        <v>animation</v>
      </c>
    </row>
    <row r="231" spans="1:22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4"/>
        <v>193.68925233644859</v>
      </c>
      <c r="G231" s="5">
        <f t="shared" si="25"/>
        <v>64.99333594668758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10">
        <f t="shared" si="26"/>
        <v>42887.208333333328</v>
      </c>
      <c r="N231" s="8">
        <f t="shared" si="27"/>
        <v>6</v>
      </c>
      <c r="O231" s="8">
        <f t="shared" si="28"/>
        <v>2017</v>
      </c>
      <c r="P231">
        <v>1500440400</v>
      </c>
      <c r="Q231" s="10">
        <f t="shared" si="29"/>
        <v>42935.208333333328</v>
      </c>
      <c r="R231" t="b">
        <v>0</v>
      </c>
      <c r="S231" t="b">
        <v>1</v>
      </c>
      <c r="T231" t="s">
        <v>292</v>
      </c>
      <c r="U231" t="str">
        <f t="shared" si="30"/>
        <v>games</v>
      </c>
      <c r="V231" t="str">
        <f t="shared" si="31"/>
        <v>mobile games</v>
      </c>
    </row>
    <row r="232" spans="1:22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4"/>
        <v>420.16666666666669</v>
      </c>
      <c r="G232" s="5">
        <f t="shared" si="25"/>
        <v>99.841584158415841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10">
        <f t="shared" si="26"/>
        <v>43805.25</v>
      </c>
      <c r="N232" s="8">
        <f t="shared" si="27"/>
        <v>12</v>
      </c>
      <c r="O232" s="8">
        <f t="shared" si="28"/>
        <v>2019</v>
      </c>
      <c r="P232">
        <v>1575612000</v>
      </c>
      <c r="Q232" s="10">
        <f t="shared" si="29"/>
        <v>43805.25</v>
      </c>
      <c r="R232" t="b">
        <v>0</v>
      </c>
      <c r="S232" t="b">
        <v>0</v>
      </c>
      <c r="T232" t="s">
        <v>89</v>
      </c>
      <c r="U232" t="str">
        <f t="shared" si="30"/>
        <v>games</v>
      </c>
      <c r="V232" t="str">
        <f t="shared" si="31"/>
        <v>video games</v>
      </c>
    </row>
    <row r="233" spans="1:22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4"/>
        <v>76.708333333333329</v>
      </c>
      <c r="G233" s="5">
        <f t="shared" si="25"/>
        <v>82.432835820895519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10">
        <f t="shared" si="26"/>
        <v>41415.208333333336</v>
      </c>
      <c r="N233" s="8">
        <f t="shared" si="27"/>
        <v>5</v>
      </c>
      <c r="O233" s="8">
        <f t="shared" si="28"/>
        <v>2013</v>
      </c>
      <c r="P233">
        <v>1374123600</v>
      </c>
      <c r="Q233" s="10">
        <f t="shared" si="29"/>
        <v>41473.208333333336</v>
      </c>
      <c r="R233" t="b">
        <v>0</v>
      </c>
      <c r="S233" t="b">
        <v>0</v>
      </c>
      <c r="T233" t="s">
        <v>33</v>
      </c>
      <c r="U233" t="str">
        <f t="shared" si="30"/>
        <v>theater</v>
      </c>
      <c r="V233" t="str">
        <f t="shared" si="31"/>
        <v>plays</v>
      </c>
    </row>
    <row r="234" spans="1:22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4"/>
        <v>171.26470588235293</v>
      </c>
      <c r="G234" s="5">
        <f t="shared" si="25"/>
        <v>63.293478260869563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10">
        <f t="shared" si="26"/>
        <v>42576.208333333328</v>
      </c>
      <c r="N234" s="8">
        <f t="shared" si="27"/>
        <v>7</v>
      </c>
      <c r="O234" s="8">
        <f t="shared" si="28"/>
        <v>2016</v>
      </c>
      <c r="P234">
        <v>1469509200</v>
      </c>
      <c r="Q234" s="10">
        <f t="shared" si="29"/>
        <v>42577.208333333328</v>
      </c>
      <c r="R234" t="b">
        <v>0</v>
      </c>
      <c r="S234" t="b">
        <v>0</v>
      </c>
      <c r="T234" t="s">
        <v>33</v>
      </c>
      <c r="U234" t="str">
        <f t="shared" si="30"/>
        <v>theater</v>
      </c>
      <c r="V234" t="str">
        <f t="shared" si="31"/>
        <v>plays</v>
      </c>
    </row>
    <row r="235" spans="1:22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4"/>
        <v>157.89473684210526</v>
      </c>
      <c r="G235" s="5">
        <f t="shared" si="25"/>
        <v>96.774193548387103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10">
        <f t="shared" si="26"/>
        <v>40706.208333333336</v>
      </c>
      <c r="N235" s="8">
        <f t="shared" si="27"/>
        <v>6</v>
      </c>
      <c r="O235" s="8">
        <f t="shared" si="28"/>
        <v>2011</v>
      </c>
      <c r="P235">
        <v>1309237200</v>
      </c>
      <c r="Q235" s="10">
        <f t="shared" si="29"/>
        <v>40722.208333333336</v>
      </c>
      <c r="R235" t="b">
        <v>0</v>
      </c>
      <c r="S235" t="b">
        <v>0</v>
      </c>
      <c r="T235" t="s">
        <v>71</v>
      </c>
      <c r="U235" t="str">
        <f t="shared" si="30"/>
        <v>film &amp; video</v>
      </c>
      <c r="V235" t="str">
        <f t="shared" si="31"/>
        <v>animation</v>
      </c>
    </row>
    <row r="236" spans="1:22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4"/>
        <v>109.08</v>
      </c>
      <c r="G236" s="5">
        <f t="shared" si="25"/>
        <v>54.906040268456373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10">
        <f t="shared" si="26"/>
        <v>42969.208333333328</v>
      </c>
      <c r="N236" s="8">
        <f t="shared" si="27"/>
        <v>8</v>
      </c>
      <c r="O236" s="8">
        <f t="shared" si="28"/>
        <v>2017</v>
      </c>
      <c r="P236">
        <v>1503982800</v>
      </c>
      <c r="Q236" s="10">
        <f t="shared" si="29"/>
        <v>42976.208333333328</v>
      </c>
      <c r="R236" t="b">
        <v>0</v>
      </c>
      <c r="S236" t="b">
        <v>1</v>
      </c>
      <c r="T236" t="s">
        <v>89</v>
      </c>
      <c r="U236" t="str">
        <f t="shared" si="30"/>
        <v>games</v>
      </c>
      <c r="V236" t="str">
        <f t="shared" si="31"/>
        <v>video games</v>
      </c>
    </row>
    <row r="237" spans="1:22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4"/>
        <v>41.732558139534881</v>
      </c>
      <c r="G237" s="5">
        <f t="shared" si="25"/>
        <v>39.010869565217391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10">
        <f t="shared" si="26"/>
        <v>42779.25</v>
      </c>
      <c r="N237" s="8">
        <f t="shared" si="27"/>
        <v>2</v>
      </c>
      <c r="O237" s="8">
        <f t="shared" si="28"/>
        <v>2017</v>
      </c>
      <c r="P237">
        <v>1487397600</v>
      </c>
      <c r="Q237" s="10">
        <f t="shared" si="29"/>
        <v>42784.25</v>
      </c>
      <c r="R237" t="b">
        <v>0</v>
      </c>
      <c r="S237" t="b">
        <v>0</v>
      </c>
      <c r="T237" t="s">
        <v>71</v>
      </c>
      <c r="U237" t="str">
        <f t="shared" si="30"/>
        <v>film &amp; video</v>
      </c>
      <c r="V237" t="str">
        <f t="shared" si="31"/>
        <v>animation</v>
      </c>
    </row>
    <row r="238" spans="1:22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4"/>
        <v>10.944303797468354</v>
      </c>
      <c r="G238" s="5">
        <f t="shared" si="25"/>
        <v>75.84210526315789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10">
        <f t="shared" si="26"/>
        <v>43641.208333333328</v>
      </c>
      <c r="N238" s="8">
        <f t="shared" si="27"/>
        <v>6</v>
      </c>
      <c r="O238" s="8">
        <f t="shared" si="28"/>
        <v>2019</v>
      </c>
      <c r="P238">
        <v>1562043600</v>
      </c>
      <c r="Q238" s="10">
        <f t="shared" si="29"/>
        <v>43648.208333333328</v>
      </c>
      <c r="R238" t="b">
        <v>0</v>
      </c>
      <c r="S238" t="b">
        <v>1</v>
      </c>
      <c r="T238" t="s">
        <v>23</v>
      </c>
      <c r="U238" t="str">
        <f t="shared" si="30"/>
        <v>music</v>
      </c>
      <c r="V238" t="str">
        <f t="shared" si="31"/>
        <v>rock</v>
      </c>
    </row>
    <row r="239" spans="1:22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4"/>
        <v>159.3763440860215</v>
      </c>
      <c r="G239" s="5">
        <f t="shared" si="25"/>
        <v>45.051671732522799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10">
        <f t="shared" si="26"/>
        <v>41754.208333333336</v>
      </c>
      <c r="N239" s="8">
        <f t="shared" si="27"/>
        <v>4</v>
      </c>
      <c r="O239" s="8">
        <f t="shared" si="28"/>
        <v>2014</v>
      </c>
      <c r="P239">
        <v>1398574800</v>
      </c>
      <c r="Q239" s="10">
        <f t="shared" si="29"/>
        <v>41756.208333333336</v>
      </c>
      <c r="R239" t="b">
        <v>0</v>
      </c>
      <c r="S239" t="b">
        <v>0</v>
      </c>
      <c r="T239" t="s">
        <v>71</v>
      </c>
      <c r="U239" t="str">
        <f t="shared" si="30"/>
        <v>film &amp; video</v>
      </c>
      <c r="V239" t="str">
        <f t="shared" si="31"/>
        <v>animation</v>
      </c>
    </row>
    <row r="240" spans="1:22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4"/>
        <v>422.41666666666669</v>
      </c>
      <c r="G240" s="5">
        <f t="shared" si="25"/>
        <v>104.51546391752578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10">
        <f t="shared" si="26"/>
        <v>43083.25</v>
      </c>
      <c r="N240" s="8">
        <f t="shared" si="27"/>
        <v>12</v>
      </c>
      <c r="O240" s="8">
        <f t="shared" si="28"/>
        <v>2017</v>
      </c>
      <c r="P240">
        <v>1515391200</v>
      </c>
      <c r="Q240" s="10">
        <f t="shared" si="29"/>
        <v>43108.25</v>
      </c>
      <c r="R240" t="b">
        <v>0</v>
      </c>
      <c r="S240" t="b">
        <v>1</v>
      </c>
      <c r="T240" t="s">
        <v>33</v>
      </c>
      <c r="U240" t="str">
        <f t="shared" si="30"/>
        <v>theater</v>
      </c>
      <c r="V240" t="str">
        <f t="shared" si="31"/>
        <v>plays</v>
      </c>
    </row>
    <row r="241" spans="1:22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4"/>
        <v>97.71875</v>
      </c>
      <c r="G241" s="5">
        <f t="shared" si="25"/>
        <v>76.268292682926827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10">
        <f t="shared" si="26"/>
        <v>42245.208333333328</v>
      </c>
      <c r="N241" s="8">
        <f t="shared" si="27"/>
        <v>8</v>
      </c>
      <c r="O241" s="8">
        <f t="shared" si="28"/>
        <v>2015</v>
      </c>
      <c r="P241">
        <v>1441170000</v>
      </c>
      <c r="Q241" s="10">
        <f t="shared" si="29"/>
        <v>42249.208333333328</v>
      </c>
      <c r="R241" t="b">
        <v>0</v>
      </c>
      <c r="S241" t="b">
        <v>0</v>
      </c>
      <c r="T241" t="s">
        <v>65</v>
      </c>
      <c r="U241" t="str">
        <f t="shared" si="30"/>
        <v>technology</v>
      </c>
      <c r="V241" t="str">
        <f t="shared" si="31"/>
        <v>wearables</v>
      </c>
    </row>
    <row r="242" spans="1:22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4"/>
        <v>418.78911564625849</v>
      </c>
      <c r="G242" s="5">
        <f t="shared" si="25"/>
        <v>69.015695067264573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10">
        <f t="shared" si="26"/>
        <v>40396.208333333336</v>
      </c>
      <c r="N242" s="8">
        <f t="shared" si="27"/>
        <v>8</v>
      </c>
      <c r="O242" s="8">
        <f t="shared" si="28"/>
        <v>2010</v>
      </c>
      <c r="P242">
        <v>1281157200</v>
      </c>
      <c r="Q242" s="10">
        <f t="shared" si="29"/>
        <v>40397.208333333336</v>
      </c>
      <c r="R242" t="b">
        <v>0</v>
      </c>
      <c r="S242" t="b">
        <v>0</v>
      </c>
      <c r="T242" t="s">
        <v>33</v>
      </c>
      <c r="U242" t="str">
        <f t="shared" si="30"/>
        <v>theater</v>
      </c>
      <c r="V242" t="str">
        <f t="shared" si="31"/>
        <v>plays</v>
      </c>
    </row>
    <row r="243" spans="1:22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4"/>
        <v>101.91632047477745</v>
      </c>
      <c r="G243" s="5">
        <f t="shared" si="25"/>
        <v>101.97684085510689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10">
        <f t="shared" si="26"/>
        <v>41742.208333333336</v>
      </c>
      <c r="N243" s="8">
        <f t="shared" si="27"/>
        <v>4</v>
      </c>
      <c r="O243" s="8">
        <f t="shared" si="28"/>
        <v>2014</v>
      </c>
      <c r="P243">
        <v>1398229200</v>
      </c>
      <c r="Q243" s="10">
        <f t="shared" si="29"/>
        <v>41752.208333333336</v>
      </c>
      <c r="R243" t="b">
        <v>0</v>
      </c>
      <c r="S243" t="b">
        <v>1</v>
      </c>
      <c r="T243" t="s">
        <v>68</v>
      </c>
      <c r="U243" t="str">
        <f t="shared" si="30"/>
        <v>publishing</v>
      </c>
      <c r="V243" t="str">
        <f t="shared" si="31"/>
        <v>nonfiction</v>
      </c>
    </row>
    <row r="244" spans="1:22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4"/>
        <v>127.72619047619047</v>
      </c>
      <c r="G244" s="5">
        <f t="shared" si="25"/>
        <v>42.915999999999997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10">
        <f t="shared" si="26"/>
        <v>42865.208333333328</v>
      </c>
      <c r="N244" s="8">
        <f t="shared" si="27"/>
        <v>5</v>
      </c>
      <c r="O244" s="8">
        <f t="shared" si="28"/>
        <v>2017</v>
      </c>
      <c r="P244">
        <v>1495256400</v>
      </c>
      <c r="Q244" s="10">
        <f t="shared" si="29"/>
        <v>42875.208333333328</v>
      </c>
      <c r="R244" t="b">
        <v>0</v>
      </c>
      <c r="S244" t="b">
        <v>1</v>
      </c>
      <c r="T244" t="s">
        <v>23</v>
      </c>
      <c r="U244" t="str">
        <f t="shared" si="30"/>
        <v>music</v>
      </c>
      <c r="V244" t="str">
        <f t="shared" si="31"/>
        <v>rock</v>
      </c>
    </row>
    <row r="245" spans="1:22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4"/>
        <v>445.21739130434781</v>
      </c>
      <c r="G245" s="5">
        <f t="shared" si="25"/>
        <v>43.025210084033617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10">
        <f t="shared" si="26"/>
        <v>43163.25</v>
      </c>
      <c r="N245" s="8">
        <f t="shared" si="27"/>
        <v>3</v>
      </c>
      <c r="O245" s="8">
        <f t="shared" si="28"/>
        <v>2018</v>
      </c>
      <c r="P245">
        <v>1520402400</v>
      </c>
      <c r="Q245" s="10">
        <f t="shared" si="29"/>
        <v>43166.25</v>
      </c>
      <c r="R245" t="b">
        <v>0</v>
      </c>
      <c r="S245" t="b">
        <v>0</v>
      </c>
      <c r="T245" t="s">
        <v>33</v>
      </c>
      <c r="U245" t="str">
        <f t="shared" si="30"/>
        <v>theater</v>
      </c>
      <c r="V245" t="str">
        <f t="shared" si="31"/>
        <v>plays</v>
      </c>
    </row>
    <row r="246" spans="1:22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4"/>
        <v>569.71428571428578</v>
      </c>
      <c r="G246" s="5">
        <f t="shared" si="25"/>
        <v>75.245283018867923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10">
        <f t="shared" si="26"/>
        <v>41834.208333333336</v>
      </c>
      <c r="N246" s="8">
        <f t="shared" si="27"/>
        <v>7</v>
      </c>
      <c r="O246" s="8">
        <f t="shared" si="28"/>
        <v>2014</v>
      </c>
      <c r="P246">
        <v>1409806800</v>
      </c>
      <c r="Q246" s="10">
        <f t="shared" si="29"/>
        <v>41886.208333333336</v>
      </c>
      <c r="R246" t="b">
        <v>0</v>
      </c>
      <c r="S246" t="b">
        <v>0</v>
      </c>
      <c r="T246" t="s">
        <v>33</v>
      </c>
      <c r="U246" t="str">
        <f t="shared" si="30"/>
        <v>theater</v>
      </c>
      <c r="V246" t="str">
        <f t="shared" si="31"/>
        <v>plays</v>
      </c>
    </row>
    <row r="247" spans="1:22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4"/>
        <v>509.34482758620686</v>
      </c>
      <c r="G247" s="5">
        <f t="shared" si="25"/>
        <v>69.023364485981304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10">
        <f t="shared" si="26"/>
        <v>41736.208333333336</v>
      </c>
      <c r="N247" s="8">
        <f t="shared" si="27"/>
        <v>4</v>
      </c>
      <c r="O247" s="8">
        <f t="shared" si="28"/>
        <v>2014</v>
      </c>
      <c r="P247">
        <v>1396933200</v>
      </c>
      <c r="Q247" s="10">
        <f t="shared" si="29"/>
        <v>41737.208333333336</v>
      </c>
      <c r="R247" t="b">
        <v>0</v>
      </c>
      <c r="S247" t="b">
        <v>0</v>
      </c>
      <c r="T247" t="s">
        <v>33</v>
      </c>
      <c r="U247" t="str">
        <f t="shared" si="30"/>
        <v>theater</v>
      </c>
      <c r="V247" t="str">
        <f t="shared" si="31"/>
        <v>plays</v>
      </c>
    </row>
    <row r="248" spans="1:22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4"/>
        <v>325.5333333333333</v>
      </c>
      <c r="G248" s="5">
        <f t="shared" si="25"/>
        <v>65.986486486486484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10">
        <f t="shared" si="26"/>
        <v>41491.208333333336</v>
      </c>
      <c r="N248" s="8">
        <f t="shared" si="27"/>
        <v>8</v>
      </c>
      <c r="O248" s="8">
        <f t="shared" si="28"/>
        <v>2013</v>
      </c>
      <c r="P248">
        <v>1376024400</v>
      </c>
      <c r="Q248" s="10">
        <f t="shared" si="29"/>
        <v>41495.208333333336</v>
      </c>
      <c r="R248" t="b">
        <v>0</v>
      </c>
      <c r="S248" t="b">
        <v>0</v>
      </c>
      <c r="T248" t="s">
        <v>28</v>
      </c>
      <c r="U248" t="str">
        <f t="shared" si="30"/>
        <v>technology</v>
      </c>
      <c r="V248" t="str">
        <f t="shared" si="31"/>
        <v>web</v>
      </c>
    </row>
    <row r="249" spans="1:22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4"/>
        <v>932.61616161616166</v>
      </c>
      <c r="G249" s="5">
        <f t="shared" si="25"/>
        <v>98.013800424628457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10">
        <f t="shared" si="26"/>
        <v>42726.25</v>
      </c>
      <c r="N249" s="8">
        <f t="shared" si="27"/>
        <v>12</v>
      </c>
      <c r="O249" s="8">
        <f t="shared" si="28"/>
        <v>2016</v>
      </c>
      <c r="P249">
        <v>1483682400</v>
      </c>
      <c r="Q249" s="10">
        <f t="shared" si="29"/>
        <v>42741.25</v>
      </c>
      <c r="R249" t="b">
        <v>0</v>
      </c>
      <c r="S249" t="b">
        <v>1</v>
      </c>
      <c r="T249" t="s">
        <v>119</v>
      </c>
      <c r="U249" t="str">
        <f t="shared" si="30"/>
        <v>publishing</v>
      </c>
      <c r="V249" t="str">
        <f t="shared" si="31"/>
        <v>fiction</v>
      </c>
    </row>
    <row r="250" spans="1:22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4"/>
        <v>211.33870967741933</v>
      </c>
      <c r="G250" s="5">
        <f t="shared" si="25"/>
        <v>60.105504587155963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10">
        <f t="shared" si="26"/>
        <v>42004.25</v>
      </c>
      <c r="N250" s="8">
        <f t="shared" si="27"/>
        <v>12</v>
      </c>
      <c r="O250" s="8">
        <f t="shared" si="28"/>
        <v>2014</v>
      </c>
      <c r="P250">
        <v>1420437600</v>
      </c>
      <c r="Q250" s="10">
        <f t="shared" si="29"/>
        <v>42009.25</v>
      </c>
      <c r="R250" t="b">
        <v>0</v>
      </c>
      <c r="S250" t="b">
        <v>0</v>
      </c>
      <c r="T250" t="s">
        <v>292</v>
      </c>
      <c r="U250" t="str">
        <f t="shared" si="30"/>
        <v>games</v>
      </c>
      <c r="V250" t="str">
        <f t="shared" si="31"/>
        <v>mobile games</v>
      </c>
    </row>
    <row r="251" spans="1:22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4"/>
        <v>273.32520325203251</v>
      </c>
      <c r="G251" s="5">
        <f t="shared" si="25"/>
        <v>26.000773395204948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10">
        <f t="shared" si="26"/>
        <v>42006.25</v>
      </c>
      <c r="N251" s="8">
        <f t="shared" si="27"/>
        <v>1</v>
      </c>
      <c r="O251" s="8">
        <f t="shared" si="28"/>
        <v>2015</v>
      </c>
      <c r="P251">
        <v>1420783200</v>
      </c>
      <c r="Q251" s="10">
        <f t="shared" si="29"/>
        <v>42013.25</v>
      </c>
      <c r="R251" t="b">
        <v>0</v>
      </c>
      <c r="S251" t="b">
        <v>0</v>
      </c>
      <c r="T251" t="s">
        <v>206</v>
      </c>
      <c r="U251" t="str">
        <f t="shared" si="30"/>
        <v>publishing</v>
      </c>
      <c r="V251" t="str">
        <f t="shared" si="31"/>
        <v>translations</v>
      </c>
    </row>
    <row r="252" spans="1:22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4"/>
        <v>3</v>
      </c>
      <c r="G252" s="5">
        <f t="shared" si="25"/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10">
        <f t="shared" si="26"/>
        <v>40203.25</v>
      </c>
      <c r="N252" s="8">
        <f t="shared" si="27"/>
        <v>1</v>
      </c>
      <c r="O252" s="8">
        <f t="shared" si="28"/>
        <v>2010</v>
      </c>
      <c r="P252">
        <v>1267423200</v>
      </c>
      <c r="Q252" s="10">
        <f t="shared" si="29"/>
        <v>40238.25</v>
      </c>
      <c r="R252" t="b">
        <v>0</v>
      </c>
      <c r="S252" t="b">
        <v>0</v>
      </c>
      <c r="T252" t="s">
        <v>23</v>
      </c>
      <c r="U252" t="str">
        <f t="shared" si="30"/>
        <v>music</v>
      </c>
      <c r="V252" t="str">
        <f t="shared" si="31"/>
        <v>rock</v>
      </c>
    </row>
    <row r="253" spans="1:22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4"/>
        <v>54.084507042253513</v>
      </c>
      <c r="G253" s="5">
        <f t="shared" si="25"/>
        <v>38.019801980198018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10">
        <f t="shared" si="26"/>
        <v>41252.25</v>
      </c>
      <c r="N253" s="8">
        <f t="shared" si="27"/>
        <v>12</v>
      </c>
      <c r="O253" s="8">
        <f t="shared" si="28"/>
        <v>2012</v>
      </c>
      <c r="P253">
        <v>1355205600</v>
      </c>
      <c r="Q253" s="10">
        <f t="shared" si="29"/>
        <v>41254.25</v>
      </c>
      <c r="R253" t="b">
        <v>0</v>
      </c>
      <c r="S253" t="b">
        <v>0</v>
      </c>
      <c r="T253" t="s">
        <v>33</v>
      </c>
      <c r="U253" t="str">
        <f t="shared" si="30"/>
        <v>theater</v>
      </c>
      <c r="V253" t="str">
        <f t="shared" si="31"/>
        <v>plays</v>
      </c>
    </row>
    <row r="254" spans="1:22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4"/>
        <v>626.29999999999995</v>
      </c>
      <c r="G254" s="5">
        <f t="shared" si="25"/>
        <v>106.15254237288136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10">
        <f t="shared" si="26"/>
        <v>41572.208333333336</v>
      </c>
      <c r="N254" s="8">
        <f t="shared" si="27"/>
        <v>10</v>
      </c>
      <c r="O254" s="8">
        <f t="shared" si="28"/>
        <v>2013</v>
      </c>
      <c r="P254">
        <v>1383109200</v>
      </c>
      <c r="Q254" s="10">
        <f t="shared" si="29"/>
        <v>41577.208333333336</v>
      </c>
      <c r="R254" t="b">
        <v>0</v>
      </c>
      <c r="S254" t="b">
        <v>0</v>
      </c>
      <c r="T254" t="s">
        <v>33</v>
      </c>
      <c r="U254" t="str">
        <f t="shared" si="30"/>
        <v>theater</v>
      </c>
      <c r="V254" t="str">
        <f t="shared" si="31"/>
        <v>plays</v>
      </c>
    </row>
    <row r="255" spans="1:22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4"/>
        <v>89.021399176954731</v>
      </c>
      <c r="G255" s="5">
        <f t="shared" si="25"/>
        <v>81.019475655430711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10">
        <f t="shared" si="26"/>
        <v>40641.208333333336</v>
      </c>
      <c r="N255" s="8">
        <f t="shared" si="27"/>
        <v>4</v>
      </c>
      <c r="O255" s="8">
        <f t="shared" si="28"/>
        <v>2011</v>
      </c>
      <c r="P255">
        <v>1303275600</v>
      </c>
      <c r="Q255" s="10">
        <f t="shared" si="29"/>
        <v>40653.208333333336</v>
      </c>
      <c r="R255" t="b">
        <v>0</v>
      </c>
      <c r="S255" t="b">
        <v>0</v>
      </c>
      <c r="T255" t="s">
        <v>53</v>
      </c>
      <c r="U255" t="str">
        <f t="shared" si="30"/>
        <v>film &amp; video</v>
      </c>
      <c r="V255" t="str">
        <f t="shared" si="31"/>
        <v>drama</v>
      </c>
    </row>
    <row r="256" spans="1:22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4"/>
        <v>184.89130434782609</v>
      </c>
      <c r="G256" s="5">
        <f t="shared" si="25"/>
        <v>96.647727272727266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10">
        <f t="shared" si="26"/>
        <v>42787.25</v>
      </c>
      <c r="N256" s="8">
        <f t="shared" si="27"/>
        <v>2</v>
      </c>
      <c r="O256" s="8">
        <f t="shared" si="28"/>
        <v>2017</v>
      </c>
      <c r="P256">
        <v>1487829600</v>
      </c>
      <c r="Q256" s="10">
        <f t="shared" si="29"/>
        <v>42789.25</v>
      </c>
      <c r="R256" t="b">
        <v>0</v>
      </c>
      <c r="S256" t="b">
        <v>0</v>
      </c>
      <c r="T256" t="s">
        <v>68</v>
      </c>
      <c r="U256" t="str">
        <f t="shared" si="30"/>
        <v>publishing</v>
      </c>
      <c r="V256" t="str">
        <f t="shared" si="31"/>
        <v>nonfiction</v>
      </c>
    </row>
    <row r="257" spans="1:22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4"/>
        <v>120.16770186335404</v>
      </c>
      <c r="G257" s="5">
        <f t="shared" si="25"/>
        <v>57.003535651149086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10">
        <f t="shared" si="26"/>
        <v>40590.25</v>
      </c>
      <c r="N257" s="8">
        <f t="shared" si="27"/>
        <v>2</v>
      </c>
      <c r="O257" s="8">
        <f t="shared" si="28"/>
        <v>2011</v>
      </c>
      <c r="P257">
        <v>1298268000</v>
      </c>
      <c r="Q257" s="10">
        <f t="shared" si="29"/>
        <v>40595.25</v>
      </c>
      <c r="R257" t="b">
        <v>0</v>
      </c>
      <c r="S257" t="b">
        <v>1</v>
      </c>
      <c r="T257" t="s">
        <v>23</v>
      </c>
      <c r="U257" t="str">
        <f t="shared" si="30"/>
        <v>music</v>
      </c>
      <c r="V257" t="str">
        <f t="shared" si="31"/>
        <v>rock</v>
      </c>
    </row>
    <row r="258" spans="1:22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4"/>
        <v>23.390243902439025</v>
      </c>
      <c r="G258" s="5">
        <f t="shared" si="25"/>
        <v>63.93333333333333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10">
        <f t="shared" si="26"/>
        <v>42393.25</v>
      </c>
      <c r="N258" s="8">
        <f t="shared" si="27"/>
        <v>1</v>
      </c>
      <c r="O258" s="8">
        <f t="shared" si="28"/>
        <v>2016</v>
      </c>
      <c r="P258">
        <v>1456812000</v>
      </c>
      <c r="Q258" s="10">
        <f t="shared" si="29"/>
        <v>42430.25</v>
      </c>
      <c r="R258" t="b">
        <v>0</v>
      </c>
      <c r="S258" t="b">
        <v>0</v>
      </c>
      <c r="T258" t="s">
        <v>23</v>
      </c>
      <c r="U258" t="str">
        <f t="shared" si="30"/>
        <v>music</v>
      </c>
      <c r="V258" t="str">
        <f t="shared" si="31"/>
        <v>rock</v>
      </c>
    </row>
    <row r="259" spans="1:22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32">E259/D259*100</f>
        <v>146</v>
      </c>
      <c r="G259" s="5">
        <f t="shared" ref="G259:G322" si="33">E259/I259</f>
        <v>90.456521739130437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10">
        <f t="shared" ref="M259:M322" si="34">(((L259/60)/60)/24)+DATE(1970,1,1)</f>
        <v>41338.25</v>
      </c>
      <c r="N259" s="8">
        <f t="shared" ref="N259:N322" si="35">MONTH(M259)</f>
        <v>3</v>
      </c>
      <c r="O259" s="8">
        <f t="shared" ref="O259:O322" si="36">YEAR(M259)</f>
        <v>2013</v>
      </c>
      <c r="P259">
        <v>1363669200</v>
      </c>
      <c r="Q259" s="10">
        <f t="shared" ref="Q259:Q322" si="37">(((P259/60)/60)/24)+DATE(1970,1,1)</f>
        <v>41352.208333333336</v>
      </c>
      <c r="R259" t="b">
        <v>0</v>
      </c>
      <c r="S259" t="b">
        <v>0</v>
      </c>
      <c r="T259" t="s">
        <v>33</v>
      </c>
      <c r="U259" t="str">
        <f t="shared" ref="U259:U322" si="38">LEFT(T259,FIND("/",T259,1)-1)</f>
        <v>theater</v>
      </c>
      <c r="V259" t="str">
        <f t="shared" si="31"/>
        <v>plays</v>
      </c>
    </row>
    <row r="260" spans="1:22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32"/>
        <v>268.48</v>
      </c>
      <c r="G260" s="5">
        <f t="shared" si="33"/>
        <v>72.172043010752688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10">
        <f t="shared" si="34"/>
        <v>42712.25</v>
      </c>
      <c r="N260" s="8">
        <f t="shared" si="35"/>
        <v>12</v>
      </c>
      <c r="O260" s="8">
        <f t="shared" si="36"/>
        <v>2016</v>
      </c>
      <c r="P260">
        <v>1482904800</v>
      </c>
      <c r="Q260" s="10">
        <f t="shared" si="37"/>
        <v>42732.25</v>
      </c>
      <c r="R260" t="b">
        <v>0</v>
      </c>
      <c r="S260" t="b">
        <v>1</v>
      </c>
      <c r="T260" t="s">
        <v>33</v>
      </c>
      <c r="U260" t="str">
        <f t="shared" si="38"/>
        <v>theater</v>
      </c>
      <c r="V260" t="str">
        <f t="shared" ref="V260:V323" si="39">RIGHT(T260,(LEN(T260)-FIND("/",T260,1)))</f>
        <v>plays</v>
      </c>
    </row>
    <row r="261" spans="1:22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32"/>
        <v>597.5</v>
      </c>
      <c r="G261" s="5">
        <f t="shared" si="33"/>
        <v>77.934782608695656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10">
        <f t="shared" si="34"/>
        <v>41251.25</v>
      </c>
      <c r="N261" s="8">
        <f t="shared" si="35"/>
        <v>12</v>
      </c>
      <c r="O261" s="8">
        <f t="shared" si="36"/>
        <v>2012</v>
      </c>
      <c r="P261">
        <v>1356588000</v>
      </c>
      <c r="Q261" s="10">
        <f t="shared" si="37"/>
        <v>41270.25</v>
      </c>
      <c r="R261" t="b">
        <v>1</v>
      </c>
      <c r="S261" t="b">
        <v>0</v>
      </c>
      <c r="T261" t="s">
        <v>122</v>
      </c>
      <c r="U261" t="str">
        <f t="shared" si="38"/>
        <v>photography</v>
      </c>
      <c r="V261" t="str">
        <f t="shared" si="39"/>
        <v>photography books</v>
      </c>
    </row>
    <row r="262" spans="1:22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32"/>
        <v>157.69841269841268</v>
      </c>
      <c r="G262" s="5">
        <f t="shared" si="33"/>
        <v>38.065134099616856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10">
        <f t="shared" si="34"/>
        <v>41180.208333333336</v>
      </c>
      <c r="N262" s="8">
        <f t="shared" si="35"/>
        <v>9</v>
      </c>
      <c r="O262" s="8">
        <f t="shared" si="36"/>
        <v>2012</v>
      </c>
      <c r="P262">
        <v>1349845200</v>
      </c>
      <c r="Q262" s="10">
        <f t="shared" si="37"/>
        <v>41192.208333333336</v>
      </c>
      <c r="R262" t="b">
        <v>0</v>
      </c>
      <c r="S262" t="b">
        <v>0</v>
      </c>
      <c r="T262" t="s">
        <v>23</v>
      </c>
      <c r="U262" t="str">
        <f t="shared" si="38"/>
        <v>music</v>
      </c>
      <c r="V262" t="str">
        <f t="shared" si="39"/>
        <v>rock</v>
      </c>
    </row>
    <row r="263" spans="1:22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32"/>
        <v>31.201660735468568</v>
      </c>
      <c r="G263" s="5">
        <f t="shared" si="33"/>
        <v>57.936123348017624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10">
        <f t="shared" si="34"/>
        <v>40415.208333333336</v>
      </c>
      <c r="N263" s="8">
        <f t="shared" si="35"/>
        <v>8</v>
      </c>
      <c r="O263" s="8">
        <f t="shared" si="36"/>
        <v>2010</v>
      </c>
      <c r="P263">
        <v>1283058000</v>
      </c>
      <c r="Q263" s="10">
        <f t="shared" si="37"/>
        <v>40419.208333333336</v>
      </c>
      <c r="R263" t="b">
        <v>0</v>
      </c>
      <c r="S263" t="b">
        <v>1</v>
      </c>
      <c r="T263" t="s">
        <v>23</v>
      </c>
      <c r="U263" t="str">
        <f t="shared" si="38"/>
        <v>music</v>
      </c>
      <c r="V263" t="str">
        <f t="shared" si="39"/>
        <v>rock</v>
      </c>
    </row>
    <row r="264" spans="1:22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32"/>
        <v>313.41176470588238</v>
      </c>
      <c r="G264" s="5">
        <f t="shared" si="33"/>
        <v>49.794392523364486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10">
        <f t="shared" si="34"/>
        <v>40638.208333333336</v>
      </c>
      <c r="N264" s="8">
        <f t="shared" si="35"/>
        <v>4</v>
      </c>
      <c r="O264" s="8">
        <f t="shared" si="36"/>
        <v>2011</v>
      </c>
      <c r="P264">
        <v>1304226000</v>
      </c>
      <c r="Q264" s="10">
        <f t="shared" si="37"/>
        <v>40664.208333333336</v>
      </c>
      <c r="R264" t="b">
        <v>0</v>
      </c>
      <c r="S264" t="b">
        <v>1</v>
      </c>
      <c r="T264" t="s">
        <v>60</v>
      </c>
      <c r="U264" t="str">
        <f t="shared" si="38"/>
        <v>music</v>
      </c>
      <c r="V264" t="str">
        <f t="shared" si="39"/>
        <v>indie rock</v>
      </c>
    </row>
    <row r="265" spans="1:22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32"/>
        <v>370.89655172413791</v>
      </c>
      <c r="G265" s="5">
        <f t="shared" si="33"/>
        <v>54.050251256281406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10">
        <f t="shared" si="34"/>
        <v>40187.25</v>
      </c>
      <c r="N265" s="8">
        <f t="shared" si="35"/>
        <v>1</v>
      </c>
      <c r="O265" s="8">
        <f t="shared" si="36"/>
        <v>2010</v>
      </c>
      <c r="P265">
        <v>1263016800</v>
      </c>
      <c r="Q265" s="10">
        <f t="shared" si="37"/>
        <v>40187.25</v>
      </c>
      <c r="R265" t="b">
        <v>0</v>
      </c>
      <c r="S265" t="b">
        <v>0</v>
      </c>
      <c r="T265" t="s">
        <v>122</v>
      </c>
      <c r="U265" t="str">
        <f t="shared" si="38"/>
        <v>photography</v>
      </c>
      <c r="V265" t="str">
        <f t="shared" si="39"/>
        <v>photography books</v>
      </c>
    </row>
    <row r="266" spans="1:22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32"/>
        <v>362.66447368421052</v>
      </c>
      <c r="G266" s="5">
        <f t="shared" si="33"/>
        <v>30.002721335268504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10">
        <f t="shared" si="34"/>
        <v>41317.25</v>
      </c>
      <c r="N266" s="8">
        <f t="shared" si="35"/>
        <v>2</v>
      </c>
      <c r="O266" s="8">
        <f t="shared" si="36"/>
        <v>2013</v>
      </c>
      <c r="P266">
        <v>1362031200</v>
      </c>
      <c r="Q266" s="10">
        <f t="shared" si="37"/>
        <v>41333.25</v>
      </c>
      <c r="R266" t="b">
        <v>0</v>
      </c>
      <c r="S266" t="b">
        <v>0</v>
      </c>
      <c r="T266" t="s">
        <v>33</v>
      </c>
      <c r="U266" t="str">
        <f t="shared" si="38"/>
        <v>theater</v>
      </c>
      <c r="V266" t="str">
        <f t="shared" si="39"/>
        <v>plays</v>
      </c>
    </row>
    <row r="267" spans="1:22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32"/>
        <v>123.08163265306122</v>
      </c>
      <c r="G267" s="5">
        <f t="shared" si="33"/>
        <v>70.127906976744185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10">
        <f t="shared" si="34"/>
        <v>42372.25</v>
      </c>
      <c r="N267" s="8">
        <f t="shared" si="35"/>
        <v>1</v>
      </c>
      <c r="O267" s="8">
        <f t="shared" si="36"/>
        <v>2016</v>
      </c>
      <c r="P267">
        <v>1455602400</v>
      </c>
      <c r="Q267" s="10">
        <f t="shared" si="37"/>
        <v>42416.25</v>
      </c>
      <c r="R267" t="b">
        <v>0</v>
      </c>
      <c r="S267" t="b">
        <v>0</v>
      </c>
      <c r="T267" t="s">
        <v>33</v>
      </c>
      <c r="U267" t="str">
        <f t="shared" si="38"/>
        <v>theater</v>
      </c>
      <c r="V267" t="str">
        <f t="shared" si="39"/>
        <v>plays</v>
      </c>
    </row>
    <row r="268" spans="1:22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32"/>
        <v>76.766756032171585</v>
      </c>
      <c r="G268" s="5">
        <f t="shared" si="33"/>
        <v>26.996228786926462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10">
        <f t="shared" si="34"/>
        <v>41950.25</v>
      </c>
      <c r="N268" s="8">
        <f t="shared" si="35"/>
        <v>11</v>
      </c>
      <c r="O268" s="8">
        <f t="shared" si="36"/>
        <v>2014</v>
      </c>
      <c r="P268">
        <v>1418191200</v>
      </c>
      <c r="Q268" s="10">
        <f t="shared" si="37"/>
        <v>41983.25</v>
      </c>
      <c r="R268" t="b">
        <v>0</v>
      </c>
      <c r="S268" t="b">
        <v>1</v>
      </c>
      <c r="T268" t="s">
        <v>159</v>
      </c>
      <c r="U268" t="str">
        <f t="shared" si="38"/>
        <v>music</v>
      </c>
      <c r="V268" t="str">
        <f t="shared" si="39"/>
        <v>jazz</v>
      </c>
    </row>
    <row r="269" spans="1:22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32"/>
        <v>233.62012987012989</v>
      </c>
      <c r="G269" s="5">
        <f t="shared" si="33"/>
        <v>51.990606936416185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10">
        <f t="shared" si="34"/>
        <v>41206.208333333336</v>
      </c>
      <c r="N269" s="8">
        <f t="shared" si="35"/>
        <v>10</v>
      </c>
      <c r="O269" s="8">
        <f t="shared" si="36"/>
        <v>2012</v>
      </c>
      <c r="P269">
        <v>1352440800</v>
      </c>
      <c r="Q269" s="10">
        <f t="shared" si="37"/>
        <v>41222.25</v>
      </c>
      <c r="R269" t="b">
        <v>0</v>
      </c>
      <c r="S269" t="b">
        <v>0</v>
      </c>
      <c r="T269" t="s">
        <v>33</v>
      </c>
      <c r="U269" t="str">
        <f t="shared" si="38"/>
        <v>theater</v>
      </c>
      <c r="V269" t="str">
        <f t="shared" si="39"/>
        <v>plays</v>
      </c>
    </row>
    <row r="270" spans="1:22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32"/>
        <v>180.53333333333333</v>
      </c>
      <c r="G270" s="5">
        <f t="shared" si="33"/>
        <v>56.416666666666664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10">
        <f t="shared" si="34"/>
        <v>41186.208333333336</v>
      </c>
      <c r="N270" s="8">
        <f t="shared" si="35"/>
        <v>10</v>
      </c>
      <c r="O270" s="8">
        <f t="shared" si="36"/>
        <v>2012</v>
      </c>
      <c r="P270">
        <v>1353304800</v>
      </c>
      <c r="Q270" s="10">
        <f t="shared" si="37"/>
        <v>41232.25</v>
      </c>
      <c r="R270" t="b">
        <v>0</v>
      </c>
      <c r="S270" t="b">
        <v>0</v>
      </c>
      <c r="T270" t="s">
        <v>42</v>
      </c>
      <c r="U270" t="str">
        <f t="shared" si="38"/>
        <v>film &amp; video</v>
      </c>
      <c r="V270" t="str">
        <f t="shared" si="39"/>
        <v>documentary</v>
      </c>
    </row>
    <row r="271" spans="1:22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32"/>
        <v>252.62857142857143</v>
      </c>
      <c r="G271" s="5">
        <f t="shared" si="33"/>
        <v>101.63218390804597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10">
        <f t="shared" si="34"/>
        <v>43496.25</v>
      </c>
      <c r="N271" s="8">
        <f t="shared" si="35"/>
        <v>1</v>
      </c>
      <c r="O271" s="8">
        <f t="shared" si="36"/>
        <v>2019</v>
      </c>
      <c r="P271">
        <v>1550728800</v>
      </c>
      <c r="Q271" s="10">
        <f t="shared" si="37"/>
        <v>43517.25</v>
      </c>
      <c r="R271" t="b">
        <v>0</v>
      </c>
      <c r="S271" t="b">
        <v>0</v>
      </c>
      <c r="T271" t="s">
        <v>269</v>
      </c>
      <c r="U271" t="str">
        <f t="shared" si="38"/>
        <v>film &amp; video</v>
      </c>
      <c r="V271" t="str">
        <f t="shared" si="39"/>
        <v>television</v>
      </c>
    </row>
    <row r="272" spans="1:22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32"/>
        <v>27.176538240368025</v>
      </c>
      <c r="G272" s="5">
        <f t="shared" si="33"/>
        <v>25.005291005291006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10">
        <f t="shared" si="34"/>
        <v>40514.25</v>
      </c>
      <c r="N272" s="8">
        <f t="shared" si="35"/>
        <v>12</v>
      </c>
      <c r="O272" s="8">
        <f t="shared" si="36"/>
        <v>2010</v>
      </c>
      <c r="P272">
        <v>1291442400</v>
      </c>
      <c r="Q272" s="10">
        <f t="shared" si="37"/>
        <v>40516.25</v>
      </c>
      <c r="R272" t="b">
        <v>0</v>
      </c>
      <c r="S272" t="b">
        <v>0</v>
      </c>
      <c r="T272" t="s">
        <v>89</v>
      </c>
      <c r="U272" t="str">
        <f t="shared" si="38"/>
        <v>games</v>
      </c>
      <c r="V272" t="str">
        <f t="shared" si="39"/>
        <v>video games</v>
      </c>
    </row>
    <row r="273" spans="1:22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32"/>
        <v>1.2706571242680547</v>
      </c>
      <c r="G273" s="5">
        <f t="shared" si="33"/>
        <v>32.016393442622949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10">
        <f t="shared" si="34"/>
        <v>42345.25</v>
      </c>
      <c r="N273" s="8">
        <f t="shared" si="35"/>
        <v>12</v>
      </c>
      <c r="O273" s="8">
        <f t="shared" si="36"/>
        <v>2015</v>
      </c>
      <c r="P273">
        <v>1452146400</v>
      </c>
      <c r="Q273" s="10">
        <f t="shared" si="37"/>
        <v>42376.25</v>
      </c>
      <c r="R273" t="b">
        <v>0</v>
      </c>
      <c r="S273" t="b">
        <v>0</v>
      </c>
      <c r="T273" t="s">
        <v>122</v>
      </c>
      <c r="U273" t="str">
        <f t="shared" si="38"/>
        <v>photography</v>
      </c>
      <c r="V273" t="str">
        <f t="shared" si="39"/>
        <v>photography books</v>
      </c>
    </row>
    <row r="274" spans="1:22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32"/>
        <v>304.0097847358121</v>
      </c>
      <c r="G274" s="5">
        <f t="shared" si="33"/>
        <v>82.021647307286173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10">
        <f t="shared" si="34"/>
        <v>43656.208333333328</v>
      </c>
      <c r="N274" s="8">
        <f t="shared" si="35"/>
        <v>7</v>
      </c>
      <c r="O274" s="8">
        <f t="shared" si="36"/>
        <v>2019</v>
      </c>
      <c r="P274">
        <v>1564894800</v>
      </c>
      <c r="Q274" s="10">
        <f t="shared" si="37"/>
        <v>43681.208333333328</v>
      </c>
      <c r="R274" t="b">
        <v>0</v>
      </c>
      <c r="S274" t="b">
        <v>1</v>
      </c>
      <c r="T274" t="s">
        <v>33</v>
      </c>
      <c r="U274" t="str">
        <f t="shared" si="38"/>
        <v>theater</v>
      </c>
      <c r="V274" t="str">
        <f t="shared" si="39"/>
        <v>plays</v>
      </c>
    </row>
    <row r="275" spans="1:22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32"/>
        <v>137.23076923076923</v>
      </c>
      <c r="G275" s="5">
        <f t="shared" si="33"/>
        <v>37.957446808510639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10">
        <f t="shared" si="34"/>
        <v>42995.208333333328</v>
      </c>
      <c r="N275" s="8">
        <f t="shared" si="35"/>
        <v>9</v>
      </c>
      <c r="O275" s="8">
        <f t="shared" si="36"/>
        <v>2017</v>
      </c>
      <c r="P275">
        <v>1505883600</v>
      </c>
      <c r="Q275" s="10">
        <f t="shared" si="37"/>
        <v>42998.208333333328</v>
      </c>
      <c r="R275" t="b">
        <v>0</v>
      </c>
      <c r="S275" t="b">
        <v>0</v>
      </c>
      <c r="T275" t="s">
        <v>33</v>
      </c>
      <c r="U275" t="str">
        <f t="shared" si="38"/>
        <v>theater</v>
      </c>
      <c r="V275" t="str">
        <f t="shared" si="39"/>
        <v>plays</v>
      </c>
    </row>
    <row r="276" spans="1:22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32"/>
        <v>32.208333333333336</v>
      </c>
      <c r="G276" s="5">
        <f t="shared" si="33"/>
        <v>51.533333333333331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10">
        <f t="shared" si="34"/>
        <v>43045.25</v>
      </c>
      <c r="N276" s="8">
        <f t="shared" si="35"/>
        <v>11</v>
      </c>
      <c r="O276" s="8">
        <f t="shared" si="36"/>
        <v>2017</v>
      </c>
      <c r="P276">
        <v>1510380000</v>
      </c>
      <c r="Q276" s="10">
        <f t="shared" si="37"/>
        <v>43050.25</v>
      </c>
      <c r="R276" t="b">
        <v>0</v>
      </c>
      <c r="S276" t="b">
        <v>0</v>
      </c>
      <c r="T276" t="s">
        <v>33</v>
      </c>
      <c r="U276" t="str">
        <f t="shared" si="38"/>
        <v>theater</v>
      </c>
      <c r="V276" t="str">
        <f t="shared" si="39"/>
        <v>plays</v>
      </c>
    </row>
    <row r="277" spans="1:22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32"/>
        <v>241.51282051282053</v>
      </c>
      <c r="G277" s="5">
        <f t="shared" si="33"/>
        <v>81.198275862068968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10">
        <f t="shared" si="34"/>
        <v>43561.208333333328</v>
      </c>
      <c r="N277" s="8">
        <f t="shared" si="35"/>
        <v>4</v>
      </c>
      <c r="O277" s="8">
        <f t="shared" si="36"/>
        <v>2019</v>
      </c>
      <c r="P277">
        <v>1555218000</v>
      </c>
      <c r="Q277" s="10">
        <f t="shared" si="37"/>
        <v>43569.208333333328</v>
      </c>
      <c r="R277" t="b">
        <v>0</v>
      </c>
      <c r="S277" t="b">
        <v>0</v>
      </c>
      <c r="T277" t="s">
        <v>206</v>
      </c>
      <c r="U277" t="str">
        <f t="shared" si="38"/>
        <v>publishing</v>
      </c>
      <c r="V277" t="str">
        <f t="shared" si="39"/>
        <v>translations</v>
      </c>
    </row>
    <row r="278" spans="1:22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32"/>
        <v>96.8</v>
      </c>
      <c r="G278" s="5">
        <f t="shared" si="33"/>
        <v>40.030075187969928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10">
        <f t="shared" si="34"/>
        <v>41018.208333333336</v>
      </c>
      <c r="N278" s="8">
        <f t="shared" si="35"/>
        <v>4</v>
      </c>
      <c r="O278" s="8">
        <f t="shared" si="36"/>
        <v>2012</v>
      </c>
      <c r="P278">
        <v>1335243600</v>
      </c>
      <c r="Q278" s="10">
        <f t="shared" si="37"/>
        <v>41023.208333333336</v>
      </c>
      <c r="R278" t="b">
        <v>0</v>
      </c>
      <c r="S278" t="b">
        <v>1</v>
      </c>
      <c r="T278" t="s">
        <v>89</v>
      </c>
      <c r="U278" t="str">
        <f t="shared" si="38"/>
        <v>games</v>
      </c>
      <c r="V278" t="str">
        <f t="shared" si="39"/>
        <v>video games</v>
      </c>
    </row>
    <row r="279" spans="1:22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32"/>
        <v>1066.4285714285716</v>
      </c>
      <c r="G279" s="5">
        <f t="shared" si="33"/>
        <v>89.939759036144579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10">
        <f t="shared" si="34"/>
        <v>40378.208333333336</v>
      </c>
      <c r="N279" s="8">
        <f t="shared" si="35"/>
        <v>7</v>
      </c>
      <c r="O279" s="8">
        <f t="shared" si="36"/>
        <v>2010</v>
      </c>
      <c r="P279">
        <v>1279688400</v>
      </c>
      <c r="Q279" s="10">
        <f t="shared" si="37"/>
        <v>40380.208333333336</v>
      </c>
      <c r="R279" t="b">
        <v>0</v>
      </c>
      <c r="S279" t="b">
        <v>0</v>
      </c>
      <c r="T279" t="s">
        <v>33</v>
      </c>
      <c r="U279" t="str">
        <f t="shared" si="38"/>
        <v>theater</v>
      </c>
      <c r="V279" t="str">
        <f t="shared" si="39"/>
        <v>plays</v>
      </c>
    </row>
    <row r="280" spans="1:22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32"/>
        <v>325.88888888888891</v>
      </c>
      <c r="G280" s="5">
        <f t="shared" si="33"/>
        <v>96.692307692307693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10">
        <f t="shared" si="34"/>
        <v>41239.25</v>
      </c>
      <c r="N280" s="8">
        <f t="shared" si="35"/>
        <v>11</v>
      </c>
      <c r="O280" s="8">
        <f t="shared" si="36"/>
        <v>2012</v>
      </c>
      <c r="P280">
        <v>1356069600</v>
      </c>
      <c r="Q280" s="10">
        <f t="shared" si="37"/>
        <v>41264.25</v>
      </c>
      <c r="R280" t="b">
        <v>0</v>
      </c>
      <c r="S280" t="b">
        <v>0</v>
      </c>
      <c r="T280" t="s">
        <v>28</v>
      </c>
      <c r="U280" t="str">
        <f t="shared" si="38"/>
        <v>technology</v>
      </c>
      <c r="V280" t="str">
        <f t="shared" si="39"/>
        <v>web</v>
      </c>
    </row>
    <row r="281" spans="1:22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32"/>
        <v>170.70000000000002</v>
      </c>
      <c r="G281" s="5">
        <f t="shared" si="33"/>
        <v>25.010989010989011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10">
        <f t="shared" si="34"/>
        <v>43346.208333333328</v>
      </c>
      <c r="N281" s="8">
        <f t="shared" si="35"/>
        <v>9</v>
      </c>
      <c r="O281" s="8">
        <f t="shared" si="36"/>
        <v>2018</v>
      </c>
      <c r="P281">
        <v>1536210000</v>
      </c>
      <c r="Q281" s="10">
        <f t="shared" si="37"/>
        <v>43349.208333333328</v>
      </c>
      <c r="R281" t="b">
        <v>0</v>
      </c>
      <c r="S281" t="b">
        <v>0</v>
      </c>
      <c r="T281" t="s">
        <v>33</v>
      </c>
      <c r="U281" t="str">
        <f t="shared" si="38"/>
        <v>theater</v>
      </c>
      <c r="V281" t="str">
        <f t="shared" si="39"/>
        <v>plays</v>
      </c>
    </row>
    <row r="282" spans="1:22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32"/>
        <v>581.44000000000005</v>
      </c>
      <c r="G282" s="5">
        <f t="shared" si="33"/>
        <v>36.987277353689571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10">
        <f t="shared" si="34"/>
        <v>43060.25</v>
      </c>
      <c r="N282" s="8">
        <f t="shared" si="35"/>
        <v>11</v>
      </c>
      <c r="O282" s="8">
        <f t="shared" si="36"/>
        <v>2017</v>
      </c>
      <c r="P282">
        <v>1511762400</v>
      </c>
      <c r="Q282" s="10">
        <f t="shared" si="37"/>
        <v>43066.25</v>
      </c>
      <c r="R282" t="b">
        <v>0</v>
      </c>
      <c r="S282" t="b">
        <v>0</v>
      </c>
      <c r="T282" t="s">
        <v>71</v>
      </c>
      <c r="U282" t="str">
        <f t="shared" si="38"/>
        <v>film &amp; video</v>
      </c>
      <c r="V282" t="str">
        <f t="shared" si="39"/>
        <v>animation</v>
      </c>
    </row>
    <row r="283" spans="1:22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32"/>
        <v>91.520972644376897</v>
      </c>
      <c r="G283" s="5">
        <f t="shared" si="33"/>
        <v>73.012609117361791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10">
        <f t="shared" si="34"/>
        <v>40979.25</v>
      </c>
      <c r="N283" s="8">
        <f t="shared" si="35"/>
        <v>3</v>
      </c>
      <c r="O283" s="8">
        <f t="shared" si="36"/>
        <v>2012</v>
      </c>
      <c r="P283">
        <v>1333256400</v>
      </c>
      <c r="Q283" s="10">
        <f t="shared" si="37"/>
        <v>41000.208333333336</v>
      </c>
      <c r="R283" t="b">
        <v>0</v>
      </c>
      <c r="S283" t="b">
        <v>1</v>
      </c>
      <c r="T283" t="s">
        <v>33</v>
      </c>
      <c r="U283" t="str">
        <f t="shared" si="38"/>
        <v>theater</v>
      </c>
      <c r="V283" t="str">
        <f t="shared" si="39"/>
        <v>plays</v>
      </c>
    </row>
    <row r="284" spans="1:22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32"/>
        <v>108.04761904761904</v>
      </c>
      <c r="G284" s="5">
        <f t="shared" si="33"/>
        <v>68.240601503759393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10">
        <f t="shared" si="34"/>
        <v>42701.25</v>
      </c>
      <c r="N284" s="8">
        <f t="shared" si="35"/>
        <v>11</v>
      </c>
      <c r="O284" s="8">
        <f t="shared" si="36"/>
        <v>2016</v>
      </c>
      <c r="P284">
        <v>1480744800</v>
      </c>
      <c r="Q284" s="10">
        <f t="shared" si="37"/>
        <v>42707.25</v>
      </c>
      <c r="R284" t="b">
        <v>0</v>
      </c>
      <c r="S284" t="b">
        <v>1</v>
      </c>
      <c r="T284" t="s">
        <v>269</v>
      </c>
      <c r="U284" t="str">
        <f t="shared" si="38"/>
        <v>film &amp; video</v>
      </c>
      <c r="V284" t="str">
        <f t="shared" si="39"/>
        <v>television</v>
      </c>
    </row>
    <row r="285" spans="1:22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32"/>
        <v>18.728395061728396</v>
      </c>
      <c r="G285" s="5">
        <f t="shared" si="33"/>
        <v>52.310344827586206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10">
        <f t="shared" si="34"/>
        <v>42520.208333333328</v>
      </c>
      <c r="N285" s="8">
        <f t="shared" si="35"/>
        <v>5</v>
      </c>
      <c r="O285" s="8">
        <f t="shared" si="36"/>
        <v>2016</v>
      </c>
      <c r="P285">
        <v>1465016400</v>
      </c>
      <c r="Q285" s="10">
        <f t="shared" si="37"/>
        <v>42525.208333333328</v>
      </c>
      <c r="R285" t="b">
        <v>0</v>
      </c>
      <c r="S285" t="b">
        <v>0</v>
      </c>
      <c r="T285" t="s">
        <v>23</v>
      </c>
      <c r="U285" t="str">
        <f t="shared" si="38"/>
        <v>music</v>
      </c>
      <c r="V285" t="str">
        <f t="shared" si="39"/>
        <v>rock</v>
      </c>
    </row>
    <row r="286" spans="1:22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32"/>
        <v>83.193877551020407</v>
      </c>
      <c r="G286" s="5">
        <f t="shared" si="33"/>
        <v>61.765151515151516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10">
        <f t="shared" si="34"/>
        <v>41030.208333333336</v>
      </c>
      <c r="N286" s="8">
        <f t="shared" si="35"/>
        <v>5</v>
      </c>
      <c r="O286" s="8">
        <f t="shared" si="36"/>
        <v>2012</v>
      </c>
      <c r="P286">
        <v>1336280400</v>
      </c>
      <c r="Q286" s="10">
        <f t="shared" si="37"/>
        <v>41035.208333333336</v>
      </c>
      <c r="R286" t="b">
        <v>0</v>
      </c>
      <c r="S286" t="b">
        <v>0</v>
      </c>
      <c r="T286" t="s">
        <v>28</v>
      </c>
      <c r="U286" t="str">
        <f t="shared" si="38"/>
        <v>technology</v>
      </c>
      <c r="V286" t="str">
        <f t="shared" si="39"/>
        <v>web</v>
      </c>
    </row>
    <row r="287" spans="1:22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32"/>
        <v>706.33333333333337</v>
      </c>
      <c r="G287" s="5">
        <f t="shared" si="33"/>
        <v>25.027559055118111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10">
        <f t="shared" si="34"/>
        <v>42623.208333333328</v>
      </c>
      <c r="N287" s="8">
        <f t="shared" si="35"/>
        <v>9</v>
      </c>
      <c r="O287" s="8">
        <f t="shared" si="36"/>
        <v>2016</v>
      </c>
      <c r="P287">
        <v>1476766800</v>
      </c>
      <c r="Q287" s="10">
        <f t="shared" si="37"/>
        <v>42661.208333333328</v>
      </c>
      <c r="R287" t="b">
        <v>0</v>
      </c>
      <c r="S287" t="b">
        <v>0</v>
      </c>
      <c r="T287" t="s">
        <v>33</v>
      </c>
      <c r="U287" t="str">
        <f t="shared" si="38"/>
        <v>theater</v>
      </c>
      <c r="V287" t="str">
        <f t="shared" si="39"/>
        <v>plays</v>
      </c>
    </row>
    <row r="288" spans="1:22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32"/>
        <v>17.446030330062445</v>
      </c>
      <c r="G288" s="5">
        <f t="shared" si="33"/>
        <v>106.28804347826087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10">
        <f t="shared" si="34"/>
        <v>42697.25</v>
      </c>
      <c r="N288" s="8">
        <f t="shared" si="35"/>
        <v>11</v>
      </c>
      <c r="O288" s="8">
        <f t="shared" si="36"/>
        <v>2016</v>
      </c>
      <c r="P288">
        <v>1480485600</v>
      </c>
      <c r="Q288" s="10">
        <f t="shared" si="37"/>
        <v>42704.25</v>
      </c>
      <c r="R288" t="b">
        <v>0</v>
      </c>
      <c r="S288" t="b">
        <v>0</v>
      </c>
      <c r="T288" t="s">
        <v>33</v>
      </c>
      <c r="U288" t="str">
        <f t="shared" si="38"/>
        <v>theater</v>
      </c>
      <c r="V288" t="str">
        <f t="shared" si="39"/>
        <v>plays</v>
      </c>
    </row>
    <row r="289" spans="1:22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32"/>
        <v>209.73015873015873</v>
      </c>
      <c r="G289" s="5">
        <f t="shared" si="33"/>
        <v>75.07386363636364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10">
        <f t="shared" si="34"/>
        <v>42122.208333333328</v>
      </c>
      <c r="N289" s="8">
        <f t="shared" si="35"/>
        <v>4</v>
      </c>
      <c r="O289" s="8">
        <f t="shared" si="36"/>
        <v>2015</v>
      </c>
      <c r="P289">
        <v>1430197200</v>
      </c>
      <c r="Q289" s="10">
        <f t="shared" si="37"/>
        <v>42122.208333333328</v>
      </c>
      <c r="R289" t="b">
        <v>0</v>
      </c>
      <c r="S289" t="b">
        <v>0</v>
      </c>
      <c r="T289" t="s">
        <v>50</v>
      </c>
      <c r="U289" t="str">
        <f t="shared" si="38"/>
        <v>music</v>
      </c>
      <c r="V289" t="str">
        <f t="shared" si="39"/>
        <v>electric music</v>
      </c>
    </row>
    <row r="290" spans="1:22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32"/>
        <v>97.785714285714292</v>
      </c>
      <c r="G290" s="5">
        <f t="shared" si="33"/>
        <v>39.970802919708028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10">
        <f t="shared" si="34"/>
        <v>40982.208333333336</v>
      </c>
      <c r="N290" s="8">
        <f t="shared" si="35"/>
        <v>3</v>
      </c>
      <c r="O290" s="8">
        <f t="shared" si="36"/>
        <v>2012</v>
      </c>
      <c r="P290">
        <v>1331787600</v>
      </c>
      <c r="Q290" s="10">
        <f t="shared" si="37"/>
        <v>40983.208333333336</v>
      </c>
      <c r="R290" t="b">
        <v>0</v>
      </c>
      <c r="S290" t="b">
        <v>1</v>
      </c>
      <c r="T290" t="s">
        <v>148</v>
      </c>
      <c r="U290" t="str">
        <f t="shared" si="38"/>
        <v>music</v>
      </c>
      <c r="V290" t="str">
        <f t="shared" si="39"/>
        <v>metal</v>
      </c>
    </row>
    <row r="291" spans="1:22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32"/>
        <v>1684.25</v>
      </c>
      <c r="G291" s="5">
        <f t="shared" si="33"/>
        <v>39.982195845697326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10">
        <f t="shared" si="34"/>
        <v>42219.208333333328</v>
      </c>
      <c r="N291" s="8">
        <f t="shared" si="35"/>
        <v>8</v>
      </c>
      <c r="O291" s="8">
        <f t="shared" si="36"/>
        <v>2015</v>
      </c>
      <c r="P291">
        <v>1438837200</v>
      </c>
      <c r="Q291" s="10">
        <f t="shared" si="37"/>
        <v>42222.208333333328</v>
      </c>
      <c r="R291" t="b">
        <v>0</v>
      </c>
      <c r="S291" t="b">
        <v>0</v>
      </c>
      <c r="T291" t="s">
        <v>33</v>
      </c>
      <c r="U291" t="str">
        <f t="shared" si="38"/>
        <v>theater</v>
      </c>
      <c r="V291" t="str">
        <f t="shared" si="39"/>
        <v>plays</v>
      </c>
    </row>
    <row r="292" spans="1:22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32"/>
        <v>54.402135231316727</v>
      </c>
      <c r="G292" s="5">
        <f t="shared" si="33"/>
        <v>101.01541850220265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10">
        <f t="shared" si="34"/>
        <v>41404.208333333336</v>
      </c>
      <c r="N292" s="8">
        <f t="shared" si="35"/>
        <v>5</v>
      </c>
      <c r="O292" s="8">
        <f t="shared" si="36"/>
        <v>2013</v>
      </c>
      <c r="P292">
        <v>1370926800</v>
      </c>
      <c r="Q292" s="10">
        <f t="shared" si="37"/>
        <v>41436.208333333336</v>
      </c>
      <c r="R292" t="b">
        <v>0</v>
      </c>
      <c r="S292" t="b">
        <v>1</v>
      </c>
      <c r="T292" t="s">
        <v>42</v>
      </c>
      <c r="U292" t="str">
        <f t="shared" si="38"/>
        <v>film &amp; video</v>
      </c>
      <c r="V292" t="str">
        <f t="shared" si="39"/>
        <v>documentary</v>
      </c>
    </row>
    <row r="293" spans="1:22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32"/>
        <v>456.61111111111109</v>
      </c>
      <c r="G293" s="5">
        <f t="shared" si="33"/>
        <v>76.813084112149539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10">
        <f t="shared" si="34"/>
        <v>40831.208333333336</v>
      </c>
      <c r="N293" s="8">
        <f t="shared" si="35"/>
        <v>10</v>
      </c>
      <c r="O293" s="8">
        <f t="shared" si="36"/>
        <v>2011</v>
      </c>
      <c r="P293">
        <v>1319000400</v>
      </c>
      <c r="Q293" s="10">
        <f t="shared" si="37"/>
        <v>40835.208333333336</v>
      </c>
      <c r="R293" t="b">
        <v>1</v>
      </c>
      <c r="S293" t="b">
        <v>0</v>
      </c>
      <c r="T293" t="s">
        <v>28</v>
      </c>
      <c r="U293" t="str">
        <f t="shared" si="38"/>
        <v>technology</v>
      </c>
      <c r="V293" t="str">
        <f t="shared" si="39"/>
        <v>web</v>
      </c>
    </row>
    <row r="294" spans="1:22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32"/>
        <v>9.8219178082191778</v>
      </c>
      <c r="G294" s="5">
        <f t="shared" si="33"/>
        <v>71.7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10">
        <f t="shared" si="34"/>
        <v>40984.208333333336</v>
      </c>
      <c r="N294" s="8">
        <f t="shared" si="35"/>
        <v>3</v>
      </c>
      <c r="O294" s="8">
        <f t="shared" si="36"/>
        <v>2012</v>
      </c>
      <c r="P294">
        <v>1333429200</v>
      </c>
      <c r="Q294" s="10">
        <f t="shared" si="37"/>
        <v>41002.208333333336</v>
      </c>
      <c r="R294" t="b">
        <v>0</v>
      </c>
      <c r="S294" t="b">
        <v>0</v>
      </c>
      <c r="T294" t="s">
        <v>17</v>
      </c>
      <c r="U294" t="str">
        <f t="shared" si="38"/>
        <v>food</v>
      </c>
      <c r="V294" t="str">
        <f t="shared" si="39"/>
        <v>food trucks</v>
      </c>
    </row>
    <row r="295" spans="1:22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32"/>
        <v>16.384615384615383</v>
      </c>
      <c r="G295" s="5">
        <f t="shared" si="33"/>
        <v>33.28125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10">
        <f t="shared" si="34"/>
        <v>40456.208333333336</v>
      </c>
      <c r="N295" s="8">
        <f t="shared" si="35"/>
        <v>10</v>
      </c>
      <c r="O295" s="8">
        <f t="shared" si="36"/>
        <v>2010</v>
      </c>
      <c r="P295">
        <v>1287032400</v>
      </c>
      <c r="Q295" s="10">
        <f t="shared" si="37"/>
        <v>40465.208333333336</v>
      </c>
      <c r="R295" t="b">
        <v>0</v>
      </c>
      <c r="S295" t="b">
        <v>0</v>
      </c>
      <c r="T295" t="s">
        <v>33</v>
      </c>
      <c r="U295" t="str">
        <f t="shared" si="38"/>
        <v>theater</v>
      </c>
      <c r="V295" t="str">
        <f t="shared" si="39"/>
        <v>plays</v>
      </c>
    </row>
    <row r="296" spans="1:22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32"/>
        <v>1339.6666666666667</v>
      </c>
      <c r="G296" s="5">
        <f t="shared" si="33"/>
        <v>43.923497267759565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10">
        <f t="shared" si="34"/>
        <v>43399.208333333328</v>
      </c>
      <c r="N296" s="8">
        <f t="shared" si="35"/>
        <v>10</v>
      </c>
      <c r="O296" s="8">
        <f t="shared" si="36"/>
        <v>2018</v>
      </c>
      <c r="P296">
        <v>1541570400</v>
      </c>
      <c r="Q296" s="10">
        <f t="shared" si="37"/>
        <v>43411.25</v>
      </c>
      <c r="R296" t="b">
        <v>0</v>
      </c>
      <c r="S296" t="b">
        <v>0</v>
      </c>
      <c r="T296" t="s">
        <v>33</v>
      </c>
      <c r="U296" t="str">
        <f t="shared" si="38"/>
        <v>theater</v>
      </c>
      <c r="V296" t="str">
        <f t="shared" si="39"/>
        <v>plays</v>
      </c>
    </row>
    <row r="297" spans="1:22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32"/>
        <v>35.650077760497666</v>
      </c>
      <c r="G297" s="5">
        <f t="shared" si="33"/>
        <v>36.004712041884815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10">
        <f t="shared" si="34"/>
        <v>41562.208333333336</v>
      </c>
      <c r="N297" s="8">
        <f t="shared" si="35"/>
        <v>10</v>
      </c>
      <c r="O297" s="8">
        <f t="shared" si="36"/>
        <v>2013</v>
      </c>
      <c r="P297">
        <v>1383976800</v>
      </c>
      <c r="Q297" s="10">
        <f t="shared" si="37"/>
        <v>41587.25</v>
      </c>
      <c r="R297" t="b">
        <v>0</v>
      </c>
      <c r="S297" t="b">
        <v>0</v>
      </c>
      <c r="T297" t="s">
        <v>33</v>
      </c>
      <c r="U297" t="str">
        <f t="shared" si="38"/>
        <v>theater</v>
      </c>
      <c r="V297" t="str">
        <f t="shared" si="39"/>
        <v>plays</v>
      </c>
    </row>
    <row r="298" spans="1:22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32"/>
        <v>54.950819672131146</v>
      </c>
      <c r="G298" s="5">
        <f t="shared" si="33"/>
        <v>88.21052631578948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10">
        <f t="shared" si="34"/>
        <v>43493.25</v>
      </c>
      <c r="N298" s="8">
        <f t="shared" si="35"/>
        <v>1</v>
      </c>
      <c r="O298" s="8">
        <f t="shared" si="36"/>
        <v>2019</v>
      </c>
      <c r="P298">
        <v>1550556000</v>
      </c>
      <c r="Q298" s="10">
        <f t="shared" si="37"/>
        <v>43515.25</v>
      </c>
      <c r="R298" t="b">
        <v>0</v>
      </c>
      <c r="S298" t="b">
        <v>0</v>
      </c>
      <c r="T298" t="s">
        <v>33</v>
      </c>
      <c r="U298" t="str">
        <f t="shared" si="38"/>
        <v>theater</v>
      </c>
      <c r="V298" t="str">
        <f t="shared" si="39"/>
        <v>plays</v>
      </c>
    </row>
    <row r="299" spans="1:22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32"/>
        <v>94.236111111111114</v>
      </c>
      <c r="G299" s="5">
        <f t="shared" si="33"/>
        <v>65.240384615384613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10">
        <f t="shared" si="34"/>
        <v>41653.25</v>
      </c>
      <c r="N299" s="8">
        <f t="shared" si="35"/>
        <v>1</v>
      </c>
      <c r="O299" s="8">
        <f t="shared" si="36"/>
        <v>2014</v>
      </c>
      <c r="P299">
        <v>1390456800</v>
      </c>
      <c r="Q299" s="10">
        <f t="shared" si="37"/>
        <v>41662.25</v>
      </c>
      <c r="R299" t="b">
        <v>0</v>
      </c>
      <c r="S299" t="b">
        <v>1</v>
      </c>
      <c r="T299" t="s">
        <v>33</v>
      </c>
      <c r="U299" t="str">
        <f t="shared" si="38"/>
        <v>theater</v>
      </c>
      <c r="V299" t="str">
        <f t="shared" si="39"/>
        <v>plays</v>
      </c>
    </row>
    <row r="300" spans="1:22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32"/>
        <v>143.91428571428571</v>
      </c>
      <c r="G300" s="5">
        <f t="shared" si="33"/>
        <v>69.958333333333329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10">
        <f t="shared" si="34"/>
        <v>42426.25</v>
      </c>
      <c r="N300" s="8">
        <f t="shared" si="35"/>
        <v>2</v>
      </c>
      <c r="O300" s="8">
        <f t="shared" si="36"/>
        <v>2016</v>
      </c>
      <c r="P300">
        <v>1458018000</v>
      </c>
      <c r="Q300" s="10">
        <f t="shared" si="37"/>
        <v>42444.208333333328</v>
      </c>
      <c r="R300" t="b">
        <v>0</v>
      </c>
      <c r="S300" t="b">
        <v>1</v>
      </c>
      <c r="T300" t="s">
        <v>23</v>
      </c>
      <c r="U300" t="str">
        <f t="shared" si="38"/>
        <v>music</v>
      </c>
      <c r="V300" t="str">
        <f t="shared" si="39"/>
        <v>rock</v>
      </c>
    </row>
    <row r="301" spans="1:22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32"/>
        <v>51.421052631578945</v>
      </c>
      <c r="G301" s="5">
        <f t="shared" si="33"/>
        <v>39.877551020408163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10">
        <f t="shared" si="34"/>
        <v>42432.25</v>
      </c>
      <c r="N301" s="8">
        <f t="shared" si="35"/>
        <v>3</v>
      </c>
      <c r="O301" s="8">
        <f t="shared" si="36"/>
        <v>2016</v>
      </c>
      <c r="P301">
        <v>1461819600</v>
      </c>
      <c r="Q301" s="10">
        <f t="shared" si="37"/>
        <v>42488.208333333328</v>
      </c>
      <c r="R301" t="b">
        <v>0</v>
      </c>
      <c r="S301" t="b">
        <v>0</v>
      </c>
      <c r="T301" t="s">
        <v>17</v>
      </c>
      <c r="U301" t="str">
        <f t="shared" si="38"/>
        <v>food</v>
      </c>
      <c r="V301" t="str">
        <f t="shared" si="39"/>
        <v>food trucks</v>
      </c>
    </row>
    <row r="302" spans="1:22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32"/>
        <v>5</v>
      </c>
      <c r="G302" s="5">
        <f t="shared" si="33"/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10">
        <f t="shared" si="34"/>
        <v>42977.208333333328</v>
      </c>
      <c r="N302" s="8">
        <f t="shared" si="35"/>
        <v>8</v>
      </c>
      <c r="O302" s="8">
        <f t="shared" si="36"/>
        <v>2017</v>
      </c>
      <c r="P302">
        <v>1504155600</v>
      </c>
      <c r="Q302" s="10">
        <f t="shared" si="37"/>
        <v>42978.208333333328</v>
      </c>
      <c r="R302" t="b">
        <v>0</v>
      </c>
      <c r="S302" t="b">
        <v>1</v>
      </c>
      <c r="T302" t="s">
        <v>68</v>
      </c>
      <c r="U302" t="str">
        <f t="shared" si="38"/>
        <v>publishing</v>
      </c>
      <c r="V302" t="str">
        <f t="shared" si="39"/>
        <v>nonfiction</v>
      </c>
    </row>
    <row r="303" spans="1:22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32"/>
        <v>1344.6666666666667</v>
      </c>
      <c r="G303" s="5">
        <f t="shared" si="33"/>
        <v>41.023728813559323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10">
        <f t="shared" si="34"/>
        <v>42061.25</v>
      </c>
      <c r="N303" s="8">
        <f t="shared" si="35"/>
        <v>2</v>
      </c>
      <c r="O303" s="8">
        <f t="shared" si="36"/>
        <v>2015</v>
      </c>
      <c r="P303">
        <v>1426395600</v>
      </c>
      <c r="Q303" s="10">
        <f t="shared" si="37"/>
        <v>42078.208333333328</v>
      </c>
      <c r="R303" t="b">
        <v>0</v>
      </c>
      <c r="S303" t="b">
        <v>0</v>
      </c>
      <c r="T303" t="s">
        <v>42</v>
      </c>
      <c r="U303" t="str">
        <f t="shared" si="38"/>
        <v>film &amp; video</v>
      </c>
      <c r="V303" t="str">
        <f t="shared" si="39"/>
        <v>documentary</v>
      </c>
    </row>
    <row r="304" spans="1:22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32"/>
        <v>31.844940867279899</v>
      </c>
      <c r="G304" s="5">
        <f t="shared" si="33"/>
        <v>98.914285714285711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10">
        <f t="shared" si="34"/>
        <v>43345.208333333328</v>
      </c>
      <c r="N304" s="8">
        <f t="shared" si="35"/>
        <v>9</v>
      </c>
      <c r="O304" s="8">
        <f t="shared" si="36"/>
        <v>2018</v>
      </c>
      <c r="P304">
        <v>1537074000</v>
      </c>
      <c r="Q304" s="10">
        <f t="shared" si="37"/>
        <v>43359.208333333328</v>
      </c>
      <c r="R304" t="b">
        <v>0</v>
      </c>
      <c r="S304" t="b">
        <v>0</v>
      </c>
      <c r="T304" t="s">
        <v>33</v>
      </c>
      <c r="U304" t="str">
        <f t="shared" si="38"/>
        <v>theater</v>
      </c>
      <c r="V304" t="str">
        <f t="shared" si="39"/>
        <v>plays</v>
      </c>
    </row>
    <row r="305" spans="1:22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32"/>
        <v>82.617647058823536</v>
      </c>
      <c r="G305" s="5">
        <f t="shared" si="33"/>
        <v>87.78125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10">
        <f t="shared" si="34"/>
        <v>42376.25</v>
      </c>
      <c r="N305" s="8">
        <f t="shared" si="35"/>
        <v>1</v>
      </c>
      <c r="O305" s="8">
        <f t="shared" si="36"/>
        <v>2016</v>
      </c>
      <c r="P305">
        <v>1452578400</v>
      </c>
      <c r="Q305" s="10">
        <f t="shared" si="37"/>
        <v>42381.25</v>
      </c>
      <c r="R305" t="b">
        <v>0</v>
      </c>
      <c r="S305" t="b">
        <v>0</v>
      </c>
      <c r="T305" t="s">
        <v>60</v>
      </c>
      <c r="U305" t="str">
        <f t="shared" si="38"/>
        <v>music</v>
      </c>
      <c r="V305" t="str">
        <f t="shared" si="39"/>
        <v>indie rock</v>
      </c>
    </row>
    <row r="306" spans="1:22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32"/>
        <v>546.14285714285722</v>
      </c>
      <c r="G306" s="5">
        <f t="shared" si="33"/>
        <v>80.767605633802816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10">
        <f t="shared" si="34"/>
        <v>42589.208333333328</v>
      </c>
      <c r="N306" s="8">
        <f t="shared" si="35"/>
        <v>8</v>
      </c>
      <c r="O306" s="8">
        <f t="shared" si="36"/>
        <v>2016</v>
      </c>
      <c r="P306">
        <v>1474088400</v>
      </c>
      <c r="Q306" s="10">
        <f t="shared" si="37"/>
        <v>42630.208333333328</v>
      </c>
      <c r="R306" t="b">
        <v>0</v>
      </c>
      <c r="S306" t="b">
        <v>0</v>
      </c>
      <c r="T306" t="s">
        <v>42</v>
      </c>
      <c r="U306" t="str">
        <f t="shared" si="38"/>
        <v>film &amp; video</v>
      </c>
      <c r="V306" t="str">
        <f t="shared" si="39"/>
        <v>documentary</v>
      </c>
    </row>
    <row r="307" spans="1:22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32"/>
        <v>286.21428571428572</v>
      </c>
      <c r="G307" s="5">
        <f t="shared" si="33"/>
        <v>94.28235294117647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10">
        <f t="shared" si="34"/>
        <v>42448.208333333328</v>
      </c>
      <c r="N307" s="8">
        <f t="shared" si="35"/>
        <v>3</v>
      </c>
      <c r="O307" s="8">
        <f t="shared" si="36"/>
        <v>2016</v>
      </c>
      <c r="P307">
        <v>1461906000</v>
      </c>
      <c r="Q307" s="10">
        <f t="shared" si="37"/>
        <v>42489.208333333328</v>
      </c>
      <c r="R307" t="b">
        <v>0</v>
      </c>
      <c r="S307" t="b">
        <v>0</v>
      </c>
      <c r="T307" t="s">
        <v>33</v>
      </c>
      <c r="U307" t="str">
        <f t="shared" si="38"/>
        <v>theater</v>
      </c>
      <c r="V307" t="str">
        <f t="shared" si="39"/>
        <v>plays</v>
      </c>
    </row>
    <row r="308" spans="1:22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32"/>
        <v>7.9076923076923071</v>
      </c>
      <c r="G308" s="5">
        <f t="shared" si="33"/>
        <v>73.428571428571431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10">
        <f t="shared" si="34"/>
        <v>42930.208333333328</v>
      </c>
      <c r="N308" s="8">
        <f t="shared" si="35"/>
        <v>7</v>
      </c>
      <c r="O308" s="8">
        <f t="shared" si="36"/>
        <v>2017</v>
      </c>
      <c r="P308">
        <v>1500267600</v>
      </c>
      <c r="Q308" s="10">
        <f t="shared" si="37"/>
        <v>42933.208333333328</v>
      </c>
      <c r="R308" t="b">
        <v>0</v>
      </c>
      <c r="S308" t="b">
        <v>1</v>
      </c>
      <c r="T308" t="s">
        <v>33</v>
      </c>
      <c r="U308" t="str">
        <f t="shared" si="38"/>
        <v>theater</v>
      </c>
      <c r="V308" t="str">
        <f t="shared" si="39"/>
        <v>plays</v>
      </c>
    </row>
    <row r="309" spans="1:22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32"/>
        <v>132.13677811550153</v>
      </c>
      <c r="G309" s="5">
        <f t="shared" si="33"/>
        <v>65.968133535660087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10">
        <f t="shared" si="34"/>
        <v>41066.208333333336</v>
      </c>
      <c r="N309" s="8">
        <f t="shared" si="35"/>
        <v>6</v>
      </c>
      <c r="O309" s="8">
        <f t="shared" si="36"/>
        <v>2012</v>
      </c>
      <c r="P309">
        <v>1340686800</v>
      </c>
      <c r="Q309" s="10">
        <f t="shared" si="37"/>
        <v>41086.208333333336</v>
      </c>
      <c r="R309" t="b">
        <v>0</v>
      </c>
      <c r="S309" t="b">
        <v>1</v>
      </c>
      <c r="T309" t="s">
        <v>119</v>
      </c>
      <c r="U309" t="str">
        <f t="shared" si="38"/>
        <v>publishing</v>
      </c>
      <c r="V309" t="str">
        <f t="shared" si="39"/>
        <v>fiction</v>
      </c>
    </row>
    <row r="310" spans="1:22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32"/>
        <v>74.077834179357026</v>
      </c>
      <c r="G310" s="5">
        <f t="shared" si="33"/>
        <v>109.04109589041096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10">
        <f t="shared" si="34"/>
        <v>40651.208333333336</v>
      </c>
      <c r="N310" s="8">
        <f t="shared" si="35"/>
        <v>4</v>
      </c>
      <c r="O310" s="8">
        <f t="shared" si="36"/>
        <v>2011</v>
      </c>
      <c r="P310">
        <v>1303189200</v>
      </c>
      <c r="Q310" s="10">
        <f t="shared" si="37"/>
        <v>40652.208333333336</v>
      </c>
      <c r="R310" t="b">
        <v>0</v>
      </c>
      <c r="S310" t="b">
        <v>0</v>
      </c>
      <c r="T310" t="s">
        <v>33</v>
      </c>
      <c r="U310" t="str">
        <f t="shared" si="38"/>
        <v>theater</v>
      </c>
      <c r="V310" t="str">
        <f t="shared" si="39"/>
        <v>plays</v>
      </c>
    </row>
    <row r="311" spans="1:22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32"/>
        <v>75.292682926829272</v>
      </c>
      <c r="G311" s="5">
        <f t="shared" si="33"/>
        <v>41.16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10">
        <f t="shared" si="34"/>
        <v>40807.208333333336</v>
      </c>
      <c r="N311" s="8">
        <f t="shared" si="35"/>
        <v>9</v>
      </c>
      <c r="O311" s="8">
        <f t="shared" si="36"/>
        <v>2011</v>
      </c>
      <c r="P311">
        <v>1318309200</v>
      </c>
      <c r="Q311" s="10">
        <f t="shared" si="37"/>
        <v>40827.208333333336</v>
      </c>
      <c r="R311" t="b">
        <v>0</v>
      </c>
      <c r="S311" t="b">
        <v>1</v>
      </c>
      <c r="T311" t="s">
        <v>60</v>
      </c>
      <c r="U311" t="str">
        <f t="shared" si="38"/>
        <v>music</v>
      </c>
      <c r="V311" t="str">
        <f t="shared" si="39"/>
        <v>indie rock</v>
      </c>
    </row>
    <row r="312" spans="1:22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32"/>
        <v>20.333333333333332</v>
      </c>
      <c r="G312" s="5">
        <f t="shared" si="33"/>
        <v>99.125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10">
        <f t="shared" si="34"/>
        <v>40277.208333333336</v>
      </c>
      <c r="N312" s="8">
        <f t="shared" si="35"/>
        <v>4</v>
      </c>
      <c r="O312" s="8">
        <f t="shared" si="36"/>
        <v>2010</v>
      </c>
      <c r="P312">
        <v>1272171600</v>
      </c>
      <c r="Q312" s="10">
        <f t="shared" si="37"/>
        <v>40293.208333333336</v>
      </c>
      <c r="R312" t="b">
        <v>0</v>
      </c>
      <c r="S312" t="b">
        <v>0</v>
      </c>
      <c r="T312" t="s">
        <v>89</v>
      </c>
      <c r="U312" t="str">
        <f t="shared" si="38"/>
        <v>games</v>
      </c>
      <c r="V312" t="str">
        <f t="shared" si="39"/>
        <v>video games</v>
      </c>
    </row>
    <row r="313" spans="1:22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32"/>
        <v>203.36507936507937</v>
      </c>
      <c r="G313" s="5">
        <f t="shared" si="33"/>
        <v>105.88429752066116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10">
        <f t="shared" si="34"/>
        <v>40590.25</v>
      </c>
      <c r="N313" s="8">
        <f t="shared" si="35"/>
        <v>2</v>
      </c>
      <c r="O313" s="8">
        <f t="shared" si="36"/>
        <v>2011</v>
      </c>
      <c r="P313">
        <v>1298872800</v>
      </c>
      <c r="Q313" s="10">
        <f t="shared" si="37"/>
        <v>40602.25</v>
      </c>
      <c r="R313" t="b">
        <v>0</v>
      </c>
      <c r="S313" t="b">
        <v>0</v>
      </c>
      <c r="T313" t="s">
        <v>33</v>
      </c>
      <c r="U313" t="str">
        <f t="shared" si="38"/>
        <v>theater</v>
      </c>
      <c r="V313" t="str">
        <f t="shared" si="39"/>
        <v>plays</v>
      </c>
    </row>
    <row r="314" spans="1:22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32"/>
        <v>310.2284263959391</v>
      </c>
      <c r="G314" s="5">
        <f t="shared" si="33"/>
        <v>48.996525921966864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10">
        <f t="shared" si="34"/>
        <v>41572.208333333336</v>
      </c>
      <c r="N314" s="8">
        <f t="shared" si="35"/>
        <v>10</v>
      </c>
      <c r="O314" s="8">
        <f t="shared" si="36"/>
        <v>2013</v>
      </c>
      <c r="P314">
        <v>1383282000</v>
      </c>
      <c r="Q314" s="10">
        <f t="shared" si="37"/>
        <v>41579.208333333336</v>
      </c>
      <c r="R314" t="b">
        <v>0</v>
      </c>
      <c r="S314" t="b">
        <v>0</v>
      </c>
      <c r="T314" t="s">
        <v>33</v>
      </c>
      <c r="U314" t="str">
        <f t="shared" si="38"/>
        <v>theater</v>
      </c>
      <c r="V314" t="str">
        <f t="shared" si="39"/>
        <v>plays</v>
      </c>
    </row>
    <row r="315" spans="1:22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32"/>
        <v>395.31818181818181</v>
      </c>
      <c r="G315" s="5">
        <f t="shared" si="33"/>
        <v>39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10">
        <f t="shared" si="34"/>
        <v>40966.25</v>
      </c>
      <c r="N315" s="8">
        <f t="shared" si="35"/>
        <v>2</v>
      </c>
      <c r="O315" s="8">
        <f t="shared" si="36"/>
        <v>2012</v>
      </c>
      <c r="P315">
        <v>1330495200</v>
      </c>
      <c r="Q315" s="10">
        <f t="shared" si="37"/>
        <v>40968.25</v>
      </c>
      <c r="R315" t="b">
        <v>0</v>
      </c>
      <c r="S315" t="b">
        <v>0</v>
      </c>
      <c r="T315" t="s">
        <v>23</v>
      </c>
      <c r="U315" t="str">
        <f t="shared" si="38"/>
        <v>music</v>
      </c>
      <c r="V315" t="str">
        <f t="shared" si="39"/>
        <v>rock</v>
      </c>
    </row>
    <row r="316" spans="1:22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32"/>
        <v>294.71428571428572</v>
      </c>
      <c r="G316" s="5">
        <f t="shared" si="33"/>
        <v>31.022556390977442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10">
        <f t="shared" si="34"/>
        <v>43536.208333333328</v>
      </c>
      <c r="N316" s="8">
        <f t="shared" si="35"/>
        <v>3</v>
      </c>
      <c r="O316" s="8">
        <f t="shared" si="36"/>
        <v>2019</v>
      </c>
      <c r="P316">
        <v>1552798800</v>
      </c>
      <c r="Q316" s="10">
        <f t="shared" si="37"/>
        <v>43541.208333333328</v>
      </c>
      <c r="R316" t="b">
        <v>0</v>
      </c>
      <c r="S316" t="b">
        <v>1</v>
      </c>
      <c r="T316" t="s">
        <v>42</v>
      </c>
      <c r="U316" t="str">
        <f t="shared" si="38"/>
        <v>film &amp; video</v>
      </c>
      <c r="V316" t="str">
        <f t="shared" si="39"/>
        <v>documentary</v>
      </c>
    </row>
    <row r="317" spans="1:22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32"/>
        <v>33.89473684210526</v>
      </c>
      <c r="G317" s="5">
        <f t="shared" si="33"/>
        <v>103.87096774193549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10">
        <f t="shared" si="34"/>
        <v>41783.208333333336</v>
      </c>
      <c r="N317" s="8">
        <f t="shared" si="35"/>
        <v>5</v>
      </c>
      <c r="O317" s="8">
        <f t="shared" si="36"/>
        <v>2014</v>
      </c>
      <c r="P317">
        <v>1403413200</v>
      </c>
      <c r="Q317" s="10">
        <f t="shared" si="37"/>
        <v>41812.208333333336</v>
      </c>
      <c r="R317" t="b">
        <v>0</v>
      </c>
      <c r="S317" t="b">
        <v>0</v>
      </c>
      <c r="T317" t="s">
        <v>33</v>
      </c>
      <c r="U317" t="str">
        <f t="shared" si="38"/>
        <v>theater</v>
      </c>
      <c r="V317" t="str">
        <f t="shared" si="39"/>
        <v>plays</v>
      </c>
    </row>
    <row r="318" spans="1:22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32"/>
        <v>66.677083333333329</v>
      </c>
      <c r="G318" s="5">
        <f t="shared" si="33"/>
        <v>59.268518518518519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10">
        <f t="shared" si="34"/>
        <v>43788.25</v>
      </c>
      <c r="N318" s="8">
        <f t="shared" si="35"/>
        <v>11</v>
      </c>
      <c r="O318" s="8">
        <f t="shared" si="36"/>
        <v>2019</v>
      </c>
      <c r="P318">
        <v>1574229600</v>
      </c>
      <c r="Q318" s="10">
        <f t="shared" si="37"/>
        <v>43789.25</v>
      </c>
      <c r="R318" t="b">
        <v>0</v>
      </c>
      <c r="S318" t="b">
        <v>1</v>
      </c>
      <c r="T318" t="s">
        <v>17</v>
      </c>
      <c r="U318" t="str">
        <f t="shared" si="38"/>
        <v>food</v>
      </c>
      <c r="V318" t="str">
        <f t="shared" si="39"/>
        <v>food trucks</v>
      </c>
    </row>
    <row r="319" spans="1:22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32"/>
        <v>19.227272727272727</v>
      </c>
      <c r="G319" s="5">
        <f t="shared" si="33"/>
        <v>42.3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10">
        <f t="shared" si="34"/>
        <v>42869.208333333328</v>
      </c>
      <c r="N319" s="8">
        <f t="shared" si="35"/>
        <v>5</v>
      </c>
      <c r="O319" s="8">
        <f t="shared" si="36"/>
        <v>2017</v>
      </c>
      <c r="P319">
        <v>1495861200</v>
      </c>
      <c r="Q319" s="10">
        <f t="shared" si="37"/>
        <v>42882.208333333328</v>
      </c>
      <c r="R319" t="b">
        <v>0</v>
      </c>
      <c r="S319" t="b">
        <v>0</v>
      </c>
      <c r="T319" t="s">
        <v>33</v>
      </c>
      <c r="U319" t="str">
        <f t="shared" si="38"/>
        <v>theater</v>
      </c>
      <c r="V319" t="str">
        <f t="shared" si="39"/>
        <v>plays</v>
      </c>
    </row>
    <row r="320" spans="1:22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32"/>
        <v>15.842105263157894</v>
      </c>
      <c r="G320" s="5">
        <f t="shared" si="33"/>
        <v>53.117647058823529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10">
        <f t="shared" si="34"/>
        <v>41684.25</v>
      </c>
      <c r="N320" s="8">
        <f t="shared" si="35"/>
        <v>2</v>
      </c>
      <c r="O320" s="8">
        <f t="shared" si="36"/>
        <v>2014</v>
      </c>
      <c r="P320">
        <v>1392530400</v>
      </c>
      <c r="Q320" s="10">
        <f t="shared" si="37"/>
        <v>41686.25</v>
      </c>
      <c r="R320" t="b">
        <v>0</v>
      </c>
      <c r="S320" t="b">
        <v>0</v>
      </c>
      <c r="T320" t="s">
        <v>23</v>
      </c>
      <c r="U320" t="str">
        <f t="shared" si="38"/>
        <v>music</v>
      </c>
      <c r="V320" t="str">
        <f t="shared" si="39"/>
        <v>rock</v>
      </c>
    </row>
    <row r="321" spans="1:22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32"/>
        <v>38.702380952380956</v>
      </c>
      <c r="G321" s="5">
        <f t="shared" si="33"/>
        <v>50.796875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10">
        <f t="shared" si="34"/>
        <v>40402.208333333336</v>
      </c>
      <c r="N321" s="8">
        <f t="shared" si="35"/>
        <v>8</v>
      </c>
      <c r="O321" s="8">
        <f t="shared" si="36"/>
        <v>2010</v>
      </c>
      <c r="P321">
        <v>1283662800</v>
      </c>
      <c r="Q321" s="10">
        <f t="shared" si="37"/>
        <v>40426.208333333336</v>
      </c>
      <c r="R321" t="b">
        <v>0</v>
      </c>
      <c r="S321" t="b">
        <v>0</v>
      </c>
      <c r="T321" t="s">
        <v>28</v>
      </c>
      <c r="U321" t="str">
        <f t="shared" si="38"/>
        <v>technology</v>
      </c>
      <c r="V321" t="str">
        <f t="shared" si="39"/>
        <v>web</v>
      </c>
    </row>
    <row r="322" spans="1:22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32"/>
        <v>9.5876777251184837</v>
      </c>
      <c r="G322" s="5">
        <f t="shared" si="33"/>
        <v>101.15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10">
        <f t="shared" si="34"/>
        <v>40673.208333333336</v>
      </c>
      <c r="N322" s="8">
        <f t="shared" si="35"/>
        <v>5</v>
      </c>
      <c r="O322" s="8">
        <f t="shared" si="36"/>
        <v>2011</v>
      </c>
      <c r="P322">
        <v>1305781200</v>
      </c>
      <c r="Q322" s="10">
        <f t="shared" si="37"/>
        <v>40682.208333333336</v>
      </c>
      <c r="R322" t="b">
        <v>0</v>
      </c>
      <c r="S322" t="b">
        <v>0</v>
      </c>
      <c r="T322" t="s">
        <v>119</v>
      </c>
      <c r="U322" t="str">
        <f t="shared" si="38"/>
        <v>publishing</v>
      </c>
      <c r="V322" t="str">
        <f t="shared" si="39"/>
        <v>fiction</v>
      </c>
    </row>
    <row r="323" spans="1:22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40">E323/D323*100</f>
        <v>94.144366197183089</v>
      </c>
      <c r="G323" s="5">
        <f t="shared" ref="G323:G386" si="41">E323/I323</f>
        <v>65.000810372771468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10">
        <f t="shared" ref="M323:M386" si="42">(((L323/60)/60)/24)+DATE(1970,1,1)</f>
        <v>40634.208333333336</v>
      </c>
      <c r="N323" s="8">
        <f t="shared" ref="N323:N386" si="43">MONTH(M323)</f>
        <v>4</v>
      </c>
      <c r="O323" s="8">
        <f t="shared" ref="O323:O386" si="44">YEAR(M323)</f>
        <v>2011</v>
      </c>
      <c r="P323">
        <v>1302325200</v>
      </c>
      <c r="Q323" s="10">
        <f t="shared" ref="Q323:Q386" si="45">(((P323/60)/60)/24)+DATE(1970,1,1)</f>
        <v>40642.208333333336</v>
      </c>
      <c r="R323" t="b">
        <v>0</v>
      </c>
      <c r="S323" t="b">
        <v>0</v>
      </c>
      <c r="T323" t="s">
        <v>100</v>
      </c>
      <c r="U323" t="str">
        <f t="shared" ref="U323:U386" si="46">LEFT(T323,FIND("/",T323,1)-1)</f>
        <v>film &amp; video</v>
      </c>
      <c r="V323" t="str">
        <f t="shared" si="39"/>
        <v>shorts</v>
      </c>
    </row>
    <row r="324" spans="1:22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40"/>
        <v>166.56234096692114</v>
      </c>
      <c r="G324" s="5">
        <f t="shared" si="41"/>
        <v>37.998645510835914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10">
        <f t="shared" si="42"/>
        <v>40507.25</v>
      </c>
      <c r="N324" s="8">
        <f t="shared" si="43"/>
        <v>11</v>
      </c>
      <c r="O324" s="8">
        <f t="shared" si="44"/>
        <v>2010</v>
      </c>
      <c r="P324">
        <v>1291788000</v>
      </c>
      <c r="Q324" s="10">
        <f t="shared" si="45"/>
        <v>40520.25</v>
      </c>
      <c r="R324" t="b">
        <v>0</v>
      </c>
      <c r="S324" t="b">
        <v>0</v>
      </c>
      <c r="T324" t="s">
        <v>33</v>
      </c>
      <c r="U324" t="str">
        <f t="shared" si="46"/>
        <v>theater</v>
      </c>
      <c r="V324" t="str">
        <f t="shared" ref="V324:V387" si="47">RIGHT(T324,(LEN(T324)-FIND("/",T324,1)))</f>
        <v>plays</v>
      </c>
    </row>
    <row r="325" spans="1:22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40"/>
        <v>24.134831460674157</v>
      </c>
      <c r="G325" s="5">
        <f t="shared" si="41"/>
        <v>82.615384615384613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10">
        <f t="shared" si="42"/>
        <v>41725.208333333336</v>
      </c>
      <c r="N325" s="8">
        <f t="shared" si="43"/>
        <v>3</v>
      </c>
      <c r="O325" s="8">
        <f t="shared" si="44"/>
        <v>2014</v>
      </c>
      <c r="P325">
        <v>1396069200</v>
      </c>
      <c r="Q325" s="10">
        <f t="shared" si="45"/>
        <v>41727.208333333336</v>
      </c>
      <c r="R325" t="b">
        <v>0</v>
      </c>
      <c r="S325" t="b">
        <v>0</v>
      </c>
      <c r="T325" t="s">
        <v>42</v>
      </c>
      <c r="U325" t="str">
        <f t="shared" si="46"/>
        <v>film &amp; video</v>
      </c>
      <c r="V325" t="str">
        <f t="shared" si="47"/>
        <v>documentary</v>
      </c>
    </row>
    <row r="326" spans="1:22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40"/>
        <v>164.05633802816902</v>
      </c>
      <c r="G326" s="5">
        <f t="shared" si="41"/>
        <v>37.941368078175898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10">
        <f t="shared" si="42"/>
        <v>42176.208333333328</v>
      </c>
      <c r="N326" s="8">
        <f t="shared" si="43"/>
        <v>6</v>
      </c>
      <c r="O326" s="8">
        <f t="shared" si="44"/>
        <v>2015</v>
      </c>
      <c r="P326">
        <v>1435899600</v>
      </c>
      <c r="Q326" s="10">
        <f t="shared" si="45"/>
        <v>42188.208333333328</v>
      </c>
      <c r="R326" t="b">
        <v>0</v>
      </c>
      <c r="S326" t="b">
        <v>1</v>
      </c>
      <c r="T326" t="s">
        <v>33</v>
      </c>
      <c r="U326" t="str">
        <f t="shared" si="46"/>
        <v>theater</v>
      </c>
      <c r="V326" t="str">
        <f t="shared" si="47"/>
        <v>plays</v>
      </c>
    </row>
    <row r="327" spans="1:22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40"/>
        <v>90.723076923076931</v>
      </c>
      <c r="G327" s="5">
        <f t="shared" si="41"/>
        <v>80.780821917808225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10">
        <f t="shared" si="42"/>
        <v>43267.208333333328</v>
      </c>
      <c r="N327" s="8">
        <f t="shared" si="43"/>
        <v>6</v>
      </c>
      <c r="O327" s="8">
        <f t="shared" si="44"/>
        <v>2018</v>
      </c>
      <c r="P327">
        <v>1531112400</v>
      </c>
      <c r="Q327" s="10">
        <f t="shared" si="45"/>
        <v>43290.208333333328</v>
      </c>
      <c r="R327" t="b">
        <v>0</v>
      </c>
      <c r="S327" t="b">
        <v>1</v>
      </c>
      <c r="T327" t="s">
        <v>33</v>
      </c>
      <c r="U327" t="str">
        <f t="shared" si="46"/>
        <v>theater</v>
      </c>
      <c r="V327" t="str">
        <f t="shared" si="47"/>
        <v>plays</v>
      </c>
    </row>
    <row r="328" spans="1:22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40"/>
        <v>46.194444444444443</v>
      </c>
      <c r="G328" s="5">
        <f t="shared" si="41"/>
        <v>25.984375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10">
        <f t="shared" si="42"/>
        <v>42364.25</v>
      </c>
      <c r="N328" s="8">
        <f t="shared" si="43"/>
        <v>12</v>
      </c>
      <c r="O328" s="8">
        <f t="shared" si="44"/>
        <v>2015</v>
      </c>
      <c r="P328">
        <v>1451628000</v>
      </c>
      <c r="Q328" s="10">
        <f t="shared" si="45"/>
        <v>42370.25</v>
      </c>
      <c r="R328" t="b">
        <v>0</v>
      </c>
      <c r="S328" t="b">
        <v>0</v>
      </c>
      <c r="T328" t="s">
        <v>71</v>
      </c>
      <c r="U328" t="str">
        <f t="shared" si="46"/>
        <v>film &amp; video</v>
      </c>
      <c r="V328" t="str">
        <f t="shared" si="47"/>
        <v>animation</v>
      </c>
    </row>
    <row r="329" spans="1:22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40"/>
        <v>38.53846153846154</v>
      </c>
      <c r="G329" s="5">
        <f t="shared" si="41"/>
        <v>30.363636363636363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10">
        <f t="shared" si="42"/>
        <v>43705.208333333328</v>
      </c>
      <c r="N329" s="8">
        <f t="shared" si="43"/>
        <v>8</v>
      </c>
      <c r="O329" s="8">
        <f t="shared" si="44"/>
        <v>2019</v>
      </c>
      <c r="P329">
        <v>1567314000</v>
      </c>
      <c r="Q329" s="10">
        <f t="shared" si="45"/>
        <v>43709.208333333328</v>
      </c>
      <c r="R329" t="b">
        <v>0</v>
      </c>
      <c r="S329" t="b">
        <v>1</v>
      </c>
      <c r="T329" t="s">
        <v>33</v>
      </c>
      <c r="U329" t="str">
        <f t="shared" si="46"/>
        <v>theater</v>
      </c>
      <c r="V329" t="str">
        <f t="shared" si="47"/>
        <v>plays</v>
      </c>
    </row>
    <row r="330" spans="1:22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40"/>
        <v>133.56231003039514</v>
      </c>
      <c r="G330" s="5">
        <f t="shared" si="41"/>
        <v>54.004916018025398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10">
        <f t="shared" si="42"/>
        <v>43434.25</v>
      </c>
      <c r="N330" s="8">
        <f t="shared" si="43"/>
        <v>11</v>
      </c>
      <c r="O330" s="8">
        <f t="shared" si="44"/>
        <v>2018</v>
      </c>
      <c r="P330">
        <v>1544508000</v>
      </c>
      <c r="Q330" s="10">
        <f t="shared" si="45"/>
        <v>43445.25</v>
      </c>
      <c r="R330" t="b">
        <v>0</v>
      </c>
      <c r="S330" t="b">
        <v>0</v>
      </c>
      <c r="T330" t="s">
        <v>23</v>
      </c>
      <c r="U330" t="str">
        <f t="shared" si="46"/>
        <v>music</v>
      </c>
      <c r="V330" t="str">
        <f t="shared" si="47"/>
        <v>rock</v>
      </c>
    </row>
    <row r="331" spans="1:22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40"/>
        <v>22.896588486140725</v>
      </c>
      <c r="G331" s="5">
        <f t="shared" si="41"/>
        <v>101.78672985781991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10">
        <f t="shared" si="42"/>
        <v>42716.25</v>
      </c>
      <c r="N331" s="8">
        <f t="shared" si="43"/>
        <v>12</v>
      </c>
      <c r="O331" s="8">
        <f t="shared" si="44"/>
        <v>2016</v>
      </c>
      <c r="P331">
        <v>1482472800</v>
      </c>
      <c r="Q331" s="10">
        <f t="shared" si="45"/>
        <v>42727.25</v>
      </c>
      <c r="R331" t="b">
        <v>0</v>
      </c>
      <c r="S331" t="b">
        <v>0</v>
      </c>
      <c r="T331" t="s">
        <v>89</v>
      </c>
      <c r="U331" t="str">
        <f t="shared" si="46"/>
        <v>games</v>
      </c>
      <c r="V331" t="str">
        <f t="shared" si="47"/>
        <v>video games</v>
      </c>
    </row>
    <row r="332" spans="1:22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40"/>
        <v>184.95548961424333</v>
      </c>
      <c r="G332" s="5">
        <f t="shared" si="41"/>
        <v>45.003610108303249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10">
        <f t="shared" si="42"/>
        <v>43077.25</v>
      </c>
      <c r="N332" s="8">
        <f t="shared" si="43"/>
        <v>12</v>
      </c>
      <c r="O332" s="8">
        <f t="shared" si="44"/>
        <v>2017</v>
      </c>
      <c r="P332">
        <v>1512799200</v>
      </c>
      <c r="Q332" s="10">
        <f t="shared" si="45"/>
        <v>43078.25</v>
      </c>
      <c r="R332" t="b">
        <v>0</v>
      </c>
      <c r="S332" t="b">
        <v>0</v>
      </c>
      <c r="T332" t="s">
        <v>42</v>
      </c>
      <c r="U332" t="str">
        <f t="shared" si="46"/>
        <v>film &amp; video</v>
      </c>
      <c r="V332" t="str">
        <f t="shared" si="47"/>
        <v>documentary</v>
      </c>
    </row>
    <row r="333" spans="1:22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40"/>
        <v>443.72727272727275</v>
      </c>
      <c r="G333" s="5">
        <f t="shared" si="41"/>
        <v>77.068421052631578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10">
        <f t="shared" si="42"/>
        <v>40896.25</v>
      </c>
      <c r="N333" s="8">
        <f t="shared" si="43"/>
        <v>12</v>
      </c>
      <c r="O333" s="8">
        <f t="shared" si="44"/>
        <v>2011</v>
      </c>
      <c r="P333">
        <v>1324360800</v>
      </c>
      <c r="Q333" s="10">
        <f t="shared" si="45"/>
        <v>40897.25</v>
      </c>
      <c r="R333" t="b">
        <v>0</v>
      </c>
      <c r="S333" t="b">
        <v>0</v>
      </c>
      <c r="T333" t="s">
        <v>17</v>
      </c>
      <c r="U333" t="str">
        <f t="shared" si="46"/>
        <v>food</v>
      </c>
      <c r="V333" t="str">
        <f t="shared" si="47"/>
        <v>food trucks</v>
      </c>
    </row>
    <row r="334" spans="1:22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40"/>
        <v>199.9806763285024</v>
      </c>
      <c r="G334" s="5">
        <f t="shared" si="41"/>
        <v>88.076595744680844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10">
        <f t="shared" si="42"/>
        <v>41361.208333333336</v>
      </c>
      <c r="N334" s="8">
        <f t="shared" si="43"/>
        <v>3</v>
      </c>
      <c r="O334" s="8">
        <f t="shared" si="44"/>
        <v>2013</v>
      </c>
      <c r="P334">
        <v>1364533200</v>
      </c>
      <c r="Q334" s="10">
        <f t="shared" si="45"/>
        <v>41362.208333333336</v>
      </c>
      <c r="R334" t="b">
        <v>0</v>
      </c>
      <c r="S334" t="b">
        <v>0</v>
      </c>
      <c r="T334" t="s">
        <v>65</v>
      </c>
      <c r="U334" t="str">
        <f t="shared" si="46"/>
        <v>technology</v>
      </c>
      <c r="V334" t="str">
        <f t="shared" si="47"/>
        <v>wearables</v>
      </c>
    </row>
    <row r="335" spans="1:22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40"/>
        <v>123.95833333333333</v>
      </c>
      <c r="G335" s="5">
        <f t="shared" si="41"/>
        <v>47.035573122529641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10">
        <f t="shared" si="42"/>
        <v>43424.25</v>
      </c>
      <c r="N335" s="8">
        <f t="shared" si="43"/>
        <v>11</v>
      </c>
      <c r="O335" s="8">
        <f t="shared" si="44"/>
        <v>2018</v>
      </c>
      <c r="P335">
        <v>1545112800</v>
      </c>
      <c r="Q335" s="10">
        <f t="shared" si="45"/>
        <v>43452.25</v>
      </c>
      <c r="R335" t="b">
        <v>0</v>
      </c>
      <c r="S335" t="b">
        <v>0</v>
      </c>
      <c r="T335" t="s">
        <v>33</v>
      </c>
      <c r="U335" t="str">
        <f t="shared" si="46"/>
        <v>theater</v>
      </c>
      <c r="V335" t="str">
        <f t="shared" si="47"/>
        <v>plays</v>
      </c>
    </row>
    <row r="336" spans="1:22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40"/>
        <v>186.61329305135951</v>
      </c>
      <c r="G336" s="5">
        <f t="shared" si="41"/>
        <v>110.99550763701707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10">
        <f t="shared" si="42"/>
        <v>43110.25</v>
      </c>
      <c r="N336" s="8">
        <f t="shared" si="43"/>
        <v>1</v>
      </c>
      <c r="O336" s="8">
        <f t="shared" si="44"/>
        <v>2018</v>
      </c>
      <c r="P336">
        <v>1516168800</v>
      </c>
      <c r="Q336" s="10">
        <f t="shared" si="45"/>
        <v>43117.25</v>
      </c>
      <c r="R336" t="b">
        <v>0</v>
      </c>
      <c r="S336" t="b">
        <v>0</v>
      </c>
      <c r="T336" t="s">
        <v>23</v>
      </c>
      <c r="U336" t="str">
        <f t="shared" si="46"/>
        <v>music</v>
      </c>
      <c r="V336" t="str">
        <f t="shared" si="47"/>
        <v>rock</v>
      </c>
    </row>
    <row r="337" spans="1:22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40"/>
        <v>114.28538550057536</v>
      </c>
      <c r="G337" s="5">
        <f t="shared" si="41"/>
        <v>87.003066141042481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10">
        <f t="shared" si="42"/>
        <v>43784.25</v>
      </c>
      <c r="N337" s="8">
        <f t="shared" si="43"/>
        <v>11</v>
      </c>
      <c r="O337" s="8">
        <f t="shared" si="44"/>
        <v>2019</v>
      </c>
      <c r="P337">
        <v>1574920800</v>
      </c>
      <c r="Q337" s="10">
        <f t="shared" si="45"/>
        <v>43797.25</v>
      </c>
      <c r="R337" t="b">
        <v>0</v>
      </c>
      <c r="S337" t="b">
        <v>0</v>
      </c>
      <c r="T337" t="s">
        <v>23</v>
      </c>
      <c r="U337" t="str">
        <f t="shared" si="46"/>
        <v>music</v>
      </c>
      <c r="V337" t="str">
        <f t="shared" si="47"/>
        <v>rock</v>
      </c>
    </row>
    <row r="338" spans="1:22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40"/>
        <v>97.032531824611041</v>
      </c>
      <c r="G338" s="5">
        <f t="shared" si="41"/>
        <v>63.994402985074629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10">
        <f t="shared" si="42"/>
        <v>40527.25</v>
      </c>
      <c r="N338" s="8">
        <f t="shared" si="43"/>
        <v>12</v>
      </c>
      <c r="O338" s="8">
        <f t="shared" si="44"/>
        <v>2010</v>
      </c>
      <c r="P338">
        <v>1292479200</v>
      </c>
      <c r="Q338" s="10">
        <f t="shared" si="45"/>
        <v>40528.25</v>
      </c>
      <c r="R338" t="b">
        <v>0</v>
      </c>
      <c r="S338" t="b">
        <v>1</v>
      </c>
      <c r="T338" t="s">
        <v>23</v>
      </c>
      <c r="U338" t="str">
        <f t="shared" si="46"/>
        <v>music</v>
      </c>
      <c r="V338" t="str">
        <f t="shared" si="47"/>
        <v>rock</v>
      </c>
    </row>
    <row r="339" spans="1:22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40"/>
        <v>122.81904761904762</v>
      </c>
      <c r="G339" s="5">
        <f t="shared" si="41"/>
        <v>105.9945205479452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10">
        <f t="shared" si="42"/>
        <v>43780.25</v>
      </c>
      <c r="N339" s="8">
        <f t="shared" si="43"/>
        <v>11</v>
      </c>
      <c r="O339" s="8">
        <f t="shared" si="44"/>
        <v>2019</v>
      </c>
      <c r="P339">
        <v>1573538400</v>
      </c>
      <c r="Q339" s="10">
        <f t="shared" si="45"/>
        <v>43781.25</v>
      </c>
      <c r="R339" t="b">
        <v>0</v>
      </c>
      <c r="S339" t="b">
        <v>0</v>
      </c>
      <c r="T339" t="s">
        <v>33</v>
      </c>
      <c r="U339" t="str">
        <f t="shared" si="46"/>
        <v>theater</v>
      </c>
      <c r="V339" t="str">
        <f t="shared" si="47"/>
        <v>plays</v>
      </c>
    </row>
    <row r="340" spans="1:22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40"/>
        <v>179.14326647564468</v>
      </c>
      <c r="G340" s="5">
        <f t="shared" si="41"/>
        <v>73.989349112426041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10">
        <f t="shared" si="42"/>
        <v>40821.208333333336</v>
      </c>
      <c r="N340" s="8">
        <f t="shared" si="43"/>
        <v>10</v>
      </c>
      <c r="O340" s="8">
        <f t="shared" si="44"/>
        <v>2011</v>
      </c>
      <c r="P340">
        <v>1320382800</v>
      </c>
      <c r="Q340" s="10">
        <f t="shared" si="45"/>
        <v>40851.208333333336</v>
      </c>
      <c r="R340" t="b">
        <v>0</v>
      </c>
      <c r="S340" t="b">
        <v>0</v>
      </c>
      <c r="T340" t="s">
        <v>33</v>
      </c>
      <c r="U340" t="str">
        <f t="shared" si="46"/>
        <v>theater</v>
      </c>
      <c r="V340" t="str">
        <f t="shared" si="47"/>
        <v>plays</v>
      </c>
    </row>
    <row r="341" spans="1:22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40"/>
        <v>79.951577402787962</v>
      </c>
      <c r="G341" s="5">
        <f t="shared" si="41"/>
        <v>84.02004626060139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10">
        <f t="shared" si="42"/>
        <v>42949.208333333328</v>
      </c>
      <c r="N341" s="8">
        <f t="shared" si="43"/>
        <v>8</v>
      </c>
      <c r="O341" s="8">
        <f t="shared" si="44"/>
        <v>2017</v>
      </c>
      <c r="P341">
        <v>1502859600</v>
      </c>
      <c r="Q341" s="10">
        <f t="shared" si="45"/>
        <v>42963.208333333328</v>
      </c>
      <c r="R341" t="b">
        <v>0</v>
      </c>
      <c r="S341" t="b">
        <v>0</v>
      </c>
      <c r="T341" t="s">
        <v>33</v>
      </c>
      <c r="U341" t="str">
        <f t="shared" si="46"/>
        <v>theater</v>
      </c>
      <c r="V341" t="str">
        <f t="shared" si="47"/>
        <v>plays</v>
      </c>
    </row>
    <row r="342" spans="1:22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40"/>
        <v>94.242587601078171</v>
      </c>
      <c r="G342" s="5">
        <f t="shared" si="41"/>
        <v>88.966921119592882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10">
        <f t="shared" si="42"/>
        <v>40889.25</v>
      </c>
      <c r="N342" s="8">
        <f t="shared" si="43"/>
        <v>12</v>
      </c>
      <c r="O342" s="8">
        <f t="shared" si="44"/>
        <v>2011</v>
      </c>
      <c r="P342">
        <v>1323756000</v>
      </c>
      <c r="Q342" s="10">
        <f t="shared" si="45"/>
        <v>40890.25</v>
      </c>
      <c r="R342" t="b">
        <v>0</v>
      </c>
      <c r="S342" t="b">
        <v>0</v>
      </c>
      <c r="T342" t="s">
        <v>122</v>
      </c>
      <c r="U342" t="str">
        <f t="shared" si="46"/>
        <v>photography</v>
      </c>
      <c r="V342" t="str">
        <f t="shared" si="47"/>
        <v>photography books</v>
      </c>
    </row>
    <row r="343" spans="1:22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40"/>
        <v>84.669291338582681</v>
      </c>
      <c r="G343" s="5">
        <f t="shared" si="41"/>
        <v>76.990453460620529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10">
        <f t="shared" si="42"/>
        <v>42244.208333333328</v>
      </c>
      <c r="N343" s="8">
        <f t="shared" si="43"/>
        <v>8</v>
      </c>
      <c r="O343" s="8">
        <f t="shared" si="44"/>
        <v>2015</v>
      </c>
      <c r="P343">
        <v>1441342800</v>
      </c>
      <c r="Q343" s="10">
        <f t="shared" si="45"/>
        <v>42251.208333333328</v>
      </c>
      <c r="R343" t="b">
        <v>0</v>
      </c>
      <c r="S343" t="b">
        <v>0</v>
      </c>
      <c r="T343" t="s">
        <v>60</v>
      </c>
      <c r="U343" t="str">
        <f t="shared" si="46"/>
        <v>music</v>
      </c>
      <c r="V343" t="str">
        <f t="shared" si="47"/>
        <v>indie rock</v>
      </c>
    </row>
    <row r="344" spans="1:22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40"/>
        <v>66.521920668058456</v>
      </c>
      <c r="G344" s="5">
        <f t="shared" si="41"/>
        <v>97.146341463414629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10">
        <f t="shared" si="42"/>
        <v>41475.208333333336</v>
      </c>
      <c r="N344" s="8">
        <f t="shared" si="43"/>
        <v>7</v>
      </c>
      <c r="O344" s="8">
        <f t="shared" si="44"/>
        <v>2013</v>
      </c>
      <c r="P344">
        <v>1375333200</v>
      </c>
      <c r="Q344" s="10">
        <f t="shared" si="45"/>
        <v>41487.208333333336</v>
      </c>
      <c r="R344" t="b">
        <v>0</v>
      </c>
      <c r="S344" t="b">
        <v>0</v>
      </c>
      <c r="T344" t="s">
        <v>33</v>
      </c>
      <c r="U344" t="str">
        <f t="shared" si="46"/>
        <v>theater</v>
      </c>
      <c r="V344" t="str">
        <f t="shared" si="47"/>
        <v>plays</v>
      </c>
    </row>
    <row r="345" spans="1:22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40"/>
        <v>53.922222222222224</v>
      </c>
      <c r="G345" s="5">
        <f t="shared" si="41"/>
        <v>33.013605442176868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10">
        <f t="shared" si="42"/>
        <v>41597.25</v>
      </c>
      <c r="N345" s="8">
        <f t="shared" si="43"/>
        <v>11</v>
      </c>
      <c r="O345" s="8">
        <f t="shared" si="44"/>
        <v>2013</v>
      </c>
      <c r="P345">
        <v>1389420000</v>
      </c>
      <c r="Q345" s="10">
        <f t="shared" si="45"/>
        <v>41650.25</v>
      </c>
      <c r="R345" t="b">
        <v>0</v>
      </c>
      <c r="S345" t="b">
        <v>0</v>
      </c>
      <c r="T345" t="s">
        <v>33</v>
      </c>
      <c r="U345" t="str">
        <f t="shared" si="46"/>
        <v>theater</v>
      </c>
      <c r="V345" t="str">
        <f t="shared" si="47"/>
        <v>plays</v>
      </c>
    </row>
    <row r="346" spans="1:22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40"/>
        <v>41.983299595141702</v>
      </c>
      <c r="G346" s="5">
        <f t="shared" si="41"/>
        <v>99.950602409638549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10">
        <f t="shared" si="42"/>
        <v>43122.25</v>
      </c>
      <c r="N346" s="8">
        <f t="shared" si="43"/>
        <v>1</v>
      </c>
      <c r="O346" s="8">
        <f t="shared" si="44"/>
        <v>2018</v>
      </c>
      <c r="P346">
        <v>1520056800</v>
      </c>
      <c r="Q346" s="10">
        <f t="shared" si="45"/>
        <v>43162.25</v>
      </c>
      <c r="R346" t="b">
        <v>0</v>
      </c>
      <c r="S346" t="b">
        <v>0</v>
      </c>
      <c r="T346" t="s">
        <v>89</v>
      </c>
      <c r="U346" t="str">
        <f t="shared" si="46"/>
        <v>games</v>
      </c>
      <c r="V346" t="str">
        <f t="shared" si="47"/>
        <v>video games</v>
      </c>
    </row>
    <row r="347" spans="1:22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40"/>
        <v>14.69479695431472</v>
      </c>
      <c r="G347" s="5">
        <f t="shared" si="41"/>
        <v>69.966767371601208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10">
        <f t="shared" si="42"/>
        <v>42194.208333333328</v>
      </c>
      <c r="N347" s="8">
        <f t="shared" si="43"/>
        <v>7</v>
      </c>
      <c r="O347" s="8">
        <f t="shared" si="44"/>
        <v>2015</v>
      </c>
      <c r="P347">
        <v>1436504400</v>
      </c>
      <c r="Q347" s="10">
        <f t="shared" si="45"/>
        <v>42195.208333333328</v>
      </c>
      <c r="R347" t="b">
        <v>0</v>
      </c>
      <c r="S347" t="b">
        <v>0</v>
      </c>
      <c r="T347" t="s">
        <v>53</v>
      </c>
      <c r="U347" t="str">
        <f t="shared" si="46"/>
        <v>film &amp; video</v>
      </c>
      <c r="V347" t="str">
        <f t="shared" si="47"/>
        <v>drama</v>
      </c>
    </row>
    <row r="348" spans="1:22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40"/>
        <v>34.475000000000001</v>
      </c>
      <c r="G348" s="5">
        <f t="shared" si="41"/>
        <v>110.32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10">
        <f t="shared" si="42"/>
        <v>42971.208333333328</v>
      </c>
      <c r="N348" s="8">
        <f t="shared" si="43"/>
        <v>8</v>
      </c>
      <c r="O348" s="8">
        <f t="shared" si="44"/>
        <v>2017</v>
      </c>
      <c r="P348">
        <v>1508302800</v>
      </c>
      <c r="Q348" s="10">
        <f t="shared" si="45"/>
        <v>43026.208333333328</v>
      </c>
      <c r="R348" t="b">
        <v>0</v>
      </c>
      <c r="S348" t="b">
        <v>1</v>
      </c>
      <c r="T348" t="s">
        <v>60</v>
      </c>
      <c r="U348" t="str">
        <f t="shared" si="46"/>
        <v>music</v>
      </c>
      <c r="V348" t="str">
        <f t="shared" si="47"/>
        <v>indie rock</v>
      </c>
    </row>
    <row r="349" spans="1:22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40"/>
        <v>1400.7777777777778</v>
      </c>
      <c r="G349" s="5">
        <f t="shared" si="41"/>
        <v>66.005235602094245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10">
        <f t="shared" si="42"/>
        <v>42046.25</v>
      </c>
      <c r="N349" s="8">
        <f t="shared" si="43"/>
        <v>2</v>
      </c>
      <c r="O349" s="8">
        <f t="shared" si="44"/>
        <v>2015</v>
      </c>
      <c r="P349">
        <v>1425708000</v>
      </c>
      <c r="Q349" s="10">
        <f t="shared" si="45"/>
        <v>42070.25</v>
      </c>
      <c r="R349" t="b">
        <v>0</v>
      </c>
      <c r="S349" t="b">
        <v>0</v>
      </c>
      <c r="T349" t="s">
        <v>28</v>
      </c>
      <c r="U349" t="str">
        <f t="shared" si="46"/>
        <v>technology</v>
      </c>
      <c r="V349" t="str">
        <f t="shared" si="47"/>
        <v>web</v>
      </c>
    </row>
    <row r="350" spans="1:22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40"/>
        <v>71.770351758793964</v>
      </c>
      <c r="G350" s="5">
        <f t="shared" si="41"/>
        <v>41.005742176284812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10">
        <f t="shared" si="42"/>
        <v>42782.25</v>
      </c>
      <c r="N350" s="8">
        <f t="shared" si="43"/>
        <v>2</v>
      </c>
      <c r="O350" s="8">
        <f t="shared" si="44"/>
        <v>2017</v>
      </c>
      <c r="P350">
        <v>1488348000</v>
      </c>
      <c r="Q350" s="10">
        <f t="shared" si="45"/>
        <v>42795.25</v>
      </c>
      <c r="R350" t="b">
        <v>0</v>
      </c>
      <c r="S350" t="b">
        <v>0</v>
      </c>
      <c r="T350" t="s">
        <v>17</v>
      </c>
      <c r="U350" t="str">
        <f t="shared" si="46"/>
        <v>food</v>
      </c>
      <c r="V350" t="str">
        <f t="shared" si="47"/>
        <v>food trucks</v>
      </c>
    </row>
    <row r="351" spans="1:22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40"/>
        <v>53.074115044247783</v>
      </c>
      <c r="G351" s="5">
        <f t="shared" si="41"/>
        <v>103.96316359696641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10">
        <f t="shared" si="42"/>
        <v>42930.208333333328</v>
      </c>
      <c r="N351" s="8">
        <f t="shared" si="43"/>
        <v>7</v>
      </c>
      <c r="O351" s="8">
        <f t="shared" si="44"/>
        <v>2017</v>
      </c>
      <c r="P351">
        <v>1502600400</v>
      </c>
      <c r="Q351" s="10">
        <f t="shared" si="45"/>
        <v>42960.208333333328</v>
      </c>
      <c r="R351" t="b">
        <v>0</v>
      </c>
      <c r="S351" t="b">
        <v>0</v>
      </c>
      <c r="T351" t="s">
        <v>33</v>
      </c>
      <c r="U351" t="str">
        <f t="shared" si="46"/>
        <v>theater</v>
      </c>
      <c r="V351" t="str">
        <f t="shared" si="47"/>
        <v>plays</v>
      </c>
    </row>
    <row r="352" spans="1:22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40"/>
        <v>5</v>
      </c>
      <c r="G352" s="5">
        <f t="shared" si="41"/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10">
        <f t="shared" si="42"/>
        <v>42144.208333333328</v>
      </c>
      <c r="N352" s="8">
        <f t="shared" si="43"/>
        <v>5</v>
      </c>
      <c r="O352" s="8">
        <f t="shared" si="44"/>
        <v>2015</v>
      </c>
      <c r="P352">
        <v>1433653200</v>
      </c>
      <c r="Q352" s="10">
        <f t="shared" si="45"/>
        <v>42162.208333333328</v>
      </c>
      <c r="R352" t="b">
        <v>0</v>
      </c>
      <c r="S352" t="b">
        <v>1</v>
      </c>
      <c r="T352" t="s">
        <v>159</v>
      </c>
      <c r="U352" t="str">
        <f t="shared" si="46"/>
        <v>music</v>
      </c>
      <c r="V352" t="str">
        <f t="shared" si="47"/>
        <v>jazz</v>
      </c>
    </row>
    <row r="353" spans="1:22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40"/>
        <v>127.70715249662618</v>
      </c>
      <c r="G353" s="5">
        <f t="shared" si="41"/>
        <v>47.009935419771487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10">
        <f t="shared" si="42"/>
        <v>42240.208333333328</v>
      </c>
      <c r="N353" s="8">
        <f t="shared" si="43"/>
        <v>8</v>
      </c>
      <c r="O353" s="8">
        <f t="shared" si="44"/>
        <v>2015</v>
      </c>
      <c r="P353">
        <v>1441602000</v>
      </c>
      <c r="Q353" s="10">
        <f t="shared" si="45"/>
        <v>42254.208333333328</v>
      </c>
      <c r="R353" t="b">
        <v>0</v>
      </c>
      <c r="S353" t="b">
        <v>0</v>
      </c>
      <c r="T353" t="s">
        <v>23</v>
      </c>
      <c r="U353" t="str">
        <f t="shared" si="46"/>
        <v>music</v>
      </c>
      <c r="V353" t="str">
        <f t="shared" si="47"/>
        <v>rock</v>
      </c>
    </row>
    <row r="354" spans="1:22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40"/>
        <v>34.892857142857139</v>
      </c>
      <c r="G354" s="5">
        <f t="shared" si="41"/>
        <v>29.606060606060606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10">
        <f t="shared" si="42"/>
        <v>42315.25</v>
      </c>
      <c r="N354" s="8">
        <f t="shared" si="43"/>
        <v>11</v>
      </c>
      <c r="O354" s="8">
        <f t="shared" si="44"/>
        <v>2015</v>
      </c>
      <c r="P354">
        <v>1447567200</v>
      </c>
      <c r="Q354" s="10">
        <f t="shared" si="45"/>
        <v>42323.25</v>
      </c>
      <c r="R354" t="b">
        <v>0</v>
      </c>
      <c r="S354" t="b">
        <v>0</v>
      </c>
      <c r="T354" t="s">
        <v>33</v>
      </c>
      <c r="U354" t="str">
        <f t="shared" si="46"/>
        <v>theater</v>
      </c>
      <c r="V354" t="str">
        <f t="shared" si="47"/>
        <v>plays</v>
      </c>
    </row>
    <row r="355" spans="1:22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40"/>
        <v>410.59821428571428</v>
      </c>
      <c r="G355" s="5">
        <f t="shared" si="41"/>
        <v>81.010569583088667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10">
        <f t="shared" si="42"/>
        <v>43651.208333333328</v>
      </c>
      <c r="N355" s="8">
        <f t="shared" si="43"/>
        <v>7</v>
      </c>
      <c r="O355" s="8">
        <f t="shared" si="44"/>
        <v>2019</v>
      </c>
      <c r="P355">
        <v>1562389200</v>
      </c>
      <c r="Q355" s="10">
        <f t="shared" si="45"/>
        <v>43652.208333333328</v>
      </c>
      <c r="R355" t="b">
        <v>0</v>
      </c>
      <c r="S355" t="b">
        <v>0</v>
      </c>
      <c r="T355" t="s">
        <v>33</v>
      </c>
      <c r="U355" t="str">
        <f t="shared" si="46"/>
        <v>theater</v>
      </c>
      <c r="V355" t="str">
        <f t="shared" si="47"/>
        <v>plays</v>
      </c>
    </row>
    <row r="356" spans="1:22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40"/>
        <v>123.73770491803278</v>
      </c>
      <c r="G356" s="5">
        <f t="shared" si="41"/>
        <v>94.35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10">
        <f t="shared" si="42"/>
        <v>41520.208333333336</v>
      </c>
      <c r="N356" s="8">
        <f t="shared" si="43"/>
        <v>9</v>
      </c>
      <c r="O356" s="8">
        <f t="shared" si="44"/>
        <v>2013</v>
      </c>
      <c r="P356">
        <v>1378789200</v>
      </c>
      <c r="Q356" s="10">
        <f t="shared" si="45"/>
        <v>41527.208333333336</v>
      </c>
      <c r="R356" t="b">
        <v>0</v>
      </c>
      <c r="S356" t="b">
        <v>0</v>
      </c>
      <c r="T356" t="s">
        <v>42</v>
      </c>
      <c r="U356" t="str">
        <f t="shared" si="46"/>
        <v>film &amp; video</v>
      </c>
      <c r="V356" t="str">
        <f t="shared" si="47"/>
        <v>documentary</v>
      </c>
    </row>
    <row r="357" spans="1:22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40"/>
        <v>58.973684210526315</v>
      </c>
      <c r="G357" s="5">
        <f t="shared" si="41"/>
        <v>26.058139534883722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10">
        <f t="shared" si="42"/>
        <v>42757.25</v>
      </c>
      <c r="N357" s="8">
        <f t="shared" si="43"/>
        <v>1</v>
      </c>
      <c r="O357" s="8">
        <f t="shared" si="44"/>
        <v>2017</v>
      </c>
      <c r="P357">
        <v>1488520800</v>
      </c>
      <c r="Q357" s="10">
        <f t="shared" si="45"/>
        <v>42797.25</v>
      </c>
      <c r="R357" t="b">
        <v>0</v>
      </c>
      <c r="S357" t="b">
        <v>0</v>
      </c>
      <c r="T357" t="s">
        <v>65</v>
      </c>
      <c r="U357" t="str">
        <f t="shared" si="46"/>
        <v>technology</v>
      </c>
      <c r="V357" t="str">
        <f t="shared" si="47"/>
        <v>wearables</v>
      </c>
    </row>
    <row r="358" spans="1:22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40"/>
        <v>36.892473118279568</v>
      </c>
      <c r="G358" s="5">
        <f t="shared" si="41"/>
        <v>85.775000000000006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10">
        <f t="shared" si="42"/>
        <v>40922.25</v>
      </c>
      <c r="N358" s="8">
        <f t="shared" si="43"/>
        <v>1</v>
      </c>
      <c r="O358" s="8">
        <f t="shared" si="44"/>
        <v>2012</v>
      </c>
      <c r="P358">
        <v>1327298400</v>
      </c>
      <c r="Q358" s="10">
        <f t="shared" si="45"/>
        <v>40931.25</v>
      </c>
      <c r="R358" t="b">
        <v>0</v>
      </c>
      <c r="S358" t="b">
        <v>0</v>
      </c>
      <c r="T358" t="s">
        <v>33</v>
      </c>
      <c r="U358" t="str">
        <f t="shared" si="46"/>
        <v>theater</v>
      </c>
      <c r="V358" t="str">
        <f t="shared" si="47"/>
        <v>plays</v>
      </c>
    </row>
    <row r="359" spans="1:22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40"/>
        <v>184.91304347826087</v>
      </c>
      <c r="G359" s="5">
        <f t="shared" si="41"/>
        <v>103.73170731707317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10">
        <f t="shared" si="42"/>
        <v>42250.208333333328</v>
      </c>
      <c r="N359" s="8">
        <f t="shared" si="43"/>
        <v>9</v>
      </c>
      <c r="O359" s="8">
        <f t="shared" si="44"/>
        <v>2015</v>
      </c>
      <c r="P359">
        <v>1443416400</v>
      </c>
      <c r="Q359" s="10">
        <f t="shared" si="45"/>
        <v>42275.208333333328</v>
      </c>
      <c r="R359" t="b">
        <v>0</v>
      </c>
      <c r="S359" t="b">
        <v>0</v>
      </c>
      <c r="T359" t="s">
        <v>89</v>
      </c>
      <c r="U359" t="str">
        <f t="shared" si="46"/>
        <v>games</v>
      </c>
      <c r="V359" t="str">
        <f t="shared" si="47"/>
        <v>video games</v>
      </c>
    </row>
    <row r="360" spans="1:22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40"/>
        <v>11.814432989690722</v>
      </c>
      <c r="G360" s="5">
        <f t="shared" si="41"/>
        <v>49.826086956521742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10">
        <f t="shared" si="42"/>
        <v>43322.208333333328</v>
      </c>
      <c r="N360" s="8">
        <f t="shared" si="43"/>
        <v>8</v>
      </c>
      <c r="O360" s="8">
        <f t="shared" si="44"/>
        <v>2018</v>
      </c>
      <c r="P360">
        <v>1534136400</v>
      </c>
      <c r="Q360" s="10">
        <f t="shared" si="45"/>
        <v>43325.208333333328</v>
      </c>
      <c r="R360" t="b">
        <v>1</v>
      </c>
      <c r="S360" t="b">
        <v>0</v>
      </c>
      <c r="T360" t="s">
        <v>122</v>
      </c>
      <c r="U360" t="str">
        <f t="shared" si="46"/>
        <v>photography</v>
      </c>
      <c r="V360" t="str">
        <f t="shared" si="47"/>
        <v>photography books</v>
      </c>
    </row>
    <row r="361" spans="1:22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40"/>
        <v>298.7</v>
      </c>
      <c r="G361" s="5">
        <f t="shared" si="41"/>
        <v>63.893048128342244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10">
        <f t="shared" si="42"/>
        <v>40782.208333333336</v>
      </c>
      <c r="N361" s="8">
        <f t="shared" si="43"/>
        <v>8</v>
      </c>
      <c r="O361" s="8">
        <f t="shared" si="44"/>
        <v>2011</v>
      </c>
      <c r="P361">
        <v>1315026000</v>
      </c>
      <c r="Q361" s="10">
        <f t="shared" si="45"/>
        <v>40789.208333333336</v>
      </c>
      <c r="R361" t="b">
        <v>0</v>
      </c>
      <c r="S361" t="b">
        <v>0</v>
      </c>
      <c r="T361" t="s">
        <v>71</v>
      </c>
      <c r="U361" t="str">
        <f t="shared" si="46"/>
        <v>film &amp; video</v>
      </c>
      <c r="V361" t="str">
        <f t="shared" si="47"/>
        <v>animation</v>
      </c>
    </row>
    <row r="362" spans="1:22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40"/>
        <v>226.35175879396985</v>
      </c>
      <c r="G362" s="5">
        <f t="shared" si="41"/>
        <v>47.002434782608695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10">
        <f t="shared" si="42"/>
        <v>40544.25</v>
      </c>
      <c r="N362" s="8">
        <f t="shared" si="43"/>
        <v>1</v>
      </c>
      <c r="O362" s="8">
        <f t="shared" si="44"/>
        <v>2011</v>
      </c>
      <c r="P362">
        <v>1295071200</v>
      </c>
      <c r="Q362" s="10">
        <f t="shared" si="45"/>
        <v>40558.25</v>
      </c>
      <c r="R362" t="b">
        <v>0</v>
      </c>
      <c r="S362" t="b">
        <v>1</v>
      </c>
      <c r="T362" t="s">
        <v>33</v>
      </c>
      <c r="U362" t="str">
        <f t="shared" si="46"/>
        <v>theater</v>
      </c>
      <c r="V362" t="str">
        <f t="shared" si="47"/>
        <v>plays</v>
      </c>
    </row>
    <row r="363" spans="1:22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40"/>
        <v>173.56363636363636</v>
      </c>
      <c r="G363" s="5">
        <f t="shared" si="41"/>
        <v>108.47727272727273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10">
        <f t="shared" si="42"/>
        <v>43015.208333333328</v>
      </c>
      <c r="N363" s="8">
        <f t="shared" si="43"/>
        <v>10</v>
      </c>
      <c r="O363" s="8">
        <f t="shared" si="44"/>
        <v>2017</v>
      </c>
      <c r="P363">
        <v>1509426000</v>
      </c>
      <c r="Q363" s="10">
        <f t="shared" si="45"/>
        <v>43039.208333333328</v>
      </c>
      <c r="R363" t="b">
        <v>0</v>
      </c>
      <c r="S363" t="b">
        <v>0</v>
      </c>
      <c r="T363" t="s">
        <v>33</v>
      </c>
      <c r="U363" t="str">
        <f t="shared" si="46"/>
        <v>theater</v>
      </c>
      <c r="V363" t="str">
        <f t="shared" si="47"/>
        <v>plays</v>
      </c>
    </row>
    <row r="364" spans="1:22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40"/>
        <v>371.75675675675677</v>
      </c>
      <c r="G364" s="5">
        <f t="shared" si="41"/>
        <v>72.015706806282722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10">
        <f t="shared" si="42"/>
        <v>40570.25</v>
      </c>
      <c r="N364" s="8">
        <f t="shared" si="43"/>
        <v>1</v>
      </c>
      <c r="O364" s="8">
        <f t="shared" si="44"/>
        <v>2011</v>
      </c>
      <c r="P364">
        <v>1299391200</v>
      </c>
      <c r="Q364" s="10">
        <f t="shared" si="45"/>
        <v>40608.25</v>
      </c>
      <c r="R364" t="b">
        <v>0</v>
      </c>
      <c r="S364" t="b">
        <v>0</v>
      </c>
      <c r="T364" t="s">
        <v>23</v>
      </c>
      <c r="U364" t="str">
        <f t="shared" si="46"/>
        <v>music</v>
      </c>
      <c r="V364" t="str">
        <f t="shared" si="47"/>
        <v>rock</v>
      </c>
    </row>
    <row r="365" spans="1:22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40"/>
        <v>160.19230769230771</v>
      </c>
      <c r="G365" s="5">
        <f t="shared" si="41"/>
        <v>59.928057553956833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10">
        <f t="shared" si="42"/>
        <v>40904.25</v>
      </c>
      <c r="N365" s="8">
        <f t="shared" si="43"/>
        <v>12</v>
      </c>
      <c r="O365" s="8">
        <f t="shared" si="44"/>
        <v>2011</v>
      </c>
      <c r="P365">
        <v>1325052000</v>
      </c>
      <c r="Q365" s="10">
        <f t="shared" si="45"/>
        <v>40905.25</v>
      </c>
      <c r="R365" t="b">
        <v>0</v>
      </c>
      <c r="S365" t="b">
        <v>0</v>
      </c>
      <c r="T365" t="s">
        <v>23</v>
      </c>
      <c r="U365" t="str">
        <f t="shared" si="46"/>
        <v>music</v>
      </c>
      <c r="V365" t="str">
        <f t="shared" si="47"/>
        <v>rock</v>
      </c>
    </row>
    <row r="366" spans="1:22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40"/>
        <v>1616.3333333333335</v>
      </c>
      <c r="G366" s="5">
        <f t="shared" si="41"/>
        <v>78.209677419354833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10">
        <f t="shared" si="42"/>
        <v>43164.25</v>
      </c>
      <c r="N366" s="8">
        <f t="shared" si="43"/>
        <v>3</v>
      </c>
      <c r="O366" s="8">
        <f t="shared" si="44"/>
        <v>2018</v>
      </c>
      <c r="P366">
        <v>1522818000</v>
      </c>
      <c r="Q366" s="10">
        <f t="shared" si="45"/>
        <v>43194.208333333328</v>
      </c>
      <c r="R366" t="b">
        <v>0</v>
      </c>
      <c r="S366" t="b">
        <v>0</v>
      </c>
      <c r="T366" t="s">
        <v>60</v>
      </c>
      <c r="U366" t="str">
        <f t="shared" si="46"/>
        <v>music</v>
      </c>
      <c r="V366" t="str">
        <f t="shared" si="47"/>
        <v>indie rock</v>
      </c>
    </row>
    <row r="367" spans="1:22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40"/>
        <v>733.4375</v>
      </c>
      <c r="G367" s="5">
        <f t="shared" si="41"/>
        <v>104.77678571428571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10">
        <f t="shared" si="42"/>
        <v>42733.25</v>
      </c>
      <c r="N367" s="8">
        <f t="shared" si="43"/>
        <v>12</v>
      </c>
      <c r="O367" s="8">
        <f t="shared" si="44"/>
        <v>2016</v>
      </c>
      <c r="P367">
        <v>1485324000</v>
      </c>
      <c r="Q367" s="10">
        <f t="shared" si="45"/>
        <v>42760.25</v>
      </c>
      <c r="R367" t="b">
        <v>0</v>
      </c>
      <c r="S367" t="b">
        <v>0</v>
      </c>
      <c r="T367" t="s">
        <v>33</v>
      </c>
      <c r="U367" t="str">
        <f t="shared" si="46"/>
        <v>theater</v>
      </c>
      <c r="V367" t="str">
        <f t="shared" si="47"/>
        <v>plays</v>
      </c>
    </row>
    <row r="368" spans="1:22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40"/>
        <v>592.11111111111109</v>
      </c>
      <c r="G368" s="5">
        <f t="shared" si="41"/>
        <v>105.52475247524752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10">
        <f t="shared" si="42"/>
        <v>40546.25</v>
      </c>
      <c r="N368" s="8">
        <f t="shared" si="43"/>
        <v>1</v>
      </c>
      <c r="O368" s="8">
        <f t="shared" si="44"/>
        <v>2011</v>
      </c>
      <c r="P368">
        <v>1294120800</v>
      </c>
      <c r="Q368" s="10">
        <f t="shared" si="45"/>
        <v>40547.25</v>
      </c>
      <c r="R368" t="b">
        <v>0</v>
      </c>
      <c r="S368" t="b">
        <v>1</v>
      </c>
      <c r="T368" t="s">
        <v>33</v>
      </c>
      <c r="U368" t="str">
        <f t="shared" si="46"/>
        <v>theater</v>
      </c>
      <c r="V368" t="str">
        <f t="shared" si="47"/>
        <v>plays</v>
      </c>
    </row>
    <row r="369" spans="1:22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40"/>
        <v>18.888888888888889</v>
      </c>
      <c r="G369" s="5">
        <f t="shared" si="41"/>
        <v>24.933333333333334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10">
        <f t="shared" si="42"/>
        <v>41930.208333333336</v>
      </c>
      <c r="N369" s="8">
        <f t="shared" si="43"/>
        <v>10</v>
      </c>
      <c r="O369" s="8">
        <f t="shared" si="44"/>
        <v>2014</v>
      </c>
      <c r="P369">
        <v>1415685600</v>
      </c>
      <c r="Q369" s="10">
        <f t="shared" si="45"/>
        <v>41954.25</v>
      </c>
      <c r="R369" t="b">
        <v>0</v>
      </c>
      <c r="S369" t="b">
        <v>1</v>
      </c>
      <c r="T369" t="s">
        <v>33</v>
      </c>
      <c r="U369" t="str">
        <f t="shared" si="46"/>
        <v>theater</v>
      </c>
      <c r="V369" t="str">
        <f t="shared" si="47"/>
        <v>plays</v>
      </c>
    </row>
    <row r="370" spans="1:22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40"/>
        <v>276.80769230769232</v>
      </c>
      <c r="G370" s="5">
        <f t="shared" si="41"/>
        <v>69.873786407766985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10">
        <f t="shared" si="42"/>
        <v>40464.208333333336</v>
      </c>
      <c r="N370" s="8">
        <f t="shared" si="43"/>
        <v>10</v>
      </c>
      <c r="O370" s="8">
        <f t="shared" si="44"/>
        <v>2010</v>
      </c>
      <c r="P370">
        <v>1288933200</v>
      </c>
      <c r="Q370" s="10">
        <f t="shared" si="45"/>
        <v>40487.208333333336</v>
      </c>
      <c r="R370" t="b">
        <v>0</v>
      </c>
      <c r="S370" t="b">
        <v>1</v>
      </c>
      <c r="T370" t="s">
        <v>42</v>
      </c>
      <c r="U370" t="str">
        <f t="shared" si="46"/>
        <v>film &amp; video</v>
      </c>
      <c r="V370" t="str">
        <f t="shared" si="47"/>
        <v>documentary</v>
      </c>
    </row>
    <row r="371" spans="1:22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40"/>
        <v>273.01851851851848</v>
      </c>
      <c r="G371" s="5">
        <f t="shared" si="41"/>
        <v>95.733766233766232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10">
        <f t="shared" si="42"/>
        <v>41308.25</v>
      </c>
      <c r="N371" s="8">
        <f t="shared" si="43"/>
        <v>2</v>
      </c>
      <c r="O371" s="8">
        <f t="shared" si="44"/>
        <v>2013</v>
      </c>
      <c r="P371">
        <v>1363237200</v>
      </c>
      <c r="Q371" s="10">
        <f t="shared" si="45"/>
        <v>41347.208333333336</v>
      </c>
      <c r="R371" t="b">
        <v>0</v>
      </c>
      <c r="S371" t="b">
        <v>1</v>
      </c>
      <c r="T371" t="s">
        <v>269</v>
      </c>
      <c r="U371" t="str">
        <f t="shared" si="46"/>
        <v>film &amp; video</v>
      </c>
      <c r="V371" t="str">
        <f t="shared" si="47"/>
        <v>television</v>
      </c>
    </row>
    <row r="372" spans="1:22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40"/>
        <v>159.36331255565449</v>
      </c>
      <c r="G372" s="5">
        <f t="shared" si="41"/>
        <v>29.997485752598056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10">
        <f t="shared" si="42"/>
        <v>43570.208333333328</v>
      </c>
      <c r="N372" s="8">
        <f t="shared" si="43"/>
        <v>4</v>
      </c>
      <c r="O372" s="8">
        <f t="shared" si="44"/>
        <v>2019</v>
      </c>
      <c r="P372">
        <v>1555822800</v>
      </c>
      <c r="Q372" s="10">
        <f t="shared" si="45"/>
        <v>43576.208333333328</v>
      </c>
      <c r="R372" t="b">
        <v>0</v>
      </c>
      <c r="S372" t="b">
        <v>0</v>
      </c>
      <c r="T372" t="s">
        <v>33</v>
      </c>
      <c r="U372" t="str">
        <f t="shared" si="46"/>
        <v>theater</v>
      </c>
      <c r="V372" t="str">
        <f t="shared" si="47"/>
        <v>plays</v>
      </c>
    </row>
    <row r="373" spans="1:22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40"/>
        <v>67.869978858350947</v>
      </c>
      <c r="G373" s="5">
        <f t="shared" si="41"/>
        <v>59.011948529411768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10">
        <f t="shared" si="42"/>
        <v>42043.25</v>
      </c>
      <c r="N373" s="8">
        <f t="shared" si="43"/>
        <v>2</v>
      </c>
      <c r="O373" s="8">
        <f t="shared" si="44"/>
        <v>2015</v>
      </c>
      <c r="P373">
        <v>1427778000</v>
      </c>
      <c r="Q373" s="10">
        <f t="shared" si="45"/>
        <v>42094.208333333328</v>
      </c>
      <c r="R373" t="b">
        <v>0</v>
      </c>
      <c r="S373" t="b">
        <v>0</v>
      </c>
      <c r="T373" t="s">
        <v>33</v>
      </c>
      <c r="U373" t="str">
        <f t="shared" si="46"/>
        <v>theater</v>
      </c>
      <c r="V373" t="str">
        <f t="shared" si="47"/>
        <v>plays</v>
      </c>
    </row>
    <row r="374" spans="1:22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40"/>
        <v>1591.5555555555554</v>
      </c>
      <c r="G374" s="5">
        <f t="shared" si="41"/>
        <v>84.757396449704146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10">
        <f t="shared" si="42"/>
        <v>42012.25</v>
      </c>
      <c r="N374" s="8">
        <f t="shared" si="43"/>
        <v>1</v>
      </c>
      <c r="O374" s="8">
        <f t="shared" si="44"/>
        <v>2015</v>
      </c>
      <c r="P374">
        <v>1422424800</v>
      </c>
      <c r="Q374" s="10">
        <f t="shared" si="45"/>
        <v>42032.25</v>
      </c>
      <c r="R374" t="b">
        <v>0</v>
      </c>
      <c r="S374" t="b">
        <v>1</v>
      </c>
      <c r="T374" t="s">
        <v>42</v>
      </c>
      <c r="U374" t="str">
        <f t="shared" si="46"/>
        <v>film &amp; video</v>
      </c>
      <c r="V374" t="str">
        <f t="shared" si="47"/>
        <v>documentary</v>
      </c>
    </row>
    <row r="375" spans="1:22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40"/>
        <v>730.18222222222221</v>
      </c>
      <c r="G375" s="5">
        <f t="shared" si="41"/>
        <v>78.010921177587846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10">
        <f t="shared" si="42"/>
        <v>42964.208333333328</v>
      </c>
      <c r="N375" s="8">
        <f t="shared" si="43"/>
        <v>8</v>
      </c>
      <c r="O375" s="8">
        <f t="shared" si="44"/>
        <v>2017</v>
      </c>
      <c r="P375">
        <v>1503637200</v>
      </c>
      <c r="Q375" s="10">
        <f t="shared" si="45"/>
        <v>42972.208333333328</v>
      </c>
      <c r="R375" t="b">
        <v>0</v>
      </c>
      <c r="S375" t="b">
        <v>0</v>
      </c>
      <c r="T375" t="s">
        <v>33</v>
      </c>
      <c r="U375" t="str">
        <f t="shared" si="46"/>
        <v>theater</v>
      </c>
      <c r="V375" t="str">
        <f t="shared" si="47"/>
        <v>plays</v>
      </c>
    </row>
    <row r="376" spans="1:22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40"/>
        <v>13.185782556750297</v>
      </c>
      <c r="G376" s="5">
        <f t="shared" si="41"/>
        <v>50.05215419501134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10">
        <f t="shared" si="42"/>
        <v>43476.25</v>
      </c>
      <c r="N376" s="8">
        <f t="shared" si="43"/>
        <v>1</v>
      </c>
      <c r="O376" s="8">
        <f t="shared" si="44"/>
        <v>2019</v>
      </c>
      <c r="P376">
        <v>1547618400</v>
      </c>
      <c r="Q376" s="10">
        <f t="shared" si="45"/>
        <v>43481.25</v>
      </c>
      <c r="R376" t="b">
        <v>0</v>
      </c>
      <c r="S376" t="b">
        <v>1</v>
      </c>
      <c r="T376" t="s">
        <v>42</v>
      </c>
      <c r="U376" t="str">
        <f t="shared" si="46"/>
        <v>film &amp; video</v>
      </c>
      <c r="V376" t="str">
        <f t="shared" si="47"/>
        <v>documentary</v>
      </c>
    </row>
    <row r="377" spans="1:22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40"/>
        <v>54.777777777777779</v>
      </c>
      <c r="G377" s="5">
        <f t="shared" si="41"/>
        <v>59.16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10">
        <f t="shared" si="42"/>
        <v>42293.208333333328</v>
      </c>
      <c r="N377" s="8">
        <f t="shared" si="43"/>
        <v>10</v>
      </c>
      <c r="O377" s="8">
        <f t="shared" si="44"/>
        <v>2015</v>
      </c>
      <c r="P377">
        <v>1449900000</v>
      </c>
      <c r="Q377" s="10">
        <f t="shared" si="45"/>
        <v>42350.25</v>
      </c>
      <c r="R377" t="b">
        <v>0</v>
      </c>
      <c r="S377" t="b">
        <v>0</v>
      </c>
      <c r="T377" t="s">
        <v>60</v>
      </c>
      <c r="U377" t="str">
        <f t="shared" si="46"/>
        <v>music</v>
      </c>
      <c r="V377" t="str">
        <f t="shared" si="47"/>
        <v>indie rock</v>
      </c>
    </row>
    <row r="378" spans="1:22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40"/>
        <v>361.02941176470591</v>
      </c>
      <c r="G378" s="5">
        <f t="shared" si="41"/>
        <v>93.702290076335885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10">
        <f t="shared" si="42"/>
        <v>41826.208333333336</v>
      </c>
      <c r="N378" s="8">
        <f t="shared" si="43"/>
        <v>7</v>
      </c>
      <c r="O378" s="8">
        <f t="shared" si="44"/>
        <v>2014</v>
      </c>
      <c r="P378">
        <v>1405141200</v>
      </c>
      <c r="Q378" s="10">
        <f t="shared" si="45"/>
        <v>41832.208333333336</v>
      </c>
      <c r="R378" t="b">
        <v>0</v>
      </c>
      <c r="S378" t="b">
        <v>0</v>
      </c>
      <c r="T378" t="s">
        <v>23</v>
      </c>
      <c r="U378" t="str">
        <f t="shared" si="46"/>
        <v>music</v>
      </c>
      <c r="V378" t="str">
        <f t="shared" si="47"/>
        <v>rock</v>
      </c>
    </row>
    <row r="379" spans="1:22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40"/>
        <v>10.257545271629779</v>
      </c>
      <c r="G379" s="5">
        <f t="shared" si="41"/>
        <v>40.14173228346457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10">
        <f t="shared" si="42"/>
        <v>43760.208333333328</v>
      </c>
      <c r="N379" s="8">
        <f t="shared" si="43"/>
        <v>10</v>
      </c>
      <c r="O379" s="8">
        <f t="shared" si="44"/>
        <v>2019</v>
      </c>
      <c r="P379">
        <v>1572933600</v>
      </c>
      <c r="Q379" s="10">
        <f t="shared" si="45"/>
        <v>43774.25</v>
      </c>
      <c r="R379" t="b">
        <v>0</v>
      </c>
      <c r="S379" t="b">
        <v>0</v>
      </c>
      <c r="T379" t="s">
        <v>33</v>
      </c>
      <c r="U379" t="str">
        <f t="shared" si="46"/>
        <v>theater</v>
      </c>
      <c r="V379" t="str">
        <f t="shared" si="47"/>
        <v>plays</v>
      </c>
    </row>
    <row r="380" spans="1:22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40"/>
        <v>13.962962962962964</v>
      </c>
      <c r="G380" s="5">
        <f t="shared" si="41"/>
        <v>70.090140845070422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10">
        <f t="shared" si="42"/>
        <v>43241.208333333328</v>
      </c>
      <c r="N380" s="8">
        <f t="shared" si="43"/>
        <v>5</v>
      </c>
      <c r="O380" s="8">
        <f t="shared" si="44"/>
        <v>2018</v>
      </c>
      <c r="P380">
        <v>1530162000</v>
      </c>
      <c r="Q380" s="10">
        <f t="shared" si="45"/>
        <v>43279.208333333328</v>
      </c>
      <c r="R380" t="b">
        <v>0</v>
      </c>
      <c r="S380" t="b">
        <v>0</v>
      </c>
      <c r="T380" t="s">
        <v>42</v>
      </c>
      <c r="U380" t="str">
        <f t="shared" si="46"/>
        <v>film &amp; video</v>
      </c>
      <c r="V380" t="str">
        <f t="shared" si="47"/>
        <v>documentary</v>
      </c>
    </row>
    <row r="381" spans="1:22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40"/>
        <v>40.444444444444443</v>
      </c>
      <c r="G381" s="5">
        <f t="shared" si="41"/>
        <v>66.181818181818187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10">
        <f t="shared" si="42"/>
        <v>40843.208333333336</v>
      </c>
      <c r="N381" s="8">
        <f t="shared" si="43"/>
        <v>10</v>
      </c>
      <c r="O381" s="8">
        <f t="shared" si="44"/>
        <v>2011</v>
      </c>
      <c r="P381">
        <v>1320904800</v>
      </c>
      <c r="Q381" s="10">
        <f t="shared" si="45"/>
        <v>40857.25</v>
      </c>
      <c r="R381" t="b">
        <v>0</v>
      </c>
      <c r="S381" t="b">
        <v>0</v>
      </c>
      <c r="T381" t="s">
        <v>33</v>
      </c>
      <c r="U381" t="str">
        <f t="shared" si="46"/>
        <v>theater</v>
      </c>
      <c r="V381" t="str">
        <f t="shared" si="47"/>
        <v>plays</v>
      </c>
    </row>
    <row r="382" spans="1:22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40"/>
        <v>160.32</v>
      </c>
      <c r="G382" s="5">
        <f t="shared" si="41"/>
        <v>47.714285714285715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10">
        <f t="shared" si="42"/>
        <v>41448.208333333336</v>
      </c>
      <c r="N382" s="8">
        <f t="shared" si="43"/>
        <v>6</v>
      </c>
      <c r="O382" s="8">
        <f t="shared" si="44"/>
        <v>2013</v>
      </c>
      <c r="P382">
        <v>1372395600</v>
      </c>
      <c r="Q382" s="10">
        <f t="shared" si="45"/>
        <v>41453.208333333336</v>
      </c>
      <c r="R382" t="b">
        <v>0</v>
      </c>
      <c r="S382" t="b">
        <v>0</v>
      </c>
      <c r="T382" t="s">
        <v>33</v>
      </c>
      <c r="U382" t="str">
        <f t="shared" si="46"/>
        <v>theater</v>
      </c>
      <c r="V382" t="str">
        <f t="shared" si="47"/>
        <v>plays</v>
      </c>
    </row>
    <row r="383" spans="1:22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40"/>
        <v>183.9433962264151</v>
      </c>
      <c r="G383" s="5">
        <f t="shared" si="41"/>
        <v>62.896774193548389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10">
        <f t="shared" si="42"/>
        <v>42163.208333333328</v>
      </c>
      <c r="N383" s="8">
        <f t="shared" si="43"/>
        <v>6</v>
      </c>
      <c r="O383" s="8">
        <f t="shared" si="44"/>
        <v>2015</v>
      </c>
      <c r="P383">
        <v>1437714000</v>
      </c>
      <c r="Q383" s="10">
        <f t="shared" si="45"/>
        <v>42209.208333333328</v>
      </c>
      <c r="R383" t="b">
        <v>0</v>
      </c>
      <c r="S383" t="b">
        <v>0</v>
      </c>
      <c r="T383" t="s">
        <v>33</v>
      </c>
      <c r="U383" t="str">
        <f t="shared" si="46"/>
        <v>theater</v>
      </c>
      <c r="V383" t="str">
        <f t="shared" si="47"/>
        <v>plays</v>
      </c>
    </row>
    <row r="384" spans="1:22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40"/>
        <v>63.769230769230766</v>
      </c>
      <c r="G384" s="5">
        <f t="shared" si="41"/>
        <v>86.611940298507463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10">
        <f t="shared" si="42"/>
        <v>43024.208333333328</v>
      </c>
      <c r="N384" s="8">
        <f t="shared" si="43"/>
        <v>10</v>
      </c>
      <c r="O384" s="8">
        <f t="shared" si="44"/>
        <v>2017</v>
      </c>
      <c r="P384">
        <v>1509771600</v>
      </c>
      <c r="Q384" s="10">
        <f t="shared" si="45"/>
        <v>43043.208333333328</v>
      </c>
      <c r="R384" t="b">
        <v>0</v>
      </c>
      <c r="S384" t="b">
        <v>0</v>
      </c>
      <c r="T384" t="s">
        <v>122</v>
      </c>
      <c r="U384" t="str">
        <f t="shared" si="46"/>
        <v>photography</v>
      </c>
      <c r="V384" t="str">
        <f t="shared" si="47"/>
        <v>photography books</v>
      </c>
    </row>
    <row r="385" spans="1:22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40"/>
        <v>225.38095238095238</v>
      </c>
      <c r="G385" s="5">
        <f t="shared" si="41"/>
        <v>75.126984126984127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10">
        <f t="shared" si="42"/>
        <v>43509.25</v>
      </c>
      <c r="N385" s="8">
        <f t="shared" si="43"/>
        <v>2</v>
      </c>
      <c r="O385" s="8">
        <f t="shared" si="44"/>
        <v>2019</v>
      </c>
      <c r="P385">
        <v>1550556000</v>
      </c>
      <c r="Q385" s="10">
        <f t="shared" si="45"/>
        <v>43515.25</v>
      </c>
      <c r="R385" t="b">
        <v>0</v>
      </c>
      <c r="S385" t="b">
        <v>1</v>
      </c>
      <c r="T385" t="s">
        <v>17</v>
      </c>
      <c r="U385" t="str">
        <f t="shared" si="46"/>
        <v>food</v>
      </c>
      <c r="V385" t="str">
        <f t="shared" si="47"/>
        <v>food trucks</v>
      </c>
    </row>
    <row r="386" spans="1:22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40"/>
        <v>172.00961538461539</v>
      </c>
      <c r="G386" s="5">
        <f t="shared" si="41"/>
        <v>41.004167534903104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10">
        <f t="shared" si="42"/>
        <v>42776.25</v>
      </c>
      <c r="N386" s="8">
        <f t="shared" si="43"/>
        <v>2</v>
      </c>
      <c r="O386" s="8">
        <f t="shared" si="44"/>
        <v>2017</v>
      </c>
      <c r="P386">
        <v>1489039200</v>
      </c>
      <c r="Q386" s="10">
        <f t="shared" si="45"/>
        <v>42803.25</v>
      </c>
      <c r="R386" t="b">
        <v>1</v>
      </c>
      <c r="S386" t="b">
        <v>1</v>
      </c>
      <c r="T386" t="s">
        <v>42</v>
      </c>
      <c r="U386" t="str">
        <f t="shared" si="46"/>
        <v>film &amp; video</v>
      </c>
      <c r="V386" t="str">
        <f t="shared" si="47"/>
        <v>documentary</v>
      </c>
    </row>
    <row r="387" spans="1:22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48">E387/D387*100</f>
        <v>146.16709511568124</v>
      </c>
      <c r="G387" s="5">
        <f t="shared" ref="G387:G450" si="49">E387/I387</f>
        <v>50.007915567282325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10">
        <f t="shared" ref="M387:M450" si="50">(((L387/60)/60)/24)+DATE(1970,1,1)</f>
        <v>43553.208333333328</v>
      </c>
      <c r="N387" s="8">
        <f t="shared" ref="N387:N450" si="51">MONTH(M387)</f>
        <v>3</v>
      </c>
      <c r="O387" s="8">
        <f t="shared" ref="O387:O450" si="52">YEAR(M387)</f>
        <v>2019</v>
      </c>
      <c r="P387">
        <v>1556600400</v>
      </c>
      <c r="Q387" s="10">
        <f t="shared" ref="Q387:Q450" si="53">(((P387/60)/60)/24)+DATE(1970,1,1)</f>
        <v>43585.208333333328</v>
      </c>
      <c r="R387" t="b">
        <v>0</v>
      </c>
      <c r="S387" t="b">
        <v>0</v>
      </c>
      <c r="T387" t="s">
        <v>68</v>
      </c>
      <c r="U387" t="str">
        <f t="shared" ref="U387:U450" si="54">LEFT(T387,FIND("/",T387,1)-1)</f>
        <v>publishing</v>
      </c>
      <c r="V387" t="str">
        <f t="shared" si="47"/>
        <v>nonfiction</v>
      </c>
    </row>
    <row r="388" spans="1:22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48"/>
        <v>76.42361623616236</v>
      </c>
      <c r="G388" s="5">
        <f t="shared" si="49"/>
        <v>96.960674157303373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10">
        <f t="shared" si="50"/>
        <v>40355.208333333336</v>
      </c>
      <c r="N388" s="8">
        <f t="shared" si="51"/>
        <v>6</v>
      </c>
      <c r="O388" s="8">
        <f t="shared" si="52"/>
        <v>2010</v>
      </c>
      <c r="P388">
        <v>1278565200</v>
      </c>
      <c r="Q388" s="10">
        <f t="shared" si="53"/>
        <v>40367.208333333336</v>
      </c>
      <c r="R388" t="b">
        <v>0</v>
      </c>
      <c r="S388" t="b">
        <v>0</v>
      </c>
      <c r="T388" t="s">
        <v>33</v>
      </c>
      <c r="U388" t="str">
        <f t="shared" si="54"/>
        <v>theater</v>
      </c>
      <c r="V388" t="str">
        <f t="shared" ref="V388:V451" si="55">RIGHT(T388,(LEN(T388)-FIND("/",T388,1)))</f>
        <v>plays</v>
      </c>
    </row>
    <row r="389" spans="1:22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8"/>
        <v>39.261467889908261</v>
      </c>
      <c r="G389" s="5">
        <f t="shared" si="49"/>
        <v>100.93160377358491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10">
        <f t="shared" si="50"/>
        <v>41072.208333333336</v>
      </c>
      <c r="N389" s="8">
        <f t="shared" si="51"/>
        <v>6</v>
      </c>
      <c r="O389" s="8">
        <f t="shared" si="52"/>
        <v>2012</v>
      </c>
      <c r="P389">
        <v>1339909200</v>
      </c>
      <c r="Q389" s="10">
        <f t="shared" si="53"/>
        <v>41077.208333333336</v>
      </c>
      <c r="R389" t="b">
        <v>0</v>
      </c>
      <c r="S389" t="b">
        <v>0</v>
      </c>
      <c r="T389" t="s">
        <v>65</v>
      </c>
      <c r="U389" t="str">
        <f t="shared" si="54"/>
        <v>technology</v>
      </c>
      <c r="V389" t="str">
        <f t="shared" si="55"/>
        <v>wearables</v>
      </c>
    </row>
    <row r="390" spans="1:22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8"/>
        <v>11.270034843205574</v>
      </c>
      <c r="G390" s="5">
        <f t="shared" si="49"/>
        <v>89.227586206896547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10">
        <f t="shared" si="50"/>
        <v>40912.25</v>
      </c>
      <c r="N390" s="8">
        <f t="shared" si="51"/>
        <v>1</v>
      </c>
      <c r="O390" s="8">
        <f t="shared" si="52"/>
        <v>2012</v>
      </c>
      <c r="P390">
        <v>1325829600</v>
      </c>
      <c r="Q390" s="10">
        <f t="shared" si="53"/>
        <v>40914.25</v>
      </c>
      <c r="R390" t="b">
        <v>0</v>
      </c>
      <c r="S390" t="b">
        <v>0</v>
      </c>
      <c r="T390" t="s">
        <v>60</v>
      </c>
      <c r="U390" t="str">
        <f t="shared" si="54"/>
        <v>music</v>
      </c>
      <c r="V390" t="str">
        <f t="shared" si="55"/>
        <v>indie rock</v>
      </c>
    </row>
    <row r="391" spans="1:22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8"/>
        <v>122.11084337349398</v>
      </c>
      <c r="G391" s="5">
        <f t="shared" si="49"/>
        <v>87.979166666666671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10">
        <f t="shared" si="50"/>
        <v>40479.208333333336</v>
      </c>
      <c r="N391" s="8">
        <f t="shared" si="51"/>
        <v>10</v>
      </c>
      <c r="O391" s="8">
        <f t="shared" si="52"/>
        <v>2010</v>
      </c>
      <c r="P391">
        <v>1290578400</v>
      </c>
      <c r="Q391" s="10">
        <f t="shared" si="53"/>
        <v>40506.25</v>
      </c>
      <c r="R391" t="b">
        <v>0</v>
      </c>
      <c r="S391" t="b">
        <v>0</v>
      </c>
      <c r="T391" t="s">
        <v>33</v>
      </c>
      <c r="U391" t="str">
        <f t="shared" si="54"/>
        <v>theater</v>
      </c>
      <c r="V391" t="str">
        <f t="shared" si="55"/>
        <v>plays</v>
      </c>
    </row>
    <row r="392" spans="1:22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8"/>
        <v>186.54166666666669</v>
      </c>
      <c r="G392" s="5">
        <f t="shared" si="49"/>
        <v>89.54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10">
        <f t="shared" si="50"/>
        <v>41530.208333333336</v>
      </c>
      <c r="N392" s="8">
        <f t="shared" si="51"/>
        <v>9</v>
      </c>
      <c r="O392" s="8">
        <f t="shared" si="52"/>
        <v>2013</v>
      </c>
      <c r="P392">
        <v>1380344400</v>
      </c>
      <c r="Q392" s="10">
        <f t="shared" si="53"/>
        <v>41545.208333333336</v>
      </c>
      <c r="R392" t="b">
        <v>0</v>
      </c>
      <c r="S392" t="b">
        <v>0</v>
      </c>
      <c r="T392" t="s">
        <v>122</v>
      </c>
      <c r="U392" t="str">
        <f t="shared" si="54"/>
        <v>photography</v>
      </c>
      <c r="V392" t="str">
        <f t="shared" si="55"/>
        <v>photography books</v>
      </c>
    </row>
    <row r="393" spans="1:22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8"/>
        <v>7.2731788079470201</v>
      </c>
      <c r="G393" s="5">
        <f t="shared" si="49"/>
        <v>29.09271523178808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10">
        <f t="shared" si="50"/>
        <v>41653.25</v>
      </c>
      <c r="N393" s="8">
        <f t="shared" si="51"/>
        <v>1</v>
      </c>
      <c r="O393" s="8">
        <f t="shared" si="52"/>
        <v>2014</v>
      </c>
      <c r="P393">
        <v>1389852000</v>
      </c>
      <c r="Q393" s="10">
        <f t="shared" si="53"/>
        <v>41655.25</v>
      </c>
      <c r="R393" t="b">
        <v>0</v>
      </c>
      <c r="S393" t="b">
        <v>0</v>
      </c>
      <c r="T393" t="s">
        <v>68</v>
      </c>
      <c r="U393" t="str">
        <f t="shared" si="54"/>
        <v>publishing</v>
      </c>
      <c r="V393" t="str">
        <f t="shared" si="55"/>
        <v>nonfiction</v>
      </c>
    </row>
    <row r="394" spans="1:22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8"/>
        <v>65.642371234207957</v>
      </c>
      <c r="G394" s="5">
        <f t="shared" si="49"/>
        <v>42.006218905472636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10">
        <f t="shared" si="50"/>
        <v>40549.25</v>
      </c>
      <c r="N394" s="8">
        <f t="shared" si="51"/>
        <v>1</v>
      </c>
      <c r="O394" s="8">
        <f t="shared" si="52"/>
        <v>2011</v>
      </c>
      <c r="P394">
        <v>1294466400</v>
      </c>
      <c r="Q394" s="10">
        <f t="shared" si="53"/>
        <v>40551.25</v>
      </c>
      <c r="R394" t="b">
        <v>0</v>
      </c>
      <c r="S394" t="b">
        <v>0</v>
      </c>
      <c r="T394" t="s">
        <v>65</v>
      </c>
      <c r="U394" t="str">
        <f t="shared" si="54"/>
        <v>technology</v>
      </c>
      <c r="V394" t="str">
        <f t="shared" si="55"/>
        <v>wearables</v>
      </c>
    </row>
    <row r="395" spans="1:22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8"/>
        <v>228.96178343949046</v>
      </c>
      <c r="G395" s="5">
        <f t="shared" si="49"/>
        <v>47.004903563255965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10">
        <f t="shared" si="50"/>
        <v>42933.208333333328</v>
      </c>
      <c r="N395" s="8">
        <f t="shared" si="51"/>
        <v>7</v>
      </c>
      <c r="O395" s="8">
        <f t="shared" si="52"/>
        <v>2017</v>
      </c>
      <c r="P395">
        <v>1500354000</v>
      </c>
      <c r="Q395" s="10">
        <f t="shared" si="53"/>
        <v>42934.208333333328</v>
      </c>
      <c r="R395" t="b">
        <v>0</v>
      </c>
      <c r="S395" t="b">
        <v>0</v>
      </c>
      <c r="T395" t="s">
        <v>159</v>
      </c>
      <c r="U395" t="str">
        <f t="shared" si="54"/>
        <v>music</v>
      </c>
      <c r="V395" t="str">
        <f t="shared" si="55"/>
        <v>jazz</v>
      </c>
    </row>
    <row r="396" spans="1:22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8"/>
        <v>469.37499999999994</v>
      </c>
      <c r="G396" s="5">
        <f t="shared" si="49"/>
        <v>110.44117647058823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10">
        <f t="shared" si="50"/>
        <v>41484.208333333336</v>
      </c>
      <c r="N396" s="8">
        <f t="shared" si="51"/>
        <v>7</v>
      </c>
      <c r="O396" s="8">
        <f t="shared" si="52"/>
        <v>2013</v>
      </c>
      <c r="P396">
        <v>1375938000</v>
      </c>
      <c r="Q396" s="10">
        <f t="shared" si="53"/>
        <v>41494.208333333336</v>
      </c>
      <c r="R396" t="b">
        <v>0</v>
      </c>
      <c r="S396" t="b">
        <v>1</v>
      </c>
      <c r="T396" t="s">
        <v>42</v>
      </c>
      <c r="U396" t="str">
        <f t="shared" si="54"/>
        <v>film &amp; video</v>
      </c>
      <c r="V396" t="str">
        <f t="shared" si="55"/>
        <v>documentary</v>
      </c>
    </row>
    <row r="397" spans="1:22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8"/>
        <v>130.11267605633802</v>
      </c>
      <c r="G397" s="5">
        <f t="shared" si="49"/>
        <v>41.990909090909092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10">
        <f t="shared" si="50"/>
        <v>40885.25</v>
      </c>
      <c r="N397" s="8">
        <f t="shared" si="51"/>
        <v>12</v>
      </c>
      <c r="O397" s="8">
        <f t="shared" si="52"/>
        <v>2011</v>
      </c>
      <c r="P397">
        <v>1323410400</v>
      </c>
      <c r="Q397" s="10">
        <f t="shared" si="53"/>
        <v>40886.25</v>
      </c>
      <c r="R397" t="b">
        <v>1</v>
      </c>
      <c r="S397" t="b">
        <v>0</v>
      </c>
      <c r="T397" t="s">
        <v>33</v>
      </c>
      <c r="U397" t="str">
        <f t="shared" si="54"/>
        <v>theater</v>
      </c>
      <c r="V397" t="str">
        <f t="shared" si="55"/>
        <v>plays</v>
      </c>
    </row>
    <row r="398" spans="1:22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8"/>
        <v>167.05422993492408</v>
      </c>
      <c r="G398" s="5">
        <f t="shared" si="49"/>
        <v>48.012468827930178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10">
        <f t="shared" si="50"/>
        <v>43378.208333333328</v>
      </c>
      <c r="N398" s="8">
        <f t="shared" si="51"/>
        <v>10</v>
      </c>
      <c r="O398" s="8">
        <f t="shared" si="52"/>
        <v>2018</v>
      </c>
      <c r="P398">
        <v>1539406800</v>
      </c>
      <c r="Q398" s="10">
        <f t="shared" si="53"/>
        <v>43386.208333333328</v>
      </c>
      <c r="R398" t="b">
        <v>0</v>
      </c>
      <c r="S398" t="b">
        <v>0</v>
      </c>
      <c r="T398" t="s">
        <v>53</v>
      </c>
      <c r="U398" t="str">
        <f t="shared" si="54"/>
        <v>film &amp; video</v>
      </c>
      <c r="V398" t="str">
        <f t="shared" si="55"/>
        <v>drama</v>
      </c>
    </row>
    <row r="399" spans="1:22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8"/>
        <v>173.8641975308642</v>
      </c>
      <c r="G399" s="5">
        <f t="shared" si="49"/>
        <v>31.019823788546255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10">
        <f t="shared" si="50"/>
        <v>41417.208333333336</v>
      </c>
      <c r="N399" s="8">
        <f t="shared" si="51"/>
        <v>5</v>
      </c>
      <c r="O399" s="8">
        <f t="shared" si="52"/>
        <v>2013</v>
      </c>
      <c r="P399">
        <v>1369803600</v>
      </c>
      <c r="Q399" s="10">
        <f t="shared" si="53"/>
        <v>41423.208333333336</v>
      </c>
      <c r="R399" t="b">
        <v>0</v>
      </c>
      <c r="S399" t="b">
        <v>0</v>
      </c>
      <c r="T399" t="s">
        <v>23</v>
      </c>
      <c r="U399" t="str">
        <f t="shared" si="54"/>
        <v>music</v>
      </c>
      <c r="V399" t="str">
        <f t="shared" si="55"/>
        <v>rock</v>
      </c>
    </row>
    <row r="400" spans="1:22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8"/>
        <v>717.76470588235293</v>
      </c>
      <c r="G400" s="5">
        <f t="shared" si="49"/>
        <v>99.203252032520325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10">
        <f t="shared" si="50"/>
        <v>43228.208333333328</v>
      </c>
      <c r="N400" s="8">
        <f t="shared" si="51"/>
        <v>5</v>
      </c>
      <c r="O400" s="8">
        <f t="shared" si="52"/>
        <v>2018</v>
      </c>
      <c r="P400">
        <v>1525928400</v>
      </c>
      <c r="Q400" s="10">
        <f t="shared" si="53"/>
        <v>43230.208333333328</v>
      </c>
      <c r="R400" t="b">
        <v>0</v>
      </c>
      <c r="S400" t="b">
        <v>1</v>
      </c>
      <c r="T400" t="s">
        <v>71</v>
      </c>
      <c r="U400" t="str">
        <f t="shared" si="54"/>
        <v>film &amp; video</v>
      </c>
      <c r="V400" t="str">
        <f t="shared" si="55"/>
        <v>animation</v>
      </c>
    </row>
    <row r="401" spans="1:22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8"/>
        <v>63.850976361767728</v>
      </c>
      <c r="G401" s="5">
        <f t="shared" si="49"/>
        <v>66.022316684378325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10">
        <f t="shared" si="50"/>
        <v>40576.25</v>
      </c>
      <c r="N401" s="8">
        <f t="shared" si="51"/>
        <v>2</v>
      </c>
      <c r="O401" s="8">
        <f t="shared" si="52"/>
        <v>2011</v>
      </c>
      <c r="P401">
        <v>1297231200</v>
      </c>
      <c r="Q401" s="10">
        <f t="shared" si="53"/>
        <v>40583.25</v>
      </c>
      <c r="R401" t="b">
        <v>0</v>
      </c>
      <c r="S401" t="b">
        <v>0</v>
      </c>
      <c r="T401" t="s">
        <v>60</v>
      </c>
      <c r="U401" t="str">
        <f t="shared" si="54"/>
        <v>music</v>
      </c>
      <c r="V401" t="str">
        <f t="shared" si="55"/>
        <v>indie rock</v>
      </c>
    </row>
    <row r="402" spans="1:22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8"/>
        <v>2</v>
      </c>
      <c r="G402" s="5">
        <f t="shared" si="49"/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10">
        <f t="shared" si="50"/>
        <v>41502.208333333336</v>
      </c>
      <c r="N402" s="8">
        <f t="shared" si="51"/>
        <v>8</v>
      </c>
      <c r="O402" s="8">
        <f t="shared" si="52"/>
        <v>2013</v>
      </c>
      <c r="P402">
        <v>1378530000</v>
      </c>
      <c r="Q402" s="10">
        <f t="shared" si="53"/>
        <v>41524.208333333336</v>
      </c>
      <c r="R402" t="b">
        <v>0</v>
      </c>
      <c r="S402" t="b">
        <v>1</v>
      </c>
      <c r="T402" t="s">
        <v>122</v>
      </c>
      <c r="U402" t="str">
        <f t="shared" si="54"/>
        <v>photography</v>
      </c>
      <c r="V402" t="str">
        <f t="shared" si="55"/>
        <v>photography books</v>
      </c>
    </row>
    <row r="403" spans="1:22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8"/>
        <v>1530.2222222222222</v>
      </c>
      <c r="G403" s="5">
        <f t="shared" si="49"/>
        <v>46.060200668896321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10">
        <f t="shared" si="50"/>
        <v>43765.208333333328</v>
      </c>
      <c r="N403" s="8">
        <f t="shared" si="51"/>
        <v>10</v>
      </c>
      <c r="O403" s="8">
        <f t="shared" si="52"/>
        <v>2019</v>
      </c>
      <c r="P403">
        <v>1572152400</v>
      </c>
      <c r="Q403" s="10">
        <f t="shared" si="53"/>
        <v>43765.208333333328</v>
      </c>
      <c r="R403" t="b">
        <v>0</v>
      </c>
      <c r="S403" t="b">
        <v>0</v>
      </c>
      <c r="T403" t="s">
        <v>33</v>
      </c>
      <c r="U403" t="str">
        <f t="shared" si="54"/>
        <v>theater</v>
      </c>
      <c r="V403" t="str">
        <f t="shared" si="55"/>
        <v>plays</v>
      </c>
    </row>
    <row r="404" spans="1:22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8"/>
        <v>40.356164383561641</v>
      </c>
      <c r="G404" s="5">
        <f t="shared" si="49"/>
        <v>73.650000000000006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10">
        <f t="shared" si="50"/>
        <v>40914.25</v>
      </c>
      <c r="N404" s="8">
        <f t="shared" si="51"/>
        <v>1</v>
      </c>
      <c r="O404" s="8">
        <f t="shared" si="52"/>
        <v>2012</v>
      </c>
      <c r="P404">
        <v>1329890400</v>
      </c>
      <c r="Q404" s="10">
        <f t="shared" si="53"/>
        <v>40961.25</v>
      </c>
      <c r="R404" t="b">
        <v>0</v>
      </c>
      <c r="S404" t="b">
        <v>1</v>
      </c>
      <c r="T404" t="s">
        <v>100</v>
      </c>
      <c r="U404" t="str">
        <f t="shared" si="54"/>
        <v>film &amp; video</v>
      </c>
      <c r="V404" t="str">
        <f t="shared" si="55"/>
        <v>shorts</v>
      </c>
    </row>
    <row r="405" spans="1:22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8"/>
        <v>86.220633299284984</v>
      </c>
      <c r="G405" s="5">
        <f t="shared" si="49"/>
        <v>55.99336650082919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10">
        <f t="shared" si="50"/>
        <v>40310.208333333336</v>
      </c>
      <c r="N405" s="8">
        <f t="shared" si="51"/>
        <v>5</v>
      </c>
      <c r="O405" s="8">
        <f t="shared" si="52"/>
        <v>2010</v>
      </c>
      <c r="P405">
        <v>1276750800</v>
      </c>
      <c r="Q405" s="10">
        <f t="shared" si="53"/>
        <v>40346.208333333336</v>
      </c>
      <c r="R405" t="b">
        <v>0</v>
      </c>
      <c r="S405" t="b">
        <v>1</v>
      </c>
      <c r="T405" t="s">
        <v>33</v>
      </c>
      <c r="U405" t="str">
        <f t="shared" si="54"/>
        <v>theater</v>
      </c>
      <c r="V405" t="str">
        <f t="shared" si="55"/>
        <v>plays</v>
      </c>
    </row>
    <row r="406" spans="1:22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8"/>
        <v>315.58486707566465</v>
      </c>
      <c r="G406" s="5">
        <f t="shared" si="49"/>
        <v>68.985695127402778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10">
        <f t="shared" si="50"/>
        <v>43053.25</v>
      </c>
      <c r="N406" s="8">
        <f t="shared" si="51"/>
        <v>11</v>
      </c>
      <c r="O406" s="8">
        <f t="shared" si="52"/>
        <v>2017</v>
      </c>
      <c r="P406">
        <v>1510898400</v>
      </c>
      <c r="Q406" s="10">
        <f t="shared" si="53"/>
        <v>43056.25</v>
      </c>
      <c r="R406" t="b">
        <v>0</v>
      </c>
      <c r="S406" t="b">
        <v>0</v>
      </c>
      <c r="T406" t="s">
        <v>33</v>
      </c>
      <c r="U406" t="str">
        <f t="shared" si="54"/>
        <v>theater</v>
      </c>
      <c r="V406" t="str">
        <f t="shared" si="55"/>
        <v>plays</v>
      </c>
    </row>
    <row r="407" spans="1:22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8"/>
        <v>89.618243243243242</v>
      </c>
      <c r="G407" s="5">
        <f t="shared" si="49"/>
        <v>60.981609195402299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10">
        <f t="shared" si="50"/>
        <v>43255.208333333328</v>
      </c>
      <c r="N407" s="8">
        <f t="shared" si="51"/>
        <v>6</v>
      </c>
      <c r="O407" s="8">
        <f t="shared" si="52"/>
        <v>2018</v>
      </c>
      <c r="P407">
        <v>1532408400</v>
      </c>
      <c r="Q407" s="10">
        <f t="shared" si="53"/>
        <v>43305.208333333328</v>
      </c>
      <c r="R407" t="b">
        <v>0</v>
      </c>
      <c r="S407" t="b">
        <v>0</v>
      </c>
      <c r="T407" t="s">
        <v>33</v>
      </c>
      <c r="U407" t="str">
        <f t="shared" si="54"/>
        <v>theater</v>
      </c>
      <c r="V407" t="str">
        <f t="shared" si="55"/>
        <v>plays</v>
      </c>
    </row>
    <row r="408" spans="1:22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8"/>
        <v>182.14503816793894</v>
      </c>
      <c r="G408" s="5">
        <f t="shared" si="49"/>
        <v>110.98139534883721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10">
        <f t="shared" si="50"/>
        <v>41304.25</v>
      </c>
      <c r="N408" s="8">
        <f t="shared" si="51"/>
        <v>1</v>
      </c>
      <c r="O408" s="8">
        <f t="shared" si="52"/>
        <v>2013</v>
      </c>
      <c r="P408">
        <v>1360562400</v>
      </c>
      <c r="Q408" s="10">
        <f t="shared" si="53"/>
        <v>41316.25</v>
      </c>
      <c r="R408" t="b">
        <v>1</v>
      </c>
      <c r="S408" t="b">
        <v>0</v>
      </c>
      <c r="T408" t="s">
        <v>42</v>
      </c>
      <c r="U408" t="str">
        <f t="shared" si="54"/>
        <v>film &amp; video</v>
      </c>
      <c r="V408" t="str">
        <f t="shared" si="55"/>
        <v>documentary</v>
      </c>
    </row>
    <row r="409" spans="1:22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8"/>
        <v>355.88235294117646</v>
      </c>
      <c r="G409" s="5">
        <f t="shared" si="49"/>
        <v>25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10">
        <f t="shared" si="50"/>
        <v>43751.208333333328</v>
      </c>
      <c r="N409" s="8">
        <f t="shared" si="51"/>
        <v>10</v>
      </c>
      <c r="O409" s="8">
        <f t="shared" si="52"/>
        <v>2019</v>
      </c>
      <c r="P409">
        <v>1571547600</v>
      </c>
      <c r="Q409" s="10">
        <f t="shared" si="53"/>
        <v>43758.208333333328</v>
      </c>
      <c r="R409" t="b">
        <v>0</v>
      </c>
      <c r="S409" t="b">
        <v>0</v>
      </c>
      <c r="T409" t="s">
        <v>33</v>
      </c>
      <c r="U409" t="str">
        <f t="shared" si="54"/>
        <v>theater</v>
      </c>
      <c r="V409" t="str">
        <f t="shared" si="55"/>
        <v>plays</v>
      </c>
    </row>
    <row r="410" spans="1:22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8"/>
        <v>131.83695652173913</v>
      </c>
      <c r="G410" s="5">
        <f t="shared" si="49"/>
        <v>78.759740259740255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10">
        <f t="shared" si="50"/>
        <v>42541.208333333328</v>
      </c>
      <c r="N410" s="8">
        <f t="shared" si="51"/>
        <v>6</v>
      </c>
      <c r="O410" s="8">
        <f t="shared" si="52"/>
        <v>2016</v>
      </c>
      <c r="P410">
        <v>1468126800</v>
      </c>
      <c r="Q410" s="10">
        <f t="shared" si="53"/>
        <v>42561.208333333328</v>
      </c>
      <c r="R410" t="b">
        <v>0</v>
      </c>
      <c r="S410" t="b">
        <v>0</v>
      </c>
      <c r="T410" t="s">
        <v>42</v>
      </c>
      <c r="U410" t="str">
        <f t="shared" si="54"/>
        <v>film &amp; video</v>
      </c>
      <c r="V410" t="str">
        <f t="shared" si="55"/>
        <v>documentary</v>
      </c>
    </row>
    <row r="411" spans="1:22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8"/>
        <v>46.315634218289084</v>
      </c>
      <c r="G411" s="5">
        <f t="shared" si="49"/>
        <v>87.960784313725483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10">
        <f t="shared" si="50"/>
        <v>42843.208333333328</v>
      </c>
      <c r="N411" s="8">
        <f t="shared" si="51"/>
        <v>4</v>
      </c>
      <c r="O411" s="8">
        <f t="shared" si="52"/>
        <v>2017</v>
      </c>
      <c r="P411">
        <v>1492837200</v>
      </c>
      <c r="Q411" s="10">
        <f t="shared" si="53"/>
        <v>42847.208333333328</v>
      </c>
      <c r="R411" t="b">
        <v>0</v>
      </c>
      <c r="S411" t="b">
        <v>0</v>
      </c>
      <c r="T411" t="s">
        <v>23</v>
      </c>
      <c r="U411" t="str">
        <f t="shared" si="54"/>
        <v>music</v>
      </c>
      <c r="V411" t="str">
        <f t="shared" si="55"/>
        <v>rock</v>
      </c>
    </row>
    <row r="412" spans="1:22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8"/>
        <v>36.132726089785294</v>
      </c>
      <c r="G412" s="5">
        <f t="shared" si="49"/>
        <v>49.987398739873989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10">
        <f t="shared" si="50"/>
        <v>42122.208333333328</v>
      </c>
      <c r="N412" s="8">
        <f t="shared" si="51"/>
        <v>4</v>
      </c>
      <c r="O412" s="8">
        <f t="shared" si="52"/>
        <v>2015</v>
      </c>
      <c r="P412">
        <v>1430197200</v>
      </c>
      <c r="Q412" s="10">
        <f t="shared" si="53"/>
        <v>42122.208333333328</v>
      </c>
      <c r="R412" t="b">
        <v>0</v>
      </c>
      <c r="S412" t="b">
        <v>0</v>
      </c>
      <c r="T412" t="s">
        <v>292</v>
      </c>
      <c r="U412" t="str">
        <f t="shared" si="54"/>
        <v>games</v>
      </c>
      <c r="V412" t="str">
        <f t="shared" si="55"/>
        <v>mobile games</v>
      </c>
    </row>
    <row r="413" spans="1:22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8"/>
        <v>104.62820512820512</v>
      </c>
      <c r="G413" s="5">
        <f t="shared" si="49"/>
        <v>99.524390243902445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10">
        <f t="shared" si="50"/>
        <v>42884.208333333328</v>
      </c>
      <c r="N413" s="8">
        <f t="shared" si="51"/>
        <v>5</v>
      </c>
      <c r="O413" s="8">
        <f t="shared" si="52"/>
        <v>2017</v>
      </c>
      <c r="P413">
        <v>1496206800</v>
      </c>
      <c r="Q413" s="10">
        <f t="shared" si="53"/>
        <v>42886.208333333328</v>
      </c>
      <c r="R413" t="b">
        <v>0</v>
      </c>
      <c r="S413" t="b">
        <v>0</v>
      </c>
      <c r="T413" t="s">
        <v>33</v>
      </c>
      <c r="U413" t="str">
        <f t="shared" si="54"/>
        <v>theater</v>
      </c>
      <c r="V413" t="str">
        <f t="shared" si="55"/>
        <v>plays</v>
      </c>
    </row>
    <row r="414" spans="1:22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8"/>
        <v>668.85714285714289</v>
      </c>
      <c r="G414" s="5">
        <f t="shared" si="49"/>
        <v>104.82089552238806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10">
        <f t="shared" si="50"/>
        <v>41642.25</v>
      </c>
      <c r="N414" s="8">
        <f t="shared" si="51"/>
        <v>1</v>
      </c>
      <c r="O414" s="8">
        <f t="shared" si="52"/>
        <v>2014</v>
      </c>
      <c r="P414">
        <v>1389592800</v>
      </c>
      <c r="Q414" s="10">
        <f t="shared" si="53"/>
        <v>41652.25</v>
      </c>
      <c r="R414" t="b">
        <v>0</v>
      </c>
      <c r="S414" t="b">
        <v>0</v>
      </c>
      <c r="T414" t="s">
        <v>119</v>
      </c>
      <c r="U414" t="str">
        <f t="shared" si="54"/>
        <v>publishing</v>
      </c>
      <c r="V414" t="str">
        <f t="shared" si="55"/>
        <v>fiction</v>
      </c>
    </row>
    <row r="415" spans="1:22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8"/>
        <v>62.072823218997364</v>
      </c>
      <c r="G415" s="5">
        <f t="shared" si="49"/>
        <v>108.01469237832875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10">
        <f t="shared" si="50"/>
        <v>43431.25</v>
      </c>
      <c r="N415" s="8">
        <f t="shared" si="51"/>
        <v>11</v>
      </c>
      <c r="O415" s="8">
        <f t="shared" si="52"/>
        <v>2018</v>
      </c>
      <c r="P415">
        <v>1545631200</v>
      </c>
      <c r="Q415" s="10">
        <f t="shared" si="53"/>
        <v>43458.25</v>
      </c>
      <c r="R415" t="b">
        <v>0</v>
      </c>
      <c r="S415" t="b">
        <v>0</v>
      </c>
      <c r="T415" t="s">
        <v>71</v>
      </c>
      <c r="U415" t="str">
        <f t="shared" si="54"/>
        <v>film &amp; video</v>
      </c>
      <c r="V415" t="str">
        <f t="shared" si="55"/>
        <v>animation</v>
      </c>
    </row>
    <row r="416" spans="1:22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8"/>
        <v>84.699787460148784</v>
      </c>
      <c r="G416" s="5">
        <f t="shared" si="49"/>
        <v>28.998544660724033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10">
        <f t="shared" si="50"/>
        <v>40288.208333333336</v>
      </c>
      <c r="N416" s="8">
        <f t="shared" si="51"/>
        <v>4</v>
      </c>
      <c r="O416" s="8">
        <f t="shared" si="52"/>
        <v>2010</v>
      </c>
      <c r="P416">
        <v>1272430800</v>
      </c>
      <c r="Q416" s="10">
        <f t="shared" si="53"/>
        <v>40296.208333333336</v>
      </c>
      <c r="R416" t="b">
        <v>0</v>
      </c>
      <c r="S416" t="b">
        <v>1</v>
      </c>
      <c r="T416" t="s">
        <v>17</v>
      </c>
      <c r="U416" t="str">
        <f t="shared" si="54"/>
        <v>food</v>
      </c>
      <c r="V416" t="str">
        <f t="shared" si="55"/>
        <v>food trucks</v>
      </c>
    </row>
    <row r="417" spans="1:22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8"/>
        <v>11.059030837004405</v>
      </c>
      <c r="G417" s="5">
        <f t="shared" si="49"/>
        <v>30.028708133971293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10">
        <f t="shared" si="50"/>
        <v>40921.25</v>
      </c>
      <c r="N417" s="8">
        <f t="shared" si="51"/>
        <v>1</v>
      </c>
      <c r="O417" s="8">
        <f t="shared" si="52"/>
        <v>2012</v>
      </c>
      <c r="P417">
        <v>1327903200</v>
      </c>
      <c r="Q417" s="10">
        <f t="shared" si="53"/>
        <v>40938.25</v>
      </c>
      <c r="R417" t="b">
        <v>0</v>
      </c>
      <c r="S417" t="b">
        <v>0</v>
      </c>
      <c r="T417" t="s">
        <v>33</v>
      </c>
      <c r="U417" t="str">
        <f t="shared" si="54"/>
        <v>theater</v>
      </c>
      <c r="V417" t="str">
        <f t="shared" si="55"/>
        <v>plays</v>
      </c>
    </row>
    <row r="418" spans="1:22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8"/>
        <v>43.838781575037146</v>
      </c>
      <c r="G418" s="5">
        <f t="shared" si="49"/>
        <v>41.005559416261292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10">
        <f t="shared" si="50"/>
        <v>40560.25</v>
      </c>
      <c r="N418" s="8">
        <f t="shared" si="51"/>
        <v>1</v>
      </c>
      <c r="O418" s="8">
        <f t="shared" si="52"/>
        <v>2011</v>
      </c>
      <c r="P418">
        <v>1296021600</v>
      </c>
      <c r="Q418" s="10">
        <f t="shared" si="53"/>
        <v>40569.25</v>
      </c>
      <c r="R418" t="b">
        <v>0</v>
      </c>
      <c r="S418" t="b">
        <v>1</v>
      </c>
      <c r="T418" t="s">
        <v>42</v>
      </c>
      <c r="U418" t="str">
        <f t="shared" si="54"/>
        <v>film &amp; video</v>
      </c>
      <c r="V418" t="str">
        <f t="shared" si="55"/>
        <v>documentary</v>
      </c>
    </row>
    <row r="419" spans="1:22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8"/>
        <v>55.470588235294116</v>
      </c>
      <c r="G419" s="5">
        <f t="shared" si="49"/>
        <v>62.866666666666667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10">
        <f t="shared" si="50"/>
        <v>43407.208333333328</v>
      </c>
      <c r="N419" s="8">
        <f t="shared" si="51"/>
        <v>11</v>
      </c>
      <c r="O419" s="8">
        <f t="shared" si="52"/>
        <v>2018</v>
      </c>
      <c r="P419">
        <v>1543298400</v>
      </c>
      <c r="Q419" s="10">
        <f t="shared" si="53"/>
        <v>43431.25</v>
      </c>
      <c r="R419" t="b">
        <v>0</v>
      </c>
      <c r="S419" t="b">
        <v>0</v>
      </c>
      <c r="T419" t="s">
        <v>33</v>
      </c>
      <c r="U419" t="str">
        <f t="shared" si="54"/>
        <v>theater</v>
      </c>
      <c r="V419" t="str">
        <f t="shared" si="55"/>
        <v>plays</v>
      </c>
    </row>
    <row r="420" spans="1:22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8"/>
        <v>57.399511301160658</v>
      </c>
      <c r="G420" s="5">
        <f t="shared" si="49"/>
        <v>47.005002501250623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10">
        <f t="shared" si="50"/>
        <v>41035.208333333336</v>
      </c>
      <c r="N420" s="8">
        <f t="shared" si="51"/>
        <v>5</v>
      </c>
      <c r="O420" s="8">
        <f t="shared" si="52"/>
        <v>2012</v>
      </c>
      <c r="P420">
        <v>1336366800</v>
      </c>
      <c r="Q420" s="10">
        <f t="shared" si="53"/>
        <v>41036.208333333336</v>
      </c>
      <c r="R420" t="b">
        <v>0</v>
      </c>
      <c r="S420" t="b">
        <v>0</v>
      </c>
      <c r="T420" t="s">
        <v>42</v>
      </c>
      <c r="U420" t="str">
        <f t="shared" si="54"/>
        <v>film &amp; video</v>
      </c>
      <c r="V420" t="str">
        <f t="shared" si="55"/>
        <v>documentary</v>
      </c>
    </row>
    <row r="421" spans="1:22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8"/>
        <v>123.43497363796135</v>
      </c>
      <c r="G421" s="5">
        <f t="shared" si="49"/>
        <v>26.997693638285604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10">
        <f t="shared" si="50"/>
        <v>40899.25</v>
      </c>
      <c r="N421" s="8">
        <f t="shared" si="51"/>
        <v>12</v>
      </c>
      <c r="O421" s="8">
        <f t="shared" si="52"/>
        <v>2011</v>
      </c>
      <c r="P421">
        <v>1325052000</v>
      </c>
      <c r="Q421" s="10">
        <f t="shared" si="53"/>
        <v>40905.25</v>
      </c>
      <c r="R421" t="b">
        <v>0</v>
      </c>
      <c r="S421" t="b">
        <v>0</v>
      </c>
      <c r="T421" t="s">
        <v>28</v>
      </c>
      <c r="U421" t="str">
        <f t="shared" si="54"/>
        <v>technology</v>
      </c>
      <c r="V421" t="str">
        <f t="shared" si="55"/>
        <v>web</v>
      </c>
    </row>
    <row r="422" spans="1:22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8"/>
        <v>128.46</v>
      </c>
      <c r="G422" s="5">
        <f t="shared" si="49"/>
        <v>68.329787234042556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10">
        <f t="shared" si="50"/>
        <v>42911.208333333328</v>
      </c>
      <c r="N422" s="8">
        <f t="shared" si="51"/>
        <v>6</v>
      </c>
      <c r="O422" s="8">
        <f t="shared" si="52"/>
        <v>2017</v>
      </c>
      <c r="P422">
        <v>1499576400</v>
      </c>
      <c r="Q422" s="10">
        <f t="shared" si="53"/>
        <v>42925.208333333328</v>
      </c>
      <c r="R422" t="b">
        <v>0</v>
      </c>
      <c r="S422" t="b">
        <v>0</v>
      </c>
      <c r="T422" t="s">
        <v>33</v>
      </c>
      <c r="U422" t="str">
        <f t="shared" si="54"/>
        <v>theater</v>
      </c>
      <c r="V422" t="str">
        <f t="shared" si="55"/>
        <v>plays</v>
      </c>
    </row>
    <row r="423" spans="1:22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8"/>
        <v>63.989361702127653</v>
      </c>
      <c r="G423" s="5">
        <f t="shared" si="49"/>
        <v>50.974576271186443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10">
        <f t="shared" si="50"/>
        <v>42915.208333333328</v>
      </c>
      <c r="N423" s="8">
        <f t="shared" si="51"/>
        <v>6</v>
      </c>
      <c r="O423" s="8">
        <f t="shared" si="52"/>
        <v>2017</v>
      </c>
      <c r="P423">
        <v>1501304400</v>
      </c>
      <c r="Q423" s="10">
        <f t="shared" si="53"/>
        <v>42945.208333333328</v>
      </c>
      <c r="R423" t="b">
        <v>0</v>
      </c>
      <c r="S423" t="b">
        <v>1</v>
      </c>
      <c r="T423" t="s">
        <v>65</v>
      </c>
      <c r="U423" t="str">
        <f t="shared" si="54"/>
        <v>technology</v>
      </c>
      <c r="V423" t="str">
        <f t="shared" si="55"/>
        <v>wearables</v>
      </c>
    </row>
    <row r="424" spans="1:22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8"/>
        <v>127.29885057471265</v>
      </c>
      <c r="G424" s="5">
        <f t="shared" si="49"/>
        <v>54.024390243902438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10">
        <f t="shared" si="50"/>
        <v>40285.208333333336</v>
      </c>
      <c r="N424" s="8">
        <f t="shared" si="51"/>
        <v>4</v>
      </c>
      <c r="O424" s="8">
        <f t="shared" si="52"/>
        <v>2010</v>
      </c>
      <c r="P424">
        <v>1273208400</v>
      </c>
      <c r="Q424" s="10">
        <f t="shared" si="53"/>
        <v>40305.208333333336</v>
      </c>
      <c r="R424" t="b">
        <v>0</v>
      </c>
      <c r="S424" t="b">
        <v>1</v>
      </c>
      <c r="T424" t="s">
        <v>33</v>
      </c>
      <c r="U424" t="str">
        <f t="shared" si="54"/>
        <v>theater</v>
      </c>
      <c r="V424" t="str">
        <f t="shared" si="55"/>
        <v>plays</v>
      </c>
    </row>
    <row r="425" spans="1:22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8"/>
        <v>10.638024357239512</v>
      </c>
      <c r="G425" s="5">
        <f t="shared" si="49"/>
        <v>97.055555555555557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10">
        <f t="shared" si="50"/>
        <v>40808.208333333336</v>
      </c>
      <c r="N425" s="8">
        <f t="shared" si="51"/>
        <v>9</v>
      </c>
      <c r="O425" s="8">
        <f t="shared" si="52"/>
        <v>2011</v>
      </c>
      <c r="P425">
        <v>1316840400</v>
      </c>
      <c r="Q425" s="10">
        <f t="shared" si="53"/>
        <v>40810.208333333336</v>
      </c>
      <c r="R425" t="b">
        <v>0</v>
      </c>
      <c r="S425" t="b">
        <v>1</v>
      </c>
      <c r="T425" t="s">
        <v>17</v>
      </c>
      <c r="U425" t="str">
        <f t="shared" si="54"/>
        <v>food</v>
      </c>
      <c r="V425" t="str">
        <f t="shared" si="55"/>
        <v>food trucks</v>
      </c>
    </row>
    <row r="426" spans="1:22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8"/>
        <v>40.470588235294116</v>
      </c>
      <c r="G426" s="5">
        <f t="shared" si="49"/>
        <v>24.867469879518072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10">
        <f t="shared" si="50"/>
        <v>43208.208333333328</v>
      </c>
      <c r="N426" s="8">
        <f t="shared" si="51"/>
        <v>4</v>
      </c>
      <c r="O426" s="8">
        <f t="shared" si="52"/>
        <v>2018</v>
      </c>
      <c r="P426">
        <v>1524546000</v>
      </c>
      <c r="Q426" s="10">
        <f t="shared" si="53"/>
        <v>43214.208333333328</v>
      </c>
      <c r="R426" t="b">
        <v>0</v>
      </c>
      <c r="S426" t="b">
        <v>0</v>
      </c>
      <c r="T426" t="s">
        <v>60</v>
      </c>
      <c r="U426" t="str">
        <f t="shared" si="54"/>
        <v>music</v>
      </c>
      <c r="V426" t="str">
        <f t="shared" si="55"/>
        <v>indie rock</v>
      </c>
    </row>
    <row r="427" spans="1:22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8"/>
        <v>287.66666666666663</v>
      </c>
      <c r="G427" s="5">
        <f t="shared" si="49"/>
        <v>84.423913043478265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10">
        <f t="shared" si="50"/>
        <v>42213.208333333328</v>
      </c>
      <c r="N427" s="8">
        <f t="shared" si="51"/>
        <v>7</v>
      </c>
      <c r="O427" s="8">
        <f t="shared" si="52"/>
        <v>2015</v>
      </c>
      <c r="P427">
        <v>1438578000</v>
      </c>
      <c r="Q427" s="10">
        <f t="shared" si="53"/>
        <v>42219.208333333328</v>
      </c>
      <c r="R427" t="b">
        <v>0</v>
      </c>
      <c r="S427" t="b">
        <v>0</v>
      </c>
      <c r="T427" t="s">
        <v>122</v>
      </c>
      <c r="U427" t="str">
        <f t="shared" si="54"/>
        <v>photography</v>
      </c>
      <c r="V427" t="str">
        <f t="shared" si="55"/>
        <v>photography books</v>
      </c>
    </row>
    <row r="428" spans="1:22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8"/>
        <v>572.94444444444446</v>
      </c>
      <c r="G428" s="5">
        <f t="shared" si="49"/>
        <v>47.091324200913242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10">
        <f t="shared" si="50"/>
        <v>41332.25</v>
      </c>
      <c r="N428" s="8">
        <f t="shared" si="51"/>
        <v>2</v>
      </c>
      <c r="O428" s="8">
        <f t="shared" si="52"/>
        <v>2013</v>
      </c>
      <c r="P428">
        <v>1362549600</v>
      </c>
      <c r="Q428" s="10">
        <f t="shared" si="53"/>
        <v>41339.25</v>
      </c>
      <c r="R428" t="b">
        <v>0</v>
      </c>
      <c r="S428" t="b">
        <v>0</v>
      </c>
      <c r="T428" t="s">
        <v>33</v>
      </c>
      <c r="U428" t="str">
        <f t="shared" si="54"/>
        <v>theater</v>
      </c>
      <c r="V428" t="str">
        <f t="shared" si="55"/>
        <v>plays</v>
      </c>
    </row>
    <row r="429" spans="1:22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8"/>
        <v>112.90429799426933</v>
      </c>
      <c r="G429" s="5">
        <f t="shared" si="49"/>
        <v>77.996041171813147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10">
        <f t="shared" si="50"/>
        <v>41895.208333333336</v>
      </c>
      <c r="N429" s="8">
        <f t="shared" si="51"/>
        <v>9</v>
      </c>
      <c r="O429" s="8">
        <f t="shared" si="52"/>
        <v>2014</v>
      </c>
      <c r="P429">
        <v>1413349200</v>
      </c>
      <c r="Q429" s="10">
        <f t="shared" si="53"/>
        <v>41927.208333333336</v>
      </c>
      <c r="R429" t="b">
        <v>0</v>
      </c>
      <c r="S429" t="b">
        <v>1</v>
      </c>
      <c r="T429" t="s">
        <v>33</v>
      </c>
      <c r="U429" t="str">
        <f t="shared" si="54"/>
        <v>theater</v>
      </c>
      <c r="V429" t="str">
        <f t="shared" si="55"/>
        <v>plays</v>
      </c>
    </row>
    <row r="430" spans="1:22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8"/>
        <v>46.387573964497044</v>
      </c>
      <c r="G430" s="5">
        <f t="shared" si="49"/>
        <v>62.967871485943775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10">
        <f t="shared" si="50"/>
        <v>40585.25</v>
      </c>
      <c r="N430" s="8">
        <f t="shared" si="51"/>
        <v>2</v>
      </c>
      <c r="O430" s="8">
        <f t="shared" si="52"/>
        <v>2011</v>
      </c>
      <c r="P430">
        <v>1298008800</v>
      </c>
      <c r="Q430" s="10">
        <f t="shared" si="53"/>
        <v>40592.25</v>
      </c>
      <c r="R430" t="b">
        <v>0</v>
      </c>
      <c r="S430" t="b">
        <v>0</v>
      </c>
      <c r="T430" t="s">
        <v>71</v>
      </c>
      <c r="U430" t="str">
        <f t="shared" si="54"/>
        <v>film &amp; video</v>
      </c>
      <c r="V430" t="str">
        <f t="shared" si="55"/>
        <v>animation</v>
      </c>
    </row>
    <row r="431" spans="1:22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8"/>
        <v>90.675916230366497</v>
      </c>
      <c r="G431" s="5">
        <f t="shared" si="49"/>
        <v>81.006080449017773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10">
        <f t="shared" si="50"/>
        <v>41680.25</v>
      </c>
      <c r="N431" s="8">
        <f t="shared" si="51"/>
        <v>2</v>
      </c>
      <c r="O431" s="8">
        <f t="shared" si="52"/>
        <v>2014</v>
      </c>
      <c r="P431">
        <v>1394427600</v>
      </c>
      <c r="Q431" s="10">
        <f t="shared" si="53"/>
        <v>41708.208333333336</v>
      </c>
      <c r="R431" t="b">
        <v>0</v>
      </c>
      <c r="S431" t="b">
        <v>1</v>
      </c>
      <c r="T431" t="s">
        <v>122</v>
      </c>
      <c r="U431" t="str">
        <f t="shared" si="54"/>
        <v>photography</v>
      </c>
      <c r="V431" t="str">
        <f t="shared" si="55"/>
        <v>photography books</v>
      </c>
    </row>
    <row r="432" spans="1:22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8"/>
        <v>67.740740740740748</v>
      </c>
      <c r="G432" s="5">
        <f t="shared" si="49"/>
        <v>65.321428571428569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10">
        <f t="shared" si="50"/>
        <v>43737.208333333328</v>
      </c>
      <c r="N432" s="8">
        <f t="shared" si="51"/>
        <v>9</v>
      </c>
      <c r="O432" s="8">
        <f t="shared" si="52"/>
        <v>2019</v>
      </c>
      <c r="P432">
        <v>1572670800</v>
      </c>
      <c r="Q432" s="10">
        <f t="shared" si="53"/>
        <v>43771.208333333328</v>
      </c>
      <c r="R432" t="b">
        <v>0</v>
      </c>
      <c r="S432" t="b">
        <v>0</v>
      </c>
      <c r="T432" t="s">
        <v>33</v>
      </c>
      <c r="U432" t="str">
        <f t="shared" si="54"/>
        <v>theater</v>
      </c>
      <c r="V432" t="str">
        <f t="shared" si="55"/>
        <v>plays</v>
      </c>
    </row>
    <row r="433" spans="1:22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8"/>
        <v>192.49019607843135</v>
      </c>
      <c r="G433" s="5">
        <f t="shared" si="49"/>
        <v>104.43617021276596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10">
        <f t="shared" si="50"/>
        <v>43273.208333333328</v>
      </c>
      <c r="N433" s="8">
        <f t="shared" si="51"/>
        <v>6</v>
      </c>
      <c r="O433" s="8">
        <f t="shared" si="52"/>
        <v>2018</v>
      </c>
      <c r="P433">
        <v>1531112400</v>
      </c>
      <c r="Q433" s="10">
        <f t="shared" si="53"/>
        <v>43290.208333333328</v>
      </c>
      <c r="R433" t="b">
        <v>1</v>
      </c>
      <c r="S433" t="b">
        <v>0</v>
      </c>
      <c r="T433" t="s">
        <v>33</v>
      </c>
      <c r="U433" t="str">
        <f t="shared" si="54"/>
        <v>theater</v>
      </c>
      <c r="V433" t="str">
        <f t="shared" si="55"/>
        <v>plays</v>
      </c>
    </row>
    <row r="434" spans="1:22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8"/>
        <v>82.714285714285722</v>
      </c>
      <c r="G434" s="5">
        <f t="shared" si="49"/>
        <v>69.989010989010993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10">
        <f t="shared" si="50"/>
        <v>41761.208333333336</v>
      </c>
      <c r="N434" s="8">
        <f t="shared" si="51"/>
        <v>5</v>
      </c>
      <c r="O434" s="8">
        <f t="shared" si="52"/>
        <v>2014</v>
      </c>
      <c r="P434">
        <v>1400734800</v>
      </c>
      <c r="Q434" s="10">
        <f t="shared" si="53"/>
        <v>41781.208333333336</v>
      </c>
      <c r="R434" t="b">
        <v>0</v>
      </c>
      <c r="S434" t="b">
        <v>0</v>
      </c>
      <c r="T434" t="s">
        <v>33</v>
      </c>
      <c r="U434" t="str">
        <f t="shared" si="54"/>
        <v>theater</v>
      </c>
      <c r="V434" t="str">
        <f t="shared" si="55"/>
        <v>plays</v>
      </c>
    </row>
    <row r="435" spans="1:22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8"/>
        <v>54.163920922570021</v>
      </c>
      <c r="G435" s="5">
        <f t="shared" si="49"/>
        <v>83.023989898989896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10">
        <f t="shared" si="50"/>
        <v>41603.25</v>
      </c>
      <c r="N435" s="8">
        <f t="shared" si="51"/>
        <v>11</v>
      </c>
      <c r="O435" s="8">
        <f t="shared" si="52"/>
        <v>2013</v>
      </c>
      <c r="P435">
        <v>1386741600</v>
      </c>
      <c r="Q435" s="10">
        <f t="shared" si="53"/>
        <v>41619.25</v>
      </c>
      <c r="R435" t="b">
        <v>0</v>
      </c>
      <c r="S435" t="b">
        <v>1</v>
      </c>
      <c r="T435" t="s">
        <v>42</v>
      </c>
      <c r="U435" t="str">
        <f t="shared" si="54"/>
        <v>film &amp; video</v>
      </c>
      <c r="V435" t="str">
        <f t="shared" si="55"/>
        <v>documentary</v>
      </c>
    </row>
    <row r="436" spans="1:22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8"/>
        <v>16.722222222222221</v>
      </c>
      <c r="G436" s="5">
        <f t="shared" si="49"/>
        <v>90.3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10">
        <f t="shared" si="50"/>
        <v>42705.25</v>
      </c>
      <c r="N436" s="8">
        <f t="shared" si="51"/>
        <v>12</v>
      </c>
      <c r="O436" s="8">
        <f t="shared" si="52"/>
        <v>2016</v>
      </c>
      <c r="P436">
        <v>1481781600</v>
      </c>
      <c r="Q436" s="10">
        <f t="shared" si="53"/>
        <v>42719.25</v>
      </c>
      <c r="R436" t="b">
        <v>1</v>
      </c>
      <c r="S436" t="b">
        <v>0</v>
      </c>
      <c r="T436" t="s">
        <v>33</v>
      </c>
      <c r="U436" t="str">
        <f t="shared" si="54"/>
        <v>theater</v>
      </c>
      <c r="V436" t="str">
        <f t="shared" si="55"/>
        <v>plays</v>
      </c>
    </row>
    <row r="437" spans="1:22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8"/>
        <v>116.87664041994749</v>
      </c>
      <c r="G437" s="5">
        <f t="shared" si="49"/>
        <v>103.98131932282546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10">
        <f t="shared" si="50"/>
        <v>41988.25</v>
      </c>
      <c r="N437" s="8">
        <f t="shared" si="51"/>
        <v>12</v>
      </c>
      <c r="O437" s="8">
        <f t="shared" si="52"/>
        <v>2014</v>
      </c>
      <c r="P437">
        <v>1419660000</v>
      </c>
      <c r="Q437" s="10">
        <f t="shared" si="53"/>
        <v>42000.25</v>
      </c>
      <c r="R437" t="b">
        <v>0</v>
      </c>
      <c r="S437" t="b">
        <v>1</v>
      </c>
      <c r="T437" t="s">
        <v>33</v>
      </c>
      <c r="U437" t="str">
        <f t="shared" si="54"/>
        <v>theater</v>
      </c>
      <c r="V437" t="str">
        <f t="shared" si="55"/>
        <v>plays</v>
      </c>
    </row>
    <row r="438" spans="1:22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8"/>
        <v>1052.1538461538462</v>
      </c>
      <c r="G438" s="5">
        <f t="shared" si="49"/>
        <v>54.931726907630519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10">
        <f t="shared" si="50"/>
        <v>43575.208333333328</v>
      </c>
      <c r="N438" s="8">
        <f t="shared" si="51"/>
        <v>4</v>
      </c>
      <c r="O438" s="8">
        <f t="shared" si="52"/>
        <v>2019</v>
      </c>
      <c r="P438">
        <v>1555822800</v>
      </c>
      <c r="Q438" s="10">
        <f t="shared" si="53"/>
        <v>43576.208333333328</v>
      </c>
      <c r="R438" t="b">
        <v>0</v>
      </c>
      <c r="S438" t="b">
        <v>0</v>
      </c>
      <c r="T438" t="s">
        <v>159</v>
      </c>
      <c r="U438" t="str">
        <f t="shared" si="54"/>
        <v>music</v>
      </c>
      <c r="V438" t="str">
        <f t="shared" si="55"/>
        <v>jazz</v>
      </c>
    </row>
    <row r="439" spans="1:22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8"/>
        <v>123.07407407407408</v>
      </c>
      <c r="G439" s="5">
        <f t="shared" si="49"/>
        <v>51.921875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10">
        <f t="shared" si="50"/>
        <v>42260.208333333328</v>
      </c>
      <c r="N439" s="8">
        <f t="shared" si="51"/>
        <v>9</v>
      </c>
      <c r="O439" s="8">
        <f t="shared" si="52"/>
        <v>2015</v>
      </c>
      <c r="P439">
        <v>1442379600</v>
      </c>
      <c r="Q439" s="10">
        <f t="shared" si="53"/>
        <v>42263.208333333328</v>
      </c>
      <c r="R439" t="b">
        <v>0</v>
      </c>
      <c r="S439" t="b">
        <v>1</v>
      </c>
      <c r="T439" t="s">
        <v>71</v>
      </c>
      <c r="U439" t="str">
        <f t="shared" si="54"/>
        <v>film &amp; video</v>
      </c>
      <c r="V439" t="str">
        <f t="shared" si="55"/>
        <v>animation</v>
      </c>
    </row>
    <row r="440" spans="1:22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8"/>
        <v>178.63855421686748</v>
      </c>
      <c r="G440" s="5">
        <f t="shared" si="49"/>
        <v>60.02834008097166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10">
        <f t="shared" si="50"/>
        <v>41337.25</v>
      </c>
      <c r="N440" s="8">
        <f t="shared" si="51"/>
        <v>3</v>
      </c>
      <c r="O440" s="8">
        <f t="shared" si="52"/>
        <v>2013</v>
      </c>
      <c r="P440">
        <v>1364965200</v>
      </c>
      <c r="Q440" s="10">
        <f t="shared" si="53"/>
        <v>41367.208333333336</v>
      </c>
      <c r="R440" t="b">
        <v>0</v>
      </c>
      <c r="S440" t="b">
        <v>0</v>
      </c>
      <c r="T440" t="s">
        <v>33</v>
      </c>
      <c r="U440" t="str">
        <f t="shared" si="54"/>
        <v>theater</v>
      </c>
      <c r="V440" t="str">
        <f t="shared" si="55"/>
        <v>plays</v>
      </c>
    </row>
    <row r="441" spans="1:22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8"/>
        <v>355.28169014084506</v>
      </c>
      <c r="G441" s="5">
        <f t="shared" si="49"/>
        <v>44.003488879197555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10">
        <f t="shared" si="50"/>
        <v>42680.208333333328</v>
      </c>
      <c r="N441" s="8">
        <f t="shared" si="51"/>
        <v>11</v>
      </c>
      <c r="O441" s="8">
        <f t="shared" si="52"/>
        <v>2016</v>
      </c>
      <c r="P441">
        <v>1479016800</v>
      </c>
      <c r="Q441" s="10">
        <f t="shared" si="53"/>
        <v>42687.25</v>
      </c>
      <c r="R441" t="b">
        <v>0</v>
      </c>
      <c r="S441" t="b">
        <v>0</v>
      </c>
      <c r="T441" t="s">
        <v>474</v>
      </c>
      <c r="U441" t="str">
        <f t="shared" si="54"/>
        <v>film &amp; video</v>
      </c>
      <c r="V441" t="str">
        <f t="shared" si="55"/>
        <v>science fiction</v>
      </c>
    </row>
    <row r="442" spans="1:22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8"/>
        <v>161.90634146341463</v>
      </c>
      <c r="G442" s="5">
        <f t="shared" si="49"/>
        <v>53.003513254551258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10">
        <f t="shared" si="50"/>
        <v>42916.208333333328</v>
      </c>
      <c r="N442" s="8">
        <f t="shared" si="51"/>
        <v>6</v>
      </c>
      <c r="O442" s="8">
        <f t="shared" si="52"/>
        <v>2017</v>
      </c>
      <c r="P442">
        <v>1499662800</v>
      </c>
      <c r="Q442" s="10">
        <f t="shared" si="53"/>
        <v>42926.208333333328</v>
      </c>
      <c r="R442" t="b">
        <v>0</v>
      </c>
      <c r="S442" t="b">
        <v>0</v>
      </c>
      <c r="T442" t="s">
        <v>269</v>
      </c>
      <c r="U442" t="str">
        <f t="shared" si="54"/>
        <v>film &amp; video</v>
      </c>
      <c r="V442" t="str">
        <f t="shared" si="55"/>
        <v>television</v>
      </c>
    </row>
    <row r="443" spans="1:22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8"/>
        <v>24.914285714285715</v>
      </c>
      <c r="G443" s="5">
        <f t="shared" si="49"/>
        <v>54.5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10">
        <f t="shared" si="50"/>
        <v>41025.208333333336</v>
      </c>
      <c r="N443" s="8">
        <f t="shared" si="51"/>
        <v>4</v>
      </c>
      <c r="O443" s="8">
        <f t="shared" si="52"/>
        <v>2012</v>
      </c>
      <c r="P443">
        <v>1337835600</v>
      </c>
      <c r="Q443" s="10">
        <f t="shared" si="53"/>
        <v>41053.208333333336</v>
      </c>
      <c r="R443" t="b">
        <v>0</v>
      </c>
      <c r="S443" t="b">
        <v>0</v>
      </c>
      <c r="T443" t="s">
        <v>65</v>
      </c>
      <c r="U443" t="str">
        <f t="shared" si="54"/>
        <v>technology</v>
      </c>
      <c r="V443" t="str">
        <f t="shared" si="55"/>
        <v>wearables</v>
      </c>
    </row>
    <row r="444" spans="1:22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8"/>
        <v>198.72222222222223</v>
      </c>
      <c r="G444" s="5">
        <f t="shared" si="49"/>
        <v>75.04195804195804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10">
        <f t="shared" si="50"/>
        <v>42980.208333333328</v>
      </c>
      <c r="N444" s="8">
        <f t="shared" si="51"/>
        <v>9</v>
      </c>
      <c r="O444" s="8">
        <f t="shared" si="52"/>
        <v>2017</v>
      </c>
      <c r="P444">
        <v>1505710800</v>
      </c>
      <c r="Q444" s="10">
        <f t="shared" si="53"/>
        <v>42996.208333333328</v>
      </c>
      <c r="R444" t="b">
        <v>0</v>
      </c>
      <c r="S444" t="b">
        <v>0</v>
      </c>
      <c r="T444" t="s">
        <v>33</v>
      </c>
      <c r="U444" t="str">
        <f t="shared" si="54"/>
        <v>theater</v>
      </c>
      <c r="V444" t="str">
        <f t="shared" si="55"/>
        <v>plays</v>
      </c>
    </row>
    <row r="445" spans="1:22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8"/>
        <v>34.752688172043008</v>
      </c>
      <c r="G445" s="5">
        <f t="shared" si="49"/>
        <v>35.911111111111111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10">
        <f t="shared" si="50"/>
        <v>40451.208333333336</v>
      </c>
      <c r="N445" s="8">
        <f t="shared" si="51"/>
        <v>9</v>
      </c>
      <c r="O445" s="8">
        <f t="shared" si="52"/>
        <v>2010</v>
      </c>
      <c r="P445">
        <v>1287464400</v>
      </c>
      <c r="Q445" s="10">
        <f t="shared" si="53"/>
        <v>40470.208333333336</v>
      </c>
      <c r="R445" t="b">
        <v>0</v>
      </c>
      <c r="S445" t="b">
        <v>0</v>
      </c>
      <c r="T445" t="s">
        <v>33</v>
      </c>
      <c r="U445" t="str">
        <f t="shared" si="54"/>
        <v>theater</v>
      </c>
      <c r="V445" t="str">
        <f t="shared" si="55"/>
        <v>plays</v>
      </c>
    </row>
    <row r="446" spans="1:22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8"/>
        <v>176.41935483870967</v>
      </c>
      <c r="G446" s="5">
        <f t="shared" si="49"/>
        <v>36.952702702702702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10">
        <f t="shared" si="50"/>
        <v>40748.208333333336</v>
      </c>
      <c r="N446" s="8">
        <f t="shared" si="51"/>
        <v>7</v>
      </c>
      <c r="O446" s="8">
        <f t="shared" si="52"/>
        <v>2011</v>
      </c>
      <c r="P446">
        <v>1311656400</v>
      </c>
      <c r="Q446" s="10">
        <f t="shared" si="53"/>
        <v>40750.208333333336</v>
      </c>
      <c r="R446" t="b">
        <v>0</v>
      </c>
      <c r="S446" t="b">
        <v>1</v>
      </c>
      <c r="T446" t="s">
        <v>60</v>
      </c>
      <c r="U446" t="str">
        <f t="shared" si="54"/>
        <v>music</v>
      </c>
      <c r="V446" t="str">
        <f t="shared" si="55"/>
        <v>indie rock</v>
      </c>
    </row>
    <row r="447" spans="1:22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8"/>
        <v>511.38095238095235</v>
      </c>
      <c r="G447" s="5">
        <f t="shared" si="49"/>
        <v>63.170588235294119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10">
        <f t="shared" si="50"/>
        <v>40515.25</v>
      </c>
      <c r="N447" s="8">
        <f t="shared" si="51"/>
        <v>12</v>
      </c>
      <c r="O447" s="8">
        <f t="shared" si="52"/>
        <v>2010</v>
      </c>
      <c r="P447">
        <v>1293170400</v>
      </c>
      <c r="Q447" s="10">
        <f t="shared" si="53"/>
        <v>40536.25</v>
      </c>
      <c r="R447" t="b">
        <v>0</v>
      </c>
      <c r="S447" t="b">
        <v>1</v>
      </c>
      <c r="T447" t="s">
        <v>33</v>
      </c>
      <c r="U447" t="str">
        <f t="shared" si="54"/>
        <v>theater</v>
      </c>
      <c r="V447" t="str">
        <f t="shared" si="55"/>
        <v>plays</v>
      </c>
    </row>
    <row r="448" spans="1:22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8"/>
        <v>82.044117647058826</v>
      </c>
      <c r="G448" s="5">
        <f t="shared" si="49"/>
        <v>29.99462365591398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10">
        <f t="shared" si="50"/>
        <v>41261.25</v>
      </c>
      <c r="N448" s="8">
        <f t="shared" si="51"/>
        <v>12</v>
      </c>
      <c r="O448" s="8">
        <f t="shared" si="52"/>
        <v>2012</v>
      </c>
      <c r="P448">
        <v>1355983200</v>
      </c>
      <c r="Q448" s="10">
        <f t="shared" si="53"/>
        <v>41263.25</v>
      </c>
      <c r="R448" t="b">
        <v>0</v>
      </c>
      <c r="S448" t="b">
        <v>0</v>
      </c>
      <c r="T448" t="s">
        <v>65</v>
      </c>
      <c r="U448" t="str">
        <f t="shared" si="54"/>
        <v>technology</v>
      </c>
      <c r="V448" t="str">
        <f t="shared" si="55"/>
        <v>wearables</v>
      </c>
    </row>
    <row r="449" spans="1:22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8"/>
        <v>24.326030927835053</v>
      </c>
      <c r="G449" s="5">
        <f t="shared" si="49"/>
        <v>86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10">
        <f t="shared" si="50"/>
        <v>43088.25</v>
      </c>
      <c r="N449" s="8">
        <f t="shared" si="51"/>
        <v>12</v>
      </c>
      <c r="O449" s="8">
        <f t="shared" si="52"/>
        <v>2017</v>
      </c>
      <c r="P449">
        <v>1515045600</v>
      </c>
      <c r="Q449" s="10">
        <f t="shared" si="53"/>
        <v>43104.25</v>
      </c>
      <c r="R449" t="b">
        <v>0</v>
      </c>
      <c r="S449" t="b">
        <v>0</v>
      </c>
      <c r="T449" t="s">
        <v>269</v>
      </c>
      <c r="U449" t="str">
        <f t="shared" si="54"/>
        <v>film &amp; video</v>
      </c>
      <c r="V449" t="str">
        <f t="shared" si="55"/>
        <v>television</v>
      </c>
    </row>
    <row r="450" spans="1:22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8"/>
        <v>50.482758620689658</v>
      </c>
      <c r="G450" s="5">
        <f t="shared" si="49"/>
        <v>75.014876033057845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10">
        <f t="shared" si="50"/>
        <v>41378.208333333336</v>
      </c>
      <c r="N450" s="8">
        <f t="shared" si="51"/>
        <v>4</v>
      </c>
      <c r="O450" s="8">
        <f t="shared" si="52"/>
        <v>2013</v>
      </c>
      <c r="P450">
        <v>1366088400</v>
      </c>
      <c r="Q450" s="10">
        <f t="shared" si="53"/>
        <v>41380.208333333336</v>
      </c>
      <c r="R450" t="b">
        <v>0</v>
      </c>
      <c r="S450" t="b">
        <v>1</v>
      </c>
      <c r="T450" t="s">
        <v>89</v>
      </c>
      <c r="U450" t="str">
        <f t="shared" si="54"/>
        <v>games</v>
      </c>
      <c r="V450" t="str">
        <f t="shared" si="55"/>
        <v>video games</v>
      </c>
    </row>
    <row r="451" spans="1:22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56">E451/D451*100</f>
        <v>967</v>
      </c>
      <c r="G451" s="5">
        <f t="shared" ref="G451:G514" si="57">E451/I451</f>
        <v>101.19767441860465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10">
        <f t="shared" ref="M451:M514" si="58">(((L451/60)/60)/24)+DATE(1970,1,1)</f>
        <v>43530.25</v>
      </c>
      <c r="N451" s="8">
        <f t="shared" ref="N451:N514" si="59">MONTH(M451)</f>
        <v>3</v>
      </c>
      <c r="O451" s="8">
        <f t="shared" ref="O451:O514" si="60">YEAR(M451)</f>
        <v>2019</v>
      </c>
      <c r="P451">
        <v>1553317200</v>
      </c>
      <c r="Q451" s="10">
        <f t="shared" ref="Q451:Q514" si="61">(((P451/60)/60)/24)+DATE(1970,1,1)</f>
        <v>43547.208333333328</v>
      </c>
      <c r="R451" t="b">
        <v>0</v>
      </c>
      <c r="S451" t="b">
        <v>0</v>
      </c>
      <c r="T451" t="s">
        <v>89</v>
      </c>
      <c r="U451" t="str">
        <f t="shared" ref="U451:U514" si="62">LEFT(T451,FIND("/",T451,1)-1)</f>
        <v>games</v>
      </c>
      <c r="V451" t="str">
        <f t="shared" si="55"/>
        <v>video games</v>
      </c>
    </row>
    <row r="452" spans="1:22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56"/>
        <v>4</v>
      </c>
      <c r="G452" s="5">
        <f t="shared" si="57"/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10">
        <f t="shared" si="58"/>
        <v>43394.208333333328</v>
      </c>
      <c r="N452" s="8">
        <f t="shared" si="59"/>
        <v>10</v>
      </c>
      <c r="O452" s="8">
        <f t="shared" si="60"/>
        <v>2018</v>
      </c>
      <c r="P452">
        <v>1542088800</v>
      </c>
      <c r="Q452" s="10">
        <f t="shared" si="61"/>
        <v>43417.25</v>
      </c>
      <c r="R452" t="b">
        <v>0</v>
      </c>
      <c r="S452" t="b">
        <v>0</v>
      </c>
      <c r="T452" t="s">
        <v>71</v>
      </c>
      <c r="U452" t="str">
        <f t="shared" si="62"/>
        <v>film &amp; video</v>
      </c>
      <c r="V452" t="str">
        <f t="shared" ref="V452:V515" si="63">RIGHT(T452,(LEN(T452)-FIND("/",T452,1)))</f>
        <v>animation</v>
      </c>
    </row>
    <row r="453" spans="1:22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56"/>
        <v>122.84501347708894</v>
      </c>
      <c r="G453" s="5">
        <f t="shared" si="57"/>
        <v>29.001272669424118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10">
        <f t="shared" si="58"/>
        <v>42935.208333333328</v>
      </c>
      <c r="N453" s="8">
        <f t="shared" si="59"/>
        <v>7</v>
      </c>
      <c r="O453" s="8">
        <f t="shared" si="60"/>
        <v>2017</v>
      </c>
      <c r="P453">
        <v>1503118800</v>
      </c>
      <c r="Q453" s="10">
        <f t="shared" si="61"/>
        <v>42966.208333333328</v>
      </c>
      <c r="R453" t="b">
        <v>0</v>
      </c>
      <c r="S453" t="b">
        <v>0</v>
      </c>
      <c r="T453" t="s">
        <v>23</v>
      </c>
      <c r="U453" t="str">
        <f t="shared" si="62"/>
        <v>music</v>
      </c>
      <c r="V453" t="str">
        <f t="shared" si="63"/>
        <v>rock</v>
      </c>
    </row>
    <row r="454" spans="1:22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56"/>
        <v>63.4375</v>
      </c>
      <c r="G454" s="5">
        <f t="shared" si="57"/>
        <v>98.225806451612897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10">
        <f t="shared" si="58"/>
        <v>40365.208333333336</v>
      </c>
      <c r="N454" s="8">
        <f t="shared" si="59"/>
        <v>7</v>
      </c>
      <c r="O454" s="8">
        <f t="shared" si="60"/>
        <v>2010</v>
      </c>
      <c r="P454">
        <v>1278478800</v>
      </c>
      <c r="Q454" s="10">
        <f t="shared" si="61"/>
        <v>40366.208333333336</v>
      </c>
      <c r="R454" t="b">
        <v>0</v>
      </c>
      <c r="S454" t="b">
        <v>0</v>
      </c>
      <c r="T454" t="s">
        <v>53</v>
      </c>
      <c r="U454" t="str">
        <f t="shared" si="62"/>
        <v>film &amp; video</v>
      </c>
      <c r="V454" t="str">
        <f t="shared" si="63"/>
        <v>drama</v>
      </c>
    </row>
    <row r="455" spans="1:22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56"/>
        <v>56.331688596491226</v>
      </c>
      <c r="G455" s="5">
        <f t="shared" si="57"/>
        <v>87.001693480101608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10">
        <f t="shared" si="58"/>
        <v>42705.25</v>
      </c>
      <c r="N455" s="8">
        <f t="shared" si="59"/>
        <v>12</v>
      </c>
      <c r="O455" s="8">
        <f t="shared" si="60"/>
        <v>2016</v>
      </c>
      <c r="P455">
        <v>1484114400</v>
      </c>
      <c r="Q455" s="10">
        <f t="shared" si="61"/>
        <v>42746.25</v>
      </c>
      <c r="R455" t="b">
        <v>0</v>
      </c>
      <c r="S455" t="b">
        <v>0</v>
      </c>
      <c r="T455" t="s">
        <v>474</v>
      </c>
      <c r="U455" t="str">
        <f t="shared" si="62"/>
        <v>film &amp; video</v>
      </c>
      <c r="V455" t="str">
        <f t="shared" si="63"/>
        <v>science fiction</v>
      </c>
    </row>
    <row r="456" spans="1:22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56"/>
        <v>44.074999999999996</v>
      </c>
      <c r="G456" s="5">
        <f t="shared" si="57"/>
        <v>45.205128205128204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10">
        <f t="shared" si="58"/>
        <v>41568.208333333336</v>
      </c>
      <c r="N456" s="8">
        <f t="shared" si="59"/>
        <v>10</v>
      </c>
      <c r="O456" s="8">
        <f t="shared" si="60"/>
        <v>2013</v>
      </c>
      <c r="P456">
        <v>1385445600</v>
      </c>
      <c r="Q456" s="10">
        <f t="shared" si="61"/>
        <v>41604.25</v>
      </c>
      <c r="R456" t="b">
        <v>0</v>
      </c>
      <c r="S456" t="b">
        <v>1</v>
      </c>
      <c r="T456" t="s">
        <v>53</v>
      </c>
      <c r="U456" t="str">
        <f t="shared" si="62"/>
        <v>film &amp; video</v>
      </c>
      <c r="V456" t="str">
        <f t="shared" si="63"/>
        <v>drama</v>
      </c>
    </row>
    <row r="457" spans="1:22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56"/>
        <v>118.37253218884121</v>
      </c>
      <c r="G457" s="5">
        <f t="shared" si="57"/>
        <v>37.001341561577675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10">
        <f t="shared" si="58"/>
        <v>40809.208333333336</v>
      </c>
      <c r="N457" s="8">
        <f t="shared" si="59"/>
        <v>9</v>
      </c>
      <c r="O457" s="8">
        <f t="shared" si="60"/>
        <v>2011</v>
      </c>
      <c r="P457">
        <v>1318741200</v>
      </c>
      <c r="Q457" s="10">
        <f t="shared" si="61"/>
        <v>40832.208333333336</v>
      </c>
      <c r="R457" t="b">
        <v>0</v>
      </c>
      <c r="S457" t="b">
        <v>0</v>
      </c>
      <c r="T457" t="s">
        <v>33</v>
      </c>
      <c r="U457" t="str">
        <f t="shared" si="62"/>
        <v>theater</v>
      </c>
      <c r="V457" t="str">
        <f t="shared" si="63"/>
        <v>plays</v>
      </c>
    </row>
    <row r="458" spans="1:22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56"/>
        <v>104.1243169398907</v>
      </c>
      <c r="G458" s="5">
        <f t="shared" si="57"/>
        <v>94.976947040498445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10">
        <f t="shared" si="58"/>
        <v>43141.25</v>
      </c>
      <c r="N458" s="8">
        <f t="shared" si="59"/>
        <v>2</v>
      </c>
      <c r="O458" s="8">
        <f t="shared" si="60"/>
        <v>2018</v>
      </c>
      <c r="P458">
        <v>1518242400</v>
      </c>
      <c r="Q458" s="10">
        <f t="shared" si="61"/>
        <v>43141.25</v>
      </c>
      <c r="R458" t="b">
        <v>0</v>
      </c>
      <c r="S458" t="b">
        <v>1</v>
      </c>
      <c r="T458" t="s">
        <v>60</v>
      </c>
      <c r="U458" t="str">
        <f t="shared" si="62"/>
        <v>music</v>
      </c>
      <c r="V458" t="str">
        <f t="shared" si="63"/>
        <v>indie rock</v>
      </c>
    </row>
    <row r="459" spans="1:22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56"/>
        <v>26.640000000000004</v>
      </c>
      <c r="G459" s="5">
        <f t="shared" si="57"/>
        <v>28.956521739130434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10">
        <f t="shared" si="58"/>
        <v>42657.208333333328</v>
      </c>
      <c r="N459" s="8">
        <f t="shared" si="59"/>
        <v>10</v>
      </c>
      <c r="O459" s="8">
        <f t="shared" si="60"/>
        <v>2016</v>
      </c>
      <c r="P459">
        <v>1476594000</v>
      </c>
      <c r="Q459" s="10">
        <f t="shared" si="61"/>
        <v>42659.208333333328</v>
      </c>
      <c r="R459" t="b">
        <v>0</v>
      </c>
      <c r="S459" t="b">
        <v>0</v>
      </c>
      <c r="T459" t="s">
        <v>33</v>
      </c>
      <c r="U459" t="str">
        <f t="shared" si="62"/>
        <v>theater</v>
      </c>
      <c r="V459" t="str">
        <f t="shared" si="63"/>
        <v>plays</v>
      </c>
    </row>
    <row r="460" spans="1:22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56"/>
        <v>351.20118343195264</v>
      </c>
      <c r="G460" s="5">
        <f t="shared" si="57"/>
        <v>55.993396226415094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10">
        <f t="shared" si="58"/>
        <v>40265.208333333336</v>
      </c>
      <c r="N460" s="8">
        <f t="shared" si="59"/>
        <v>3</v>
      </c>
      <c r="O460" s="8">
        <f t="shared" si="60"/>
        <v>2010</v>
      </c>
      <c r="P460">
        <v>1273554000</v>
      </c>
      <c r="Q460" s="10">
        <f t="shared" si="61"/>
        <v>40309.208333333336</v>
      </c>
      <c r="R460" t="b">
        <v>0</v>
      </c>
      <c r="S460" t="b">
        <v>0</v>
      </c>
      <c r="T460" t="s">
        <v>33</v>
      </c>
      <c r="U460" t="str">
        <f t="shared" si="62"/>
        <v>theater</v>
      </c>
      <c r="V460" t="str">
        <f t="shared" si="63"/>
        <v>plays</v>
      </c>
    </row>
    <row r="461" spans="1:22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56"/>
        <v>90.063492063492063</v>
      </c>
      <c r="G461" s="5">
        <f t="shared" si="57"/>
        <v>54.038095238095238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10">
        <f t="shared" si="58"/>
        <v>42001.25</v>
      </c>
      <c r="N461" s="8">
        <f t="shared" si="59"/>
        <v>12</v>
      </c>
      <c r="O461" s="8">
        <f t="shared" si="60"/>
        <v>2014</v>
      </c>
      <c r="P461">
        <v>1421906400</v>
      </c>
      <c r="Q461" s="10">
        <f t="shared" si="61"/>
        <v>42026.25</v>
      </c>
      <c r="R461" t="b">
        <v>0</v>
      </c>
      <c r="S461" t="b">
        <v>0</v>
      </c>
      <c r="T461" t="s">
        <v>42</v>
      </c>
      <c r="U461" t="str">
        <f t="shared" si="62"/>
        <v>film &amp; video</v>
      </c>
      <c r="V461" t="str">
        <f t="shared" si="63"/>
        <v>documentary</v>
      </c>
    </row>
    <row r="462" spans="1:22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56"/>
        <v>171.625</v>
      </c>
      <c r="G462" s="5">
        <f t="shared" si="57"/>
        <v>82.38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10">
        <f t="shared" si="58"/>
        <v>40399.208333333336</v>
      </c>
      <c r="N462" s="8">
        <f t="shared" si="59"/>
        <v>8</v>
      </c>
      <c r="O462" s="8">
        <f t="shared" si="60"/>
        <v>2010</v>
      </c>
      <c r="P462">
        <v>1281589200</v>
      </c>
      <c r="Q462" s="10">
        <f t="shared" si="61"/>
        <v>40402.208333333336</v>
      </c>
      <c r="R462" t="b">
        <v>0</v>
      </c>
      <c r="S462" t="b">
        <v>0</v>
      </c>
      <c r="T462" t="s">
        <v>33</v>
      </c>
      <c r="U462" t="str">
        <f t="shared" si="62"/>
        <v>theater</v>
      </c>
      <c r="V462" t="str">
        <f t="shared" si="63"/>
        <v>plays</v>
      </c>
    </row>
    <row r="463" spans="1:22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56"/>
        <v>141.04655870445345</v>
      </c>
      <c r="G463" s="5">
        <f t="shared" si="57"/>
        <v>66.997115384615384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10">
        <f t="shared" si="58"/>
        <v>41757.208333333336</v>
      </c>
      <c r="N463" s="8">
        <f t="shared" si="59"/>
        <v>4</v>
      </c>
      <c r="O463" s="8">
        <f t="shared" si="60"/>
        <v>2014</v>
      </c>
      <c r="P463">
        <v>1400389200</v>
      </c>
      <c r="Q463" s="10">
        <f t="shared" si="61"/>
        <v>41777.208333333336</v>
      </c>
      <c r="R463" t="b">
        <v>0</v>
      </c>
      <c r="S463" t="b">
        <v>0</v>
      </c>
      <c r="T463" t="s">
        <v>53</v>
      </c>
      <c r="U463" t="str">
        <f t="shared" si="62"/>
        <v>film &amp; video</v>
      </c>
      <c r="V463" t="str">
        <f t="shared" si="63"/>
        <v>drama</v>
      </c>
    </row>
    <row r="464" spans="1:22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56"/>
        <v>30.57944915254237</v>
      </c>
      <c r="G464" s="5">
        <f t="shared" si="57"/>
        <v>107.91401869158878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10">
        <f t="shared" si="58"/>
        <v>41304.25</v>
      </c>
      <c r="N464" s="8">
        <f t="shared" si="59"/>
        <v>1</v>
      </c>
      <c r="O464" s="8">
        <f t="shared" si="60"/>
        <v>2013</v>
      </c>
      <c r="P464">
        <v>1362808800</v>
      </c>
      <c r="Q464" s="10">
        <f t="shared" si="61"/>
        <v>41342.25</v>
      </c>
      <c r="R464" t="b">
        <v>0</v>
      </c>
      <c r="S464" t="b">
        <v>0</v>
      </c>
      <c r="T464" t="s">
        <v>292</v>
      </c>
      <c r="U464" t="str">
        <f t="shared" si="62"/>
        <v>games</v>
      </c>
      <c r="V464" t="str">
        <f t="shared" si="63"/>
        <v>mobile games</v>
      </c>
    </row>
    <row r="465" spans="1:22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56"/>
        <v>108.16455696202532</v>
      </c>
      <c r="G465" s="5">
        <f t="shared" si="57"/>
        <v>69.009501187648453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10">
        <f t="shared" si="58"/>
        <v>41639.25</v>
      </c>
      <c r="N465" s="8">
        <f t="shared" si="59"/>
        <v>12</v>
      </c>
      <c r="O465" s="8">
        <f t="shared" si="60"/>
        <v>2013</v>
      </c>
      <c r="P465">
        <v>1388815200</v>
      </c>
      <c r="Q465" s="10">
        <f t="shared" si="61"/>
        <v>41643.25</v>
      </c>
      <c r="R465" t="b">
        <v>0</v>
      </c>
      <c r="S465" t="b">
        <v>0</v>
      </c>
      <c r="T465" t="s">
        <v>71</v>
      </c>
      <c r="U465" t="str">
        <f t="shared" si="62"/>
        <v>film &amp; video</v>
      </c>
      <c r="V465" t="str">
        <f t="shared" si="63"/>
        <v>animation</v>
      </c>
    </row>
    <row r="466" spans="1:22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56"/>
        <v>133.45505617977528</v>
      </c>
      <c r="G466" s="5">
        <f t="shared" si="57"/>
        <v>39.006568144499177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10">
        <f t="shared" si="58"/>
        <v>43142.25</v>
      </c>
      <c r="N466" s="8">
        <f t="shared" si="59"/>
        <v>2</v>
      </c>
      <c r="O466" s="8">
        <f t="shared" si="60"/>
        <v>2018</v>
      </c>
      <c r="P466">
        <v>1519538400</v>
      </c>
      <c r="Q466" s="10">
        <f t="shared" si="61"/>
        <v>43156.25</v>
      </c>
      <c r="R466" t="b">
        <v>0</v>
      </c>
      <c r="S466" t="b">
        <v>0</v>
      </c>
      <c r="T466" t="s">
        <v>33</v>
      </c>
      <c r="U466" t="str">
        <f t="shared" si="62"/>
        <v>theater</v>
      </c>
      <c r="V466" t="str">
        <f t="shared" si="63"/>
        <v>plays</v>
      </c>
    </row>
    <row r="467" spans="1:22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56"/>
        <v>187.85106382978722</v>
      </c>
      <c r="G467" s="5">
        <f t="shared" si="57"/>
        <v>110.3625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10">
        <f t="shared" si="58"/>
        <v>43127.25</v>
      </c>
      <c r="N467" s="8">
        <f t="shared" si="59"/>
        <v>1</v>
      </c>
      <c r="O467" s="8">
        <f t="shared" si="60"/>
        <v>2018</v>
      </c>
      <c r="P467">
        <v>1517810400</v>
      </c>
      <c r="Q467" s="10">
        <f t="shared" si="61"/>
        <v>43136.25</v>
      </c>
      <c r="R467" t="b">
        <v>0</v>
      </c>
      <c r="S467" t="b">
        <v>0</v>
      </c>
      <c r="T467" t="s">
        <v>206</v>
      </c>
      <c r="U467" t="str">
        <f t="shared" si="62"/>
        <v>publishing</v>
      </c>
      <c r="V467" t="str">
        <f t="shared" si="63"/>
        <v>translations</v>
      </c>
    </row>
    <row r="468" spans="1:22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56"/>
        <v>332</v>
      </c>
      <c r="G468" s="5">
        <f t="shared" si="57"/>
        <v>94.857142857142861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10">
        <f t="shared" si="58"/>
        <v>41409.208333333336</v>
      </c>
      <c r="N468" s="8">
        <f t="shared" si="59"/>
        <v>5</v>
      </c>
      <c r="O468" s="8">
        <f t="shared" si="60"/>
        <v>2013</v>
      </c>
      <c r="P468">
        <v>1370581200</v>
      </c>
      <c r="Q468" s="10">
        <f t="shared" si="61"/>
        <v>41432.208333333336</v>
      </c>
      <c r="R468" t="b">
        <v>0</v>
      </c>
      <c r="S468" t="b">
        <v>1</v>
      </c>
      <c r="T468" t="s">
        <v>65</v>
      </c>
      <c r="U468" t="str">
        <f t="shared" si="62"/>
        <v>technology</v>
      </c>
      <c r="V468" t="str">
        <f t="shared" si="63"/>
        <v>wearables</v>
      </c>
    </row>
    <row r="469" spans="1:22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56"/>
        <v>575.21428571428578</v>
      </c>
      <c r="G469" s="5">
        <f t="shared" si="57"/>
        <v>57.935251798561154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10">
        <f t="shared" si="58"/>
        <v>42331.25</v>
      </c>
      <c r="N469" s="8">
        <f t="shared" si="59"/>
        <v>11</v>
      </c>
      <c r="O469" s="8">
        <f t="shared" si="60"/>
        <v>2015</v>
      </c>
      <c r="P469">
        <v>1448863200</v>
      </c>
      <c r="Q469" s="10">
        <f t="shared" si="61"/>
        <v>42338.25</v>
      </c>
      <c r="R469" t="b">
        <v>0</v>
      </c>
      <c r="S469" t="b">
        <v>1</v>
      </c>
      <c r="T469" t="s">
        <v>28</v>
      </c>
      <c r="U469" t="str">
        <f t="shared" si="62"/>
        <v>technology</v>
      </c>
      <c r="V469" t="str">
        <f t="shared" si="63"/>
        <v>web</v>
      </c>
    </row>
    <row r="470" spans="1:22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56"/>
        <v>40.5</v>
      </c>
      <c r="G470" s="5">
        <f t="shared" si="57"/>
        <v>101.25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10">
        <f t="shared" si="58"/>
        <v>43569.208333333328</v>
      </c>
      <c r="N470" s="8">
        <f t="shared" si="59"/>
        <v>4</v>
      </c>
      <c r="O470" s="8">
        <f t="shared" si="60"/>
        <v>2019</v>
      </c>
      <c r="P470">
        <v>1556600400</v>
      </c>
      <c r="Q470" s="10">
        <f t="shared" si="61"/>
        <v>43585.208333333328</v>
      </c>
      <c r="R470" t="b">
        <v>0</v>
      </c>
      <c r="S470" t="b">
        <v>0</v>
      </c>
      <c r="T470" t="s">
        <v>33</v>
      </c>
      <c r="U470" t="str">
        <f t="shared" si="62"/>
        <v>theater</v>
      </c>
      <c r="V470" t="str">
        <f t="shared" si="63"/>
        <v>plays</v>
      </c>
    </row>
    <row r="471" spans="1:22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56"/>
        <v>184.42857142857144</v>
      </c>
      <c r="G471" s="5">
        <f t="shared" si="57"/>
        <v>64.95597484276729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10">
        <f t="shared" si="58"/>
        <v>42142.208333333328</v>
      </c>
      <c r="N471" s="8">
        <f t="shared" si="59"/>
        <v>5</v>
      </c>
      <c r="O471" s="8">
        <f t="shared" si="60"/>
        <v>2015</v>
      </c>
      <c r="P471">
        <v>1432098000</v>
      </c>
      <c r="Q471" s="10">
        <f t="shared" si="61"/>
        <v>42144.208333333328</v>
      </c>
      <c r="R471" t="b">
        <v>0</v>
      </c>
      <c r="S471" t="b">
        <v>0</v>
      </c>
      <c r="T471" t="s">
        <v>53</v>
      </c>
      <c r="U471" t="str">
        <f t="shared" si="62"/>
        <v>film &amp; video</v>
      </c>
      <c r="V471" t="str">
        <f t="shared" si="63"/>
        <v>drama</v>
      </c>
    </row>
    <row r="472" spans="1:22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56"/>
        <v>285.80555555555554</v>
      </c>
      <c r="G472" s="5">
        <f t="shared" si="57"/>
        <v>27.00524934383202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10">
        <f t="shared" si="58"/>
        <v>42716.25</v>
      </c>
      <c r="N472" s="8">
        <f t="shared" si="59"/>
        <v>12</v>
      </c>
      <c r="O472" s="8">
        <f t="shared" si="60"/>
        <v>2016</v>
      </c>
      <c r="P472">
        <v>1482127200</v>
      </c>
      <c r="Q472" s="10">
        <f t="shared" si="61"/>
        <v>42723.25</v>
      </c>
      <c r="R472" t="b">
        <v>0</v>
      </c>
      <c r="S472" t="b">
        <v>0</v>
      </c>
      <c r="T472" t="s">
        <v>65</v>
      </c>
      <c r="U472" t="str">
        <f t="shared" si="62"/>
        <v>technology</v>
      </c>
      <c r="V472" t="str">
        <f t="shared" si="63"/>
        <v>wearables</v>
      </c>
    </row>
    <row r="473" spans="1:22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56"/>
        <v>319</v>
      </c>
      <c r="G473" s="5">
        <f t="shared" si="57"/>
        <v>50.97422680412371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10">
        <f t="shared" si="58"/>
        <v>41031.208333333336</v>
      </c>
      <c r="N473" s="8">
        <f t="shared" si="59"/>
        <v>5</v>
      </c>
      <c r="O473" s="8">
        <f t="shared" si="60"/>
        <v>2012</v>
      </c>
      <c r="P473">
        <v>1335934800</v>
      </c>
      <c r="Q473" s="10">
        <f t="shared" si="61"/>
        <v>41031.208333333336</v>
      </c>
      <c r="R473" t="b">
        <v>0</v>
      </c>
      <c r="S473" t="b">
        <v>1</v>
      </c>
      <c r="T473" t="s">
        <v>17</v>
      </c>
      <c r="U473" t="str">
        <f t="shared" si="62"/>
        <v>food</v>
      </c>
      <c r="V473" t="str">
        <f t="shared" si="63"/>
        <v>food trucks</v>
      </c>
    </row>
    <row r="474" spans="1:22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56"/>
        <v>39.234070221066318</v>
      </c>
      <c r="G474" s="5">
        <f t="shared" si="57"/>
        <v>104.94260869565217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10">
        <f t="shared" si="58"/>
        <v>43535.208333333328</v>
      </c>
      <c r="N474" s="8">
        <f t="shared" si="59"/>
        <v>3</v>
      </c>
      <c r="O474" s="8">
        <f t="shared" si="60"/>
        <v>2019</v>
      </c>
      <c r="P474">
        <v>1556946000</v>
      </c>
      <c r="Q474" s="10">
        <f t="shared" si="61"/>
        <v>43589.208333333328</v>
      </c>
      <c r="R474" t="b">
        <v>0</v>
      </c>
      <c r="S474" t="b">
        <v>0</v>
      </c>
      <c r="T474" t="s">
        <v>23</v>
      </c>
      <c r="U474" t="str">
        <f t="shared" si="62"/>
        <v>music</v>
      </c>
      <c r="V474" t="str">
        <f t="shared" si="63"/>
        <v>rock</v>
      </c>
    </row>
    <row r="475" spans="1:22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56"/>
        <v>178.14000000000001</v>
      </c>
      <c r="G475" s="5">
        <f t="shared" si="57"/>
        <v>84.028301886792448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10">
        <f t="shared" si="58"/>
        <v>43277.208333333328</v>
      </c>
      <c r="N475" s="8">
        <f t="shared" si="59"/>
        <v>6</v>
      </c>
      <c r="O475" s="8">
        <f t="shared" si="60"/>
        <v>2018</v>
      </c>
      <c r="P475">
        <v>1530075600</v>
      </c>
      <c r="Q475" s="10">
        <f t="shared" si="61"/>
        <v>43278.208333333328</v>
      </c>
      <c r="R475" t="b">
        <v>0</v>
      </c>
      <c r="S475" t="b">
        <v>0</v>
      </c>
      <c r="T475" t="s">
        <v>50</v>
      </c>
      <c r="U475" t="str">
        <f t="shared" si="62"/>
        <v>music</v>
      </c>
      <c r="V475" t="str">
        <f t="shared" si="63"/>
        <v>electric music</v>
      </c>
    </row>
    <row r="476" spans="1:22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56"/>
        <v>365.15</v>
      </c>
      <c r="G476" s="5">
        <f t="shared" si="57"/>
        <v>102.85915492957747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10">
        <f t="shared" si="58"/>
        <v>41989.25</v>
      </c>
      <c r="N476" s="8">
        <f t="shared" si="59"/>
        <v>12</v>
      </c>
      <c r="O476" s="8">
        <f t="shared" si="60"/>
        <v>2014</v>
      </c>
      <c r="P476">
        <v>1418796000</v>
      </c>
      <c r="Q476" s="10">
        <f t="shared" si="61"/>
        <v>41990.25</v>
      </c>
      <c r="R476" t="b">
        <v>0</v>
      </c>
      <c r="S476" t="b">
        <v>0</v>
      </c>
      <c r="T476" t="s">
        <v>269</v>
      </c>
      <c r="U476" t="str">
        <f t="shared" si="62"/>
        <v>film &amp; video</v>
      </c>
      <c r="V476" t="str">
        <f t="shared" si="63"/>
        <v>television</v>
      </c>
    </row>
    <row r="477" spans="1:22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56"/>
        <v>113.94594594594594</v>
      </c>
      <c r="G477" s="5">
        <f t="shared" si="57"/>
        <v>39.962085308056871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10">
        <f t="shared" si="58"/>
        <v>41450.208333333336</v>
      </c>
      <c r="N477" s="8">
        <f t="shared" si="59"/>
        <v>6</v>
      </c>
      <c r="O477" s="8">
        <f t="shared" si="60"/>
        <v>2013</v>
      </c>
      <c r="P477">
        <v>1372482000</v>
      </c>
      <c r="Q477" s="10">
        <f t="shared" si="61"/>
        <v>41454.208333333336</v>
      </c>
      <c r="R477" t="b">
        <v>0</v>
      </c>
      <c r="S477" t="b">
        <v>1</v>
      </c>
      <c r="T477" t="s">
        <v>206</v>
      </c>
      <c r="U477" t="str">
        <f t="shared" si="62"/>
        <v>publishing</v>
      </c>
      <c r="V477" t="str">
        <f t="shared" si="63"/>
        <v>translations</v>
      </c>
    </row>
    <row r="478" spans="1:22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56"/>
        <v>29.828720626631856</v>
      </c>
      <c r="G478" s="5">
        <f t="shared" si="57"/>
        <v>51.001785714285717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10">
        <f t="shared" si="58"/>
        <v>43322.208333333328</v>
      </c>
      <c r="N478" s="8">
        <f t="shared" si="59"/>
        <v>8</v>
      </c>
      <c r="O478" s="8">
        <f t="shared" si="60"/>
        <v>2018</v>
      </c>
      <c r="P478">
        <v>1534395600</v>
      </c>
      <c r="Q478" s="10">
        <f t="shared" si="61"/>
        <v>43328.208333333328</v>
      </c>
      <c r="R478" t="b">
        <v>0</v>
      </c>
      <c r="S478" t="b">
        <v>0</v>
      </c>
      <c r="T478" t="s">
        <v>119</v>
      </c>
      <c r="U478" t="str">
        <f t="shared" si="62"/>
        <v>publishing</v>
      </c>
      <c r="V478" t="str">
        <f t="shared" si="63"/>
        <v>fiction</v>
      </c>
    </row>
    <row r="479" spans="1:22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56"/>
        <v>54.270588235294113</v>
      </c>
      <c r="G479" s="5">
        <f t="shared" si="57"/>
        <v>40.823008849557525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10">
        <f t="shared" si="58"/>
        <v>40720.208333333336</v>
      </c>
      <c r="N479" s="8">
        <f t="shared" si="59"/>
        <v>6</v>
      </c>
      <c r="O479" s="8">
        <f t="shared" si="60"/>
        <v>2011</v>
      </c>
      <c r="P479">
        <v>1311397200</v>
      </c>
      <c r="Q479" s="10">
        <f t="shared" si="61"/>
        <v>40747.208333333336</v>
      </c>
      <c r="R479" t="b">
        <v>0</v>
      </c>
      <c r="S479" t="b">
        <v>0</v>
      </c>
      <c r="T479" t="s">
        <v>474</v>
      </c>
      <c r="U479" t="str">
        <f t="shared" si="62"/>
        <v>film &amp; video</v>
      </c>
      <c r="V479" t="str">
        <f t="shared" si="63"/>
        <v>science fiction</v>
      </c>
    </row>
    <row r="480" spans="1:22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56"/>
        <v>236.34156976744185</v>
      </c>
      <c r="G480" s="5">
        <f t="shared" si="57"/>
        <v>58.999637155297535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10">
        <f t="shared" si="58"/>
        <v>42072.208333333328</v>
      </c>
      <c r="N480" s="8">
        <f t="shared" si="59"/>
        <v>3</v>
      </c>
      <c r="O480" s="8">
        <f t="shared" si="60"/>
        <v>2015</v>
      </c>
      <c r="P480">
        <v>1426914000</v>
      </c>
      <c r="Q480" s="10">
        <f t="shared" si="61"/>
        <v>42084.208333333328</v>
      </c>
      <c r="R480" t="b">
        <v>0</v>
      </c>
      <c r="S480" t="b">
        <v>0</v>
      </c>
      <c r="T480" t="s">
        <v>65</v>
      </c>
      <c r="U480" t="str">
        <f t="shared" si="62"/>
        <v>technology</v>
      </c>
      <c r="V480" t="str">
        <f t="shared" si="63"/>
        <v>wearables</v>
      </c>
    </row>
    <row r="481" spans="1:22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56"/>
        <v>512.91666666666663</v>
      </c>
      <c r="G481" s="5">
        <f t="shared" si="57"/>
        <v>71.156069364161851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10">
        <f t="shared" si="58"/>
        <v>42945.208333333328</v>
      </c>
      <c r="N481" s="8">
        <f t="shared" si="59"/>
        <v>7</v>
      </c>
      <c r="O481" s="8">
        <f t="shared" si="60"/>
        <v>2017</v>
      </c>
      <c r="P481">
        <v>1501477200</v>
      </c>
      <c r="Q481" s="10">
        <f t="shared" si="61"/>
        <v>42947.208333333328</v>
      </c>
      <c r="R481" t="b">
        <v>0</v>
      </c>
      <c r="S481" t="b">
        <v>0</v>
      </c>
      <c r="T481" t="s">
        <v>17</v>
      </c>
      <c r="U481" t="str">
        <f t="shared" si="62"/>
        <v>food</v>
      </c>
      <c r="V481" t="str">
        <f t="shared" si="63"/>
        <v>food trucks</v>
      </c>
    </row>
    <row r="482" spans="1:22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56"/>
        <v>100.65116279069768</v>
      </c>
      <c r="G482" s="5">
        <f t="shared" si="57"/>
        <v>99.494252873563212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10">
        <f t="shared" si="58"/>
        <v>40248.25</v>
      </c>
      <c r="N482" s="8">
        <f t="shared" si="59"/>
        <v>3</v>
      </c>
      <c r="O482" s="8">
        <f t="shared" si="60"/>
        <v>2010</v>
      </c>
      <c r="P482">
        <v>1269061200</v>
      </c>
      <c r="Q482" s="10">
        <f t="shared" si="61"/>
        <v>40257.208333333336</v>
      </c>
      <c r="R482" t="b">
        <v>0</v>
      </c>
      <c r="S482" t="b">
        <v>1</v>
      </c>
      <c r="T482" t="s">
        <v>122</v>
      </c>
      <c r="U482" t="str">
        <f t="shared" si="62"/>
        <v>photography</v>
      </c>
      <c r="V482" t="str">
        <f t="shared" si="63"/>
        <v>photography books</v>
      </c>
    </row>
    <row r="483" spans="1:22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56"/>
        <v>81.348423194303152</v>
      </c>
      <c r="G483" s="5">
        <f t="shared" si="57"/>
        <v>103.98634590377114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10">
        <f t="shared" si="58"/>
        <v>41913.208333333336</v>
      </c>
      <c r="N483" s="8">
        <f t="shared" si="59"/>
        <v>10</v>
      </c>
      <c r="O483" s="8">
        <f t="shared" si="60"/>
        <v>2014</v>
      </c>
      <c r="P483">
        <v>1415772000</v>
      </c>
      <c r="Q483" s="10">
        <f t="shared" si="61"/>
        <v>41955.25</v>
      </c>
      <c r="R483" t="b">
        <v>0</v>
      </c>
      <c r="S483" t="b">
        <v>1</v>
      </c>
      <c r="T483" t="s">
        <v>33</v>
      </c>
      <c r="U483" t="str">
        <f t="shared" si="62"/>
        <v>theater</v>
      </c>
      <c r="V483" t="str">
        <f t="shared" si="63"/>
        <v>plays</v>
      </c>
    </row>
    <row r="484" spans="1:22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56"/>
        <v>16.404761904761905</v>
      </c>
      <c r="G484" s="5">
        <f t="shared" si="57"/>
        <v>76.555555555555557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10">
        <f t="shared" si="58"/>
        <v>40963.25</v>
      </c>
      <c r="N484" s="8">
        <f t="shared" si="59"/>
        <v>2</v>
      </c>
      <c r="O484" s="8">
        <f t="shared" si="60"/>
        <v>2012</v>
      </c>
      <c r="P484">
        <v>1331013600</v>
      </c>
      <c r="Q484" s="10">
        <f t="shared" si="61"/>
        <v>40974.25</v>
      </c>
      <c r="R484" t="b">
        <v>0</v>
      </c>
      <c r="S484" t="b">
        <v>1</v>
      </c>
      <c r="T484" t="s">
        <v>119</v>
      </c>
      <c r="U484" t="str">
        <f t="shared" si="62"/>
        <v>publishing</v>
      </c>
      <c r="V484" t="str">
        <f t="shared" si="63"/>
        <v>fiction</v>
      </c>
    </row>
    <row r="485" spans="1:22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56"/>
        <v>52.774617067833695</v>
      </c>
      <c r="G485" s="5">
        <f t="shared" si="57"/>
        <v>87.068592057761734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10">
        <f t="shared" si="58"/>
        <v>43811.25</v>
      </c>
      <c r="N485" s="8">
        <f t="shared" si="59"/>
        <v>12</v>
      </c>
      <c r="O485" s="8">
        <f t="shared" si="60"/>
        <v>2019</v>
      </c>
      <c r="P485">
        <v>1576735200</v>
      </c>
      <c r="Q485" s="10">
        <f t="shared" si="61"/>
        <v>43818.25</v>
      </c>
      <c r="R485" t="b">
        <v>0</v>
      </c>
      <c r="S485" t="b">
        <v>0</v>
      </c>
      <c r="T485" t="s">
        <v>33</v>
      </c>
      <c r="U485" t="str">
        <f t="shared" si="62"/>
        <v>theater</v>
      </c>
      <c r="V485" t="str">
        <f t="shared" si="63"/>
        <v>plays</v>
      </c>
    </row>
    <row r="486" spans="1:22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56"/>
        <v>260.20608108108109</v>
      </c>
      <c r="G486" s="5">
        <f t="shared" si="57"/>
        <v>48.99554707379135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10">
        <f t="shared" si="58"/>
        <v>41855.208333333336</v>
      </c>
      <c r="N486" s="8">
        <f t="shared" si="59"/>
        <v>8</v>
      </c>
      <c r="O486" s="8">
        <f t="shared" si="60"/>
        <v>2014</v>
      </c>
      <c r="P486">
        <v>1411362000</v>
      </c>
      <c r="Q486" s="10">
        <f t="shared" si="61"/>
        <v>41904.208333333336</v>
      </c>
      <c r="R486" t="b">
        <v>0</v>
      </c>
      <c r="S486" t="b">
        <v>1</v>
      </c>
      <c r="T486" t="s">
        <v>17</v>
      </c>
      <c r="U486" t="str">
        <f t="shared" si="62"/>
        <v>food</v>
      </c>
      <c r="V486" t="str">
        <f t="shared" si="63"/>
        <v>food trucks</v>
      </c>
    </row>
    <row r="487" spans="1:22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56"/>
        <v>30.73289183222958</v>
      </c>
      <c r="G487" s="5">
        <f t="shared" si="57"/>
        <v>42.969135802469133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10">
        <f t="shared" si="58"/>
        <v>43626.208333333328</v>
      </c>
      <c r="N487" s="8">
        <f t="shared" si="59"/>
        <v>6</v>
      </c>
      <c r="O487" s="8">
        <f t="shared" si="60"/>
        <v>2019</v>
      </c>
      <c r="P487">
        <v>1563685200</v>
      </c>
      <c r="Q487" s="10">
        <f t="shared" si="61"/>
        <v>43667.208333333328</v>
      </c>
      <c r="R487" t="b">
        <v>0</v>
      </c>
      <c r="S487" t="b">
        <v>0</v>
      </c>
      <c r="T487" t="s">
        <v>33</v>
      </c>
      <c r="U487" t="str">
        <f t="shared" si="62"/>
        <v>theater</v>
      </c>
      <c r="V487" t="str">
        <f t="shared" si="63"/>
        <v>plays</v>
      </c>
    </row>
    <row r="488" spans="1:22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56"/>
        <v>13.5</v>
      </c>
      <c r="G488" s="5">
        <f t="shared" si="57"/>
        <v>33.428571428571431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10">
        <f t="shared" si="58"/>
        <v>43168.25</v>
      </c>
      <c r="N488" s="8">
        <f t="shared" si="59"/>
        <v>3</v>
      </c>
      <c r="O488" s="8">
        <f t="shared" si="60"/>
        <v>2018</v>
      </c>
      <c r="P488">
        <v>1521867600</v>
      </c>
      <c r="Q488" s="10">
        <f t="shared" si="61"/>
        <v>43183.208333333328</v>
      </c>
      <c r="R488" t="b">
        <v>0</v>
      </c>
      <c r="S488" t="b">
        <v>1</v>
      </c>
      <c r="T488" t="s">
        <v>206</v>
      </c>
      <c r="U488" t="str">
        <f t="shared" si="62"/>
        <v>publishing</v>
      </c>
      <c r="V488" t="str">
        <f t="shared" si="63"/>
        <v>translations</v>
      </c>
    </row>
    <row r="489" spans="1:22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56"/>
        <v>178.62556663644605</v>
      </c>
      <c r="G489" s="5">
        <f t="shared" si="57"/>
        <v>83.982949701619773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10">
        <f t="shared" si="58"/>
        <v>42845.208333333328</v>
      </c>
      <c r="N489" s="8">
        <f t="shared" si="59"/>
        <v>4</v>
      </c>
      <c r="O489" s="8">
        <f t="shared" si="60"/>
        <v>2017</v>
      </c>
      <c r="P489">
        <v>1495515600</v>
      </c>
      <c r="Q489" s="10">
        <f t="shared" si="61"/>
        <v>42878.208333333328</v>
      </c>
      <c r="R489" t="b">
        <v>0</v>
      </c>
      <c r="S489" t="b">
        <v>0</v>
      </c>
      <c r="T489" t="s">
        <v>33</v>
      </c>
      <c r="U489" t="str">
        <f t="shared" si="62"/>
        <v>theater</v>
      </c>
      <c r="V489" t="str">
        <f t="shared" si="63"/>
        <v>plays</v>
      </c>
    </row>
    <row r="490" spans="1:22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56"/>
        <v>220.0566037735849</v>
      </c>
      <c r="G490" s="5">
        <f t="shared" si="57"/>
        <v>101.41739130434783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10">
        <f t="shared" si="58"/>
        <v>42403.25</v>
      </c>
      <c r="N490" s="8">
        <f t="shared" si="59"/>
        <v>2</v>
      </c>
      <c r="O490" s="8">
        <f t="shared" si="60"/>
        <v>2016</v>
      </c>
      <c r="P490">
        <v>1455948000</v>
      </c>
      <c r="Q490" s="10">
        <f t="shared" si="61"/>
        <v>42420.25</v>
      </c>
      <c r="R490" t="b">
        <v>0</v>
      </c>
      <c r="S490" t="b">
        <v>0</v>
      </c>
      <c r="T490" t="s">
        <v>33</v>
      </c>
      <c r="U490" t="str">
        <f t="shared" si="62"/>
        <v>theater</v>
      </c>
      <c r="V490" t="str">
        <f t="shared" si="63"/>
        <v>plays</v>
      </c>
    </row>
    <row r="491" spans="1:22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56"/>
        <v>101.5108695652174</v>
      </c>
      <c r="G491" s="5">
        <f t="shared" si="57"/>
        <v>109.87058823529412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10">
        <f t="shared" si="58"/>
        <v>40406.208333333336</v>
      </c>
      <c r="N491" s="8">
        <f t="shared" si="59"/>
        <v>8</v>
      </c>
      <c r="O491" s="8">
        <f t="shared" si="60"/>
        <v>2010</v>
      </c>
      <c r="P491">
        <v>1282366800</v>
      </c>
      <c r="Q491" s="10">
        <f t="shared" si="61"/>
        <v>40411.208333333336</v>
      </c>
      <c r="R491" t="b">
        <v>0</v>
      </c>
      <c r="S491" t="b">
        <v>0</v>
      </c>
      <c r="T491" t="s">
        <v>65</v>
      </c>
      <c r="U491" t="str">
        <f t="shared" si="62"/>
        <v>technology</v>
      </c>
      <c r="V491" t="str">
        <f t="shared" si="63"/>
        <v>wearables</v>
      </c>
    </row>
    <row r="492" spans="1:22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56"/>
        <v>191.5</v>
      </c>
      <c r="G492" s="5">
        <f t="shared" si="57"/>
        <v>31.916666666666668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10">
        <f t="shared" si="58"/>
        <v>43786.25</v>
      </c>
      <c r="N492" s="8">
        <f t="shared" si="59"/>
        <v>11</v>
      </c>
      <c r="O492" s="8">
        <f t="shared" si="60"/>
        <v>2019</v>
      </c>
      <c r="P492">
        <v>1574575200</v>
      </c>
      <c r="Q492" s="10">
        <f t="shared" si="61"/>
        <v>43793.25</v>
      </c>
      <c r="R492" t="b">
        <v>0</v>
      </c>
      <c r="S492" t="b">
        <v>0</v>
      </c>
      <c r="T492" t="s">
        <v>1029</v>
      </c>
      <c r="U492" t="str">
        <f t="shared" si="62"/>
        <v>journalism</v>
      </c>
      <c r="V492" t="str">
        <f t="shared" si="63"/>
        <v>audio</v>
      </c>
    </row>
    <row r="493" spans="1:22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56"/>
        <v>305.34683098591546</v>
      </c>
      <c r="G493" s="5">
        <f t="shared" si="57"/>
        <v>70.993450675399103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10">
        <f t="shared" si="58"/>
        <v>41456.208333333336</v>
      </c>
      <c r="N493" s="8">
        <f t="shared" si="59"/>
        <v>7</v>
      </c>
      <c r="O493" s="8">
        <f t="shared" si="60"/>
        <v>2013</v>
      </c>
      <c r="P493">
        <v>1374901200</v>
      </c>
      <c r="Q493" s="10">
        <f t="shared" si="61"/>
        <v>41482.208333333336</v>
      </c>
      <c r="R493" t="b">
        <v>0</v>
      </c>
      <c r="S493" t="b">
        <v>1</v>
      </c>
      <c r="T493" t="s">
        <v>17</v>
      </c>
      <c r="U493" t="str">
        <f t="shared" si="62"/>
        <v>food</v>
      </c>
      <c r="V493" t="str">
        <f t="shared" si="63"/>
        <v>food trucks</v>
      </c>
    </row>
    <row r="494" spans="1:22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56"/>
        <v>23.995287958115181</v>
      </c>
      <c r="G494" s="5">
        <f t="shared" si="57"/>
        <v>77.026890756302521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10">
        <f t="shared" si="58"/>
        <v>40336.208333333336</v>
      </c>
      <c r="N494" s="8">
        <f t="shared" si="59"/>
        <v>6</v>
      </c>
      <c r="O494" s="8">
        <f t="shared" si="60"/>
        <v>2010</v>
      </c>
      <c r="P494">
        <v>1278910800</v>
      </c>
      <c r="Q494" s="10">
        <f t="shared" si="61"/>
        <v>40371.208333333336</v>
      </c>
      <c r="R494" t="b">
        <v>1</v>
      </c>
      <c r="S494" t="b">
        <v>1</v>
      </c>
      <c r="T494" t="s">
        <v>100</v>
      </c>
      <c r="U494" t="str">
        <f t="shared" si="62"/>
        <v>film &amp; video</v>
      </c>
      <c r="V494" t="str">
        <f t="shared" si="63"/>
        <v>shorts</v>
      </c>
    </row>
    <row r="495" spans="1:22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56"/>
        <v>723.77777777777771</v>
      </c>
      <c r="G495" s="5">
        <f t="shared" si="57"/>
        <v>101.78125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10">
        <f t="shared" si="58"/>
        <v>43645.208333333328</v>
      </c>
      <c r="N495" s="8">
        <f t="shared" si="59"/>
        <v>6</v>
      </c>
      <c r="O495" s="8">
        <f t="shared" si="60"/>
        <v>2019</v>
      </c>
      <c r="P495">
        <v>1562907600</v>
      </c>
      <c r="Q495" s="10">
        <f t="shared" si="61"/>
        <v>43658.208333333328</v>
      </c>
      <c r="R495" t="b">
        <v>0</v>
      </c>
      <c r="S495" t="b">
        <v>0</v>
      </c>
      <c r="T495" t="s">
        <v>122</v>
      </c>
      <c r="U495" t="str">
        <f t="shared" si="62"/>
        <v>photography</v>
      </c>
      <c r="V495" t="str">
        <f t="shared" si="63"/>
        <v>photography books</v>
      </c>
    </row>
    <row r="496" spans="1:22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56"/>
        <v>547.36</v>
      </c>
      <c r="G496" s="5">
        <f t="shared" si="57"/>
        <v>51.059701492537314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10">
        <f t="shared" si="58"/>
        <v>40990.208333333336</v>
      </c>
      <c r="N496" s="8">
        <f t="shared" si="59"/>
        <v>3</v>
      </c>
      <c r="O496" s="8">
        <f t="shared" si="60"/>
        <v>2012</v>
      </c>
      <c r="P496">
        <v>1332478800</v>
      </c>
      <c r="Q496" s="10">
        <f t="shared" si="61"/>
        <v>40991.208333333336</v>
      </c>
      <c r="R496" t="b">
        <v>0</v>
      </c>
      <c r="S496" t="b">
        <v>0</v>
      </c>
      <c r="T496" t="s">
        <v>65</v>
      </c>
      <c r="U496" t="str">
        <f t="shared" si="62"/>
        <v>technology</v>
      </c>
      <c r="V496" t="str">
        <f t="shared" si="63"/>
        <v>wearables</v>
      </c>
    </row>
    <row r="497" spans="1:22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56"/>
        <v>414.49999999999994</v>
      </c>
      <c r="G497" s="5">
        <f t="shared" si="57"/>
        <v>68.02051282051282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10">
        <f t="shared" si="58"/>
        <v>41800.208333333336</v>
      </c>
      <c r="N497" s="8">
        <f t="shared" si="59"/>
        <v>6</v>
      </c>
      <c r="O497" s="8">
        <f t="shared" si="60"/>
        <v>2014</v>
      </c>
      <c r="P497">
        <v>1402722000</v>
      </c>
      <c r="Q497" s="10">
        <f t="shared" si="61"/>
        <v>41804.208333333336</v>
      </c>
      <c r="R497" t="b">
        <v>0</v>
      </c>
      <c r="S497" t="b">
        <v>0</v>
      </c>
      <c r="T497" t="s">
        <v>33</v>
      </c>
      <c r="U497" t="str">
        <f t="shared" si="62"/>
        <v>theater</v>
      </c>
      <c r="V497" t="str">
        <f t="shared" si="63"/>
        <v>plays</v>
      </c>
    </row>
    <row r="498" spans="1:22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56"/>
        <v>0.90696409140369971</v>
      </c>
      <c r="G498" s="5">
        <f t="shared" si="57"/>
        <v>30.87037037037037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10">
        <f t="shared" si="58"/>
        <v>42876.208333333328</v>
      </c>
      <c r="N498" s="8">
        <f t="shared" si="59"/>
        <v>5</v>
      </c>
      <c r="O498" s="8">
        <f t="shared" si="60"/>
        <v>2017</v>
      </c>
      <c r="P498">
        <v>1496811600</v>
      </c>
      <c r="Q498" s="10">
        <f t="shared" si="61"/>
        <v>42893.208333333328</v>
      </c>
      <c r="R498" t="b">
        <v>0</v>
      </c>
      <c r="S498" t="b">
        <v>0</v>
      </c>
      <c r="T498" t="s">
        <v>71</v>
      </c>
      <c r="U498" t="str">
        <f t="shared" si="62"/>
        <v>film &amp; video</v>
      </c>
      <c r="V498" t="str">
        <f t="shared" si="63"/>
        <v>animation</v>
      </c>
    </row>
    <row r="499" spans="1:22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56"/>
        <v>34.173469387755098</v>
      </c>
      <c r="G499" s="5">
        <f t="shared" si="57"/>
        <v>27.908333333333335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10">
        <f t="shared" si="58"/>
        <v>42724.25</v>
      </c>
      <c r="N499" s="8">
        <f t="shared" si="59"/>
        <v>12</v>
      </c>
      <c r="O499" s="8">
        <f t="shared" si="60"/>
        <v>2016</v>
      </c>
      <c r="P499">
        <v>1482213600</v>
      </c>
      <c r="Q499" s="10">
        <f t="shared" si="61"/>
        <v>42724.25</v>
      </c>
      <c r="R499" t="b">
        <v>0</v>
      </c>
      <c r="S499" t="b">
        <v>1</v>
      </c>
      <c r="T499" t="s">
        <v>65</v>
      </c>
      <c r="U499" t="str">
        <f t="shared" si="62"/>
        <v>technology</v>
      </c>
      <c r="V499" t="str">
        <f t="shared" si="63"/>
        <v>wearables</v>
      </c>
    </row>
    <row r="500" spans="1:22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56"/>
        <v>23.948810754912099</v>
      </c>
      <c r="G500" s="5">
        <f t="shared" si="57"/>
        <v>79.994818652849744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10">
        <f t="shared" si="58"/>
        <v>42005.25</v>
      </c>
      <c r="N500" s="8">
        <f t="shared" si="59"/>
        <v>1</v>
      </c>
      <c r="O500" s="8">
        <f t="shared" si="60"/>
        <v>2015</v>
      </c>
      <c r="P500">
        <v>1420264800</v>
      </c>
      <c r="Q500" s="10">
        <f t="shared" si="61"/>
        <v>42007.25</v>
      </c>
      <c r="R500" t="b">
        <v>0</v>
      </c>
      <c r="S500" t="b">
        <v>0</v>
      </c>
      <c r="T500" t="s">
        <v>28</v>
      </c>
      <c r="U500" t="str">
        <f t="shared" si="62"/>
        <v>technology</v>
      </c>
      <c r="V500" t="str">
        <f t="shared" si="63"/>
        <v>web</v>
      </c>
    </row>
    <row r="501" spans="1:22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56"/>
        <v>48.072649572649574</v>
      </c>
      <c r="G501" s="5">
        <f t="shared" si="57"/>
        <v>38.003378378378379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10">
        <f t="shared" si="58"/>
        <v>42444.208333333328</v>
      </c>
      <c r="N501" s="8">
        <f t="shared" si="59"/>
        <v>3</v>
      </c>
      <c r="O501" s="8">
        <f t="shared" si="60"/>
        <v>2016</v>
      </c>
      <c r="P501">
        <v>1458450000</v>
      </c>
      <c r="Q501" s="10">
        <f t="shared" si="61"/>
        <v>42449.208333333328</v>
      </c>
      <c r="R501" t="b">
        <v>0</v>
      </c>
      <c r="S501" t="b">
        <v>1</v>
      </c>
      <c r="T501" t="s">
        <v>42</v>
      </c>
      <c r="U501" t="str">
        <f t="shared" si="62"/>
        <v>film &amp; video</v>
      </c>
      <c r="V501" t="str">
        <f t="shared" si="63"/>
        <v>documentary</v>
      </c>
    </row>
    <row r="502" spans="1:22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56"/>
        <v>0</v>
      </c>
      <c r="G502" s="5" t="e">
        <f t="shared" si="57"/>
        <v>#DIV/0!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10">
        <f t="shared" si="58"/>
        <v>41395.208333333336</v>
      </c>
      <c r="N502" s="8">
        <f t="shared" si="59"/>
        <v>5</v>
      </c>
      <c r="O502" s="8">
        <f t="shared" si="60"/>
        <v>2013</v>
      </c>
      <c r="P502">
        <v>1369803600</v>
      </c>
      <c r="Q502" s="10">
        <f t="shared" si="61"/>
        <v>41423.208333333336</v>
      </c>
      <c r="R502" t="b">
        <v>0</v>
      </c>
      <c r="S502" t="b">
        <v>1</v>
      </c>
      <c r="T502" t="s">
        <v>33</v>
      </c>
      <c r="U502" t="str">
        <f t="shared" si="62"/>
        <v>theater</v>
      </c>
      <c r="V502" t="str">
        <f t="shared" si="63"/>
        <v>plays</v>
      </c>
    </row>
    <row r="503" spans="1:22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56"/>
        <v>70.145182291666657</v>
      </c>
      <c r="G503" s="5">
        <f t="shared" si="57"/>
        <v>59.990534521158132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10">
        <f t="shared" si="58"/>
        <v>41345.208333333336</v>
      </c>
      <c r="N503" s="8">
        <f t="shared" si="59"/>
        <v>3</v>
      </c>
      <c r="O503" s="8">
        <f t="shared" si="60"/>
        <v>2013</v>
      </c>
      <c r="P503">
        <v>1363237200</v>
      </c>
      <c r="Q503" s="10">
        <f t="shared" si="61"/>
        <v>41347.208333333336</v>
      </c>
      <c r="R503" t="b">
        <v>0</v>
      </c>
      <c r="S503" t="b">
        <v>0</v>
      </c>
      <c r="T503" t="s">
        <v>42</v>
      </c>
      <c r="U503" t="str">
        <f t="shared" si="62"/>
        <v>film &amp; video</v>
      </c>
      <c r="V503" t="str">
        <f t="shared" si="63"/>
        <v>documentary</v>
      </c>
    </row>
    <row r="504" spans="1:22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56"/>
        <v>529.92307692307691</v>
      </c>
      <c r="G504" s="5">
        <f t="shared" si="57"/>
        <v>37.037634408602152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10">
        <f t="shared" si="58"/>
        <v>41117.208333333336</v>
      </c>
      <c r="N504" s="8">
        <f t="shared" si="59"/>
        <v>7</v>
      </c>
      <c r="O504" s="8">
        <f t="shared" si="60"/>
        <v>2012</v>
      </c>
      <c r="P504">
        <v>1345870800</v>
      </c>
      <c r="Q504" s="10">
        <f t="shared" si="61"/>
        <v>41146.208333333336</v>
      </c>
      <c r="R504" t="b">
        <v>0</v>
      </c>
      <c r="S504" t="b">
        <v>1</v>
      </c>
      <c r="T504" t="s">
        <v>89</v>
      </c>
      <c r="U504" t="str">
        <f t="shared" si="62"/>
        <v>games</v>
      </c>
      <c r="V504" t="str">
        <f t="shared" si="63"/>
        <v>video games</v>
      </c>
    </row>
    <row r="505" spans="1:22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56"/>
        <v>180.32549019607845</v>
      </c>
      <c r="G505" s="5">
        <f t="shared" si="57"/>
        <v>99.963043478260872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10">
        <f t="shared" si="58"/>
        <v>42186.208333333328</v>
      </c>
      <c r="N505" s="8">
        <f t="shared" si="59"/>
        <v>7</v>
      </c>
      <c r="O505" s="8">
        <f t="shared" si="60"/>
        <v>2015</v>
      </c>
      <c r="P505">
        <v>1437454800</v>
      </c>
      <c r="Q505" s="10">
        <f t="shared" si="61"/>
        <v>42206.208333333328</v>
      </c>
      <c r="R505" t="b">
        <v>0</v>
      </c>
      <c r="S505" t="b">
        <v>0</v>
      </c>
      <c r="T505" t="s">
        <v>53</v>
      </c>
      <c r="U505" t="str">
        <f t="shared" si="62"/>
        <v>film &amp; video</v>
      </c>
      <c r="V505" t="str">
        <f t="shared" si="63"/>
        <v>drama</v>
      </c>
    </row>
    <row r="506" spans="1:22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56"/>
        <v>92.320000000000007</v>
      </c>
      <c r="G506" s="5">
        <f t="shared" si="57"/>
        <v>111.6774193548387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10">
        <f t="shared" si="58"/>
        <v>42142.208333333328</v>
      </c>
      <c r="N506" s="8">
        <f t="shared" si="59"/>
        <v>5</v>
      </c>
      <c r="O506" s="8">
        <f t="shared" si="60"/>
        <v>2015</v>
      </c>
      <c r="P506">
        <v>1432011600</v>
      </c>
      <c r="Q506" s="10">
        <f t="shared" si="61"/>
        <v>42143.208333333328</v>
      </c>
      <c r="R506" t="b">
        <v>0</v>
      </c>
      <c r="S506" t="b">
        <v>0</v>
      </c>
      <c r="T506" t="s">
        <v>23</v>
      </c>
      <c r="U506" t="str">
        <f t="shared" si="62"/>
        <v>music</v>
      </c>
      <c r="V506" t="str">
        <f t="shared" si="63"/>
        <v>rock</v>
      </c>
    </row>
    <row r="507" spans="1:22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56"/>
        <v>13.901001112347053</v>
      </c>
      <c r="G507" s="5">
        <f t="shared" si="57"/>
        <v>36.014409221902014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10">
        <f t="shared" si="58"/>
        <v>41341.25</v>
      </c>
      <c r="N507" s="8">
        <f t="shared" si="59"/>
        <v>3</v>
      </c>
      <c r="O507" s="8">
        <f t="shared" si="60"/>
        <v>2013</v>
      </c>
      <c r="P507">
        <v>1366347600</v>
      </c>
      <c r="Q507" s="10">
        <f t="shared" si="61"/>
        <v>41383.208333333336</v>
      </c>
      <c r="R507" t="b">
        <v>0</v>
      </c>
      <c r="S507" t="b">
        <v>1</v>
      </c>
      <c r="T507" t="s">
        <v>133</v>
      </c>
      <c r="U507" t="str">
        <f t="shared" si="62"/>
        <v>publishing</v>
      </c>
      <c r="V507" t="str">
        <f t="shared" si="63"/>
        <v>radio &amp; podcasts</v>
      </c>
    </row>
    <row r="508" spans="1:22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56"/>
        <v>927.07777777777767</v>
      </c>
      <c r="G508" s="5">
        <f t="shared" si="57"/>
        <v>66.010284810126578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10">
        <f t="shared" si="58"/>
        <v>43062.25</v>
      </c>
      <c r="N508" s="8">
        <f t="shared" si="59"/>
        <v>11</v>
      </c>
      <c r="O508" s="8">
        <f t="shared" si="60"/>
        <v>2017</v>
      </c>
      <c r="P508">
        <v>1512885600</v>
      </c>
      <c r="Q508" s="10">
        <f t="shared" si="61"/>
        <v>43079.25</v>
      </c>
      <c r="R508" t="b">
        <v>0</v>
      </c>
      <c r="S508" t="b">
        <v>1</v>
      </c>
      <c r="T508" t="s">
        <v>33</v>
      </c>
      <c r="U508" t="str">
        <f t="shared" si="62"/>
        <v>theater</v>
      </c>
      <c r="V508" t="str">
        <f t="shared" si="63"/>
        <v>plays</v>
      </c>
    </row>
    <row r="509" spans="1:22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56"/>
        <v>39.857142857142861</v>
      </c>
      <c r="G509" s="5">
        <f t="shared" si="57"/>
        <v>44.05263157894737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10">
        <f t="shared" si="58"/>
        <v>41373.208333333336</v>
      </c>
      <c r="N509" s="8">
        <f t="shared" si="59"/>
        <v>4</v>
      </c>
      <c r="O509" s="8">
        <f t="shared" si="60"/>
        <v>2013</v>
      </c>
      <c r="P509">
        <v>1369717200</v>
      </c>
      <c r="Q509" s="10">
        <f t="shared" si="61"/>
        <v>41422.208333333336</v>
      </c>
      <c r="R509" t="b">
        <v>0</v>
      </c>
      <c r="S509" t="b">
        <v>1</v>
      </c>
      <c r="T509" t="s">
        <v>28</v>
      </c>
      <c r="U509" t="str">
        <f t="shared" si="62"/>
        <v>technology</v>
      </c>
      <c r="V509" t="str">
        <f t="shared" si="63"/>
        <v>web</v>
      </c>
    </row>
    <row r="510" spans="1:22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56"/>
        <v>112.22929936305732</v>
      </c>
      <c r="G510" s="5">
        <f t="shared" si="57"/>
        <v>52.999726551818434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10">
        <f t="shared" si="58"/>
        <v>43310.208333333328</v>
      </c>
      <c r="N510" s="8">
        <f t="shared" si="59"/>
        <v>7</v>
      </c>
      <c r="O510" s="8">
        <f t="shared" si="60"/>
        <v>2018</v>
      </c>
      <c r="P510">
        <v>1534654800</v>
      </c>
      <c r="Q510" s="10">
        <f t="shared" si="61"/>
        <v>43331.208333333328</v>
      </c>
      <c r="R510" t="b">
        <v>0</v>
      </c>
      <c r="S510" t="b">
        <v>0</v>
      </c>
      <c r="T510" t="s">
        <v>33</v>
      </c>
      <c r="U510" t="str">
        <f t="shared" si="62"/>
        <v>theater</v>
      </c>
      <c r="V510" t="str">
        <f t="shared" si="63"/>
        <v>plays</v>
      </c>
    </row>
    <row r="511" spans="1:22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56"/>
        <v>70.925816023738875</v>
      </c>
      <c r="G511" s="5">
        <f t="shared" si="57"/>
        <v>95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10">
        <f t="shared" si="58"/>
        <v>41034.208333333336</v>
      </c>
      <c r="N511" s="8">
        <f t="shared" si="59"/>
        <v>5</v>
      </c>
      <c r="O511" s="8">
        <f t="shared" si="60"/>
        <v>2012</v>
      </c>
      <c r="P511">
        <v>1337058000</v>
      </c>
      <c r="Q511" s="10">
        <f t="shared" si="61"/>
        <v>41044.208333333336</v>
      </c>
      <c r="R511" t="b">
        <v>0</v>
      </c>
      <c r="S511" t="b">
        <v>0</v>
      </c>
      <c r="T511" t="s">
        <v>33</v>
      </c>
      <c r="U511" t="str">
        <f t="shared" si="62"/>
        <v>theater</v>
      </c>
      <c r="V511" t="str">
        <f t="shared" si="63"/>
        <v>plays</v>
      </c>
    </row>
    <row r="512" spans="1:22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56"/>
        <v>119.08974358974358</v>
      </c>
      <c r="G512" s="5">
        <f t="shared" si="57"/>
        <v>70.908396946564892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10">
        <f t="shared" si="58"/>
        <v>43251.208333333328</v>
      </c>
      <c r="N512" s="8">
        <f t="shared" si="59"/>
        <v>5</v>
      </c>
      <c r="O512" s="8">
        <f t="shared" si="60"/>
        <v>2018</v>
      </c>
      <c r="P512">
        <v>1529816400</v>
      </c>
      <c r="Q512" s="10">
        <f t="shared" si="61"/>
        <v>43275.208333333328</v>
      </c>
      <c r="R512" t="b">
        <v>0</v>
      </c>
      <c r="S512" t="b">
        <v>0</v>
      </c>
      <c r="T512" t="s">
        <v>53</v>
      </c>
      <c r="U512" t="str">
        <f t="shared" si="62"/>
        <v>film &amp; video</v>
      </c>
      <c r="V512" t="str">
        <f t="shared" si="63"/>
        <v>drama</v>
      </c>
    </row>
    <row r="513" spans="1:22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56"/>
        <v>24.017591339648174</v>
      </c>
      <c r="G513" s="5">
        <f t="shared" si="57"/>
        <v>98.060773480662988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10">
        <f t="shared" si="58"/>
        <v>43671.208333333328</v>
      </c>
      <c r="N513" s="8">
        <f t="shared" si="59"/>
        <v>7</v>
      </c>
      <c r="O513" s="8">
        <f t="shared" si="60"/>
        <v>2019</v>
      </c>
      <c r="P513">
        <v>1564894800</v>
      </c>
      <c r="Q513" s="10">
        <f t="shared" si="61"/>
        <v>43681.208333333328</v>
      </c>
      <c r="R513" t="b">
        <v>0</v>
      </c>
      <c r="S513" t="b">
        <v>0</v>
      </c>
      <c r="T513" t="s">
        <v>33</v>
      </c>
      <c r="U513" t="str">
        <f t="shared" si="62"/>
        <v>theater</v>
      </c>
      <c r="V513" t="str">
        <f t="shared" si="63"/>
        <v>plays</v>
      </c>
    </row>
    <row r="514" spans="1:22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56"/>
        <v>139.31868131868131</v>
      </c>
      <c r="G514" s="5">
        <f t="shared" si="57"/>
        <v>53.046025104602514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10">
        <f t="shared" si="58"/>
        <v>41825.208333333336</v>
      </c>
      <c r="N514" s="8">
        <f t="shared" si="59"/>
        <v>7</v>
      </c>
      <c r="O514" s="8">
        <f t="shared" si="60"/>
        <v>2014</v>
      </c>
      <c r="P514">
        <v>1404622800</v>
      </c>
      <c r="Q514" s="10">
        <f t="shared" si="61"/>
        <v>41826.208333333336</v>
      </c>
      <c r="R514" t="b">
        <v>0</v>
      </c>
      <c r="S514" t="b">
        <v>1</v>
      </c>
      <c r="T514" t="s">
        <v>89</v>
      </c>
      <c r="U514" t="str">
        <f t="shared" si="62"/>
        <v>games</v>
      </c>
      <c r="V514" t="str">
        <f t="shared" si="63"/>
        <v>video games</v>
      </c>
    </row>
    <row r="515" spans="1:22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64">E515/D515*100</f>
        <v>39.277108433734945</v>
      </c>
      <c r="G515" s="5">
        <f t="shared" ref="G515:G578" si="65">E515/I515</f>
        <v>93.142857142857139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10">
        <f t="shared" ref="M515:M578" si="66">(((L515/60)/60)/24)+DATE(1970,1,1)</f>
        <v>40430.208333333336</v>
      </c>
      <c r="N515" s="8">
        <f t="shared" ref="N515:N578" si="67">MONTH(M515)</f>
        <v>9</v>
      </c>
      <c r="O515" s="8">
        <f t="shared" ref="O515:O578" si="68">YEAR(M515)</f>
        <v>2010</v>
      </c>
      <c r="P515">
        <v>1284181200</v>
      </c>
      <c r="Q515" s="10">
        <f t="shared" ref="Q515:Q578" si="69">(((P515/60)/60)/24)+DATE(1970,1,1)</f>
        <v>40432.208333333336</v>
      </c>
      <c r="R515" t="b">
        <v>0</v>
      </c>
      <c r="S515" t="b">
        <v>0</v>
      </c>
      <c r="T515" t="s">
        <v>269</v>
      </c>
      <c r="U515" t="str">
        <f t="shared" ref="U515:U578" si="70">LEFT(T515,FIND("/",T515,1)-1)</f>
        <v>film &amp; video</v>
      </c>
      <c r="V515" t="str">
        <f t="shared" si="63"/>
        <v>television</v>
      </c>
    </row>
    <row r="516" spans="1:22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64"/>
        <v>22.439077144917089</v>
      </c>
      <c r="G516" s="5">
        <f t="shared" si="65"/>
        <v>58.945075757575758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10">
        <f t="shared" si="66"/>
        <v>41614.25</v>
      </c>
      <c r="N516" s="8">
        <f t="shared" si="67"/>
        <v>12</v>
      </c>
      <c r="O516" s="8">
        <f t="shared" si="68"/>
        <v>2013</v>
      </c>
      <c r="P516">
        <v>1386741600</v>
      </c>
      <c r="Q516" s="10">
        <f t="shared" si="69"/>
        <v>41619.25</v>
      </c>
      <c r="R516" t="b">
        <v>0</v>
      </c>
      <c r="S516" t="b">
        <v>1</v>
      </c>
      <c r="T516" t="s">
        <v>23</v>
      </c>
      <c r="U516" t="str">
        <f t="shared" si="70"/>
        <v>music</v>
      </c>
      <c r="V516" t="str">
        <f t="shared" ref="V516:V579" si="71">RIGHT(T516,(LEN(T516)-FIND("/",T516,1)))</f>
        <v>rock</v>
      </c>
    </row>
    <row r="517" spans="1:22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64"/>
        <v>55.779069767441861</v>
      </c>
      <c r="G517" s="5">
        <f t="shared" si="65"/>
        <v>36.067669172932334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10">
        <f t="shared" si="66"/>
        <v>40900.25</v>
      </c>
      <c r="N517" s="8">
        <f t="shared" si="67"/>
        <v>12</v>
      </c>
      <c r="O517" s="8">
        <f t="shared" si="68"/>
        <v>2011</v>
      </c>
      <c r="P517">
        <v>1324792800</v>
      </c>
      <c r="Q517" s="10">
        <f t="shared" si="69"/>
        <v>40902.25</v>
      </c>
      <c r="R517" t="b">
        <v>0</v>
      </c>
      <c r="S517" t="b">
        <v>1</v>
      </c>
      <c r="T517" t="s">
        <v>33</v>
      </c>
      <c r="U517" t="str">
        <f t="shared" si="70"/>
        <v>theater</v>
      </c>
      <c r="V517" t="str">
        <f t="shared" si="71"/>
        <v>plays</v>
      </c>
    </row>
    <row r="518" spans="1:22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64"/>
        <v>42.523125996810208</v>
      </c>
      <c r="G518" s="5">
        <f t="shared" si="65"/>
        <v>63.030732860520096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10">
        <f t="shared" si="66"/>
        <v>40396.208333333336</v>
      </c>
      <c r="N518" s="8">
        <f t="shared" si="67"/>
        <v>8</v>
      </c>
      <c r="O518" s="8">
        <f t="shared" si="68"/>
        <v>2010</v>
      </c>
      <c r="P518">
        <v>1284354000</v>
      </c>
      <c r="Q518" s="10">
        <f t="shared" si="69"/>
        <v>40434.208333333336</v>
      </c>
      <c r="R518" t="b">
        <v>0</v>
      </c>
      <c r="S518" t="b">
        <v>0</v>
      </c>
      <c r="T518" t="s">
        <v>68</v>
      </c>
      <c r="U518" t="str">
        <f t="shared" si="70"/>
        <v>publishing</v>
      </c>
      <c r="V518" t="str">
        <f t="shared" si="71"/>
        <v>nonfiction</v>
      </c>
    </row>
    <row r="519" spans="1:22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64"/>
        <v>112.00000000000001</v>
      </c>
      <c r="G519" s="5">
        <f t="shared" si="65"/>
        <v>84.717948717948715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10">
        <f t="shared" si="66"/>
        <v>42860.208333333328</v>
      </c>
      <c r="N519" s="8">
        <f t="shared" si="67"/>
        <v>5</v>
      </c>
      <c r="O519" s="8">
        <f t="shared" si="68"/>
        <v>2017</v>
      </c>
      <c r="P519">
        <v>1494392400</v>
      </c>
      <c r="Q519" s="10">
        <f t="shared" si="69"/>
        <v>42865.208333333328</v>
      </c>
      <c r="R519" t="b">
        <v>0</v>
      </c>
      <c r="S519" t="b">
        <v>0</v>
      </c>
      <c r="T519" t="s">
        <v>17</v>
      </c>
      <c r="U519" t="str">
        <f t="shared" si="70"/>
        <v>food</v>
      </c>
      <c r="V519" t="str">
        <f t="shared" si="71"/>
        <v>food trucks</v>
      </c>
    </row>
    <row r="520" spans="1:22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64"/>
        <v>7.0681818181818183</v>
      </c>
      <c r="G520" s="5">
        <f t="shared" si="65"/>
        <v>62.2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10">
        <f t="shared" si="66"/>
        <v>43154.25</v>
      </c>
      <c r="N520" s="8">
        <f t="shared" si="67"/>
        <v>2</v>
      </c>
      <c r="O520" s="8">
        <f t="shared" si="68"/>
        <v>2018</v>
      </c>
      <c r="P520">
        <v>1519538400</v>
      </c>
      <c r="Q520" s="10">
        <f t="shared" si="69"/>
        <v>43156.25</v>
      </c>
      <c r="R520" t="b">
        <v>0</v>
      </c>
      <c r="S520" t="b">
        <v>1</v>
      </c>
      <c r="T520" t="s">
        <v>71</v>
      </c>
      <c r="U520" t="str">
        <f t="shared" si="70"/>
        <v>film &amp; video</v>
      </c>
      <c r="V520" t="str">
        <f t="shared" si="71"/>
        <v>animation</v>
      </c>
    </row>
    <row r="521" spans="1:22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64"/>
        <v>101.74563871693867</v>
      </c>
      <c r="G521" s="5">
        <f t="shared" si="65"/>
        <v>101.97518330513255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10">
        <f t="shared" si="66"/>
        <v>42012.25</v>
      </c>
      <c r="N521" s="8">
        <f t="shared" si="67"/>
        <v>1</v>
      </c>
      <c r="O521" s="8">
        <f t="shared" si="68"/>
        <v>2015</v>
      </c>
      <c r="P521">
        <v>1421906400</v>
      </c>
      <c r="Q521" s="10">
        <f t="shared" si="69"/>
        <v>42026.25</v>
      </c>
      <c r="R521" t="b">
        <v>0</v>
      </c>
      <c r="S521" t="b">
        <v>1</v>
      </c>
      <c r="T521" t="s">
        <v>23</v>
      </c>
      <c r="U521" t="str">
        <f t="shared" si="70"/>
        <v>music</v>
      </c>
      <c r="V521" t="str">
        <f t="shared" si="71"/>
        <v>rock</v>
      </c>
    </row>
    <row r="522" spans="1:22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64"/>
        <v>425.75</v>
      </c>
      <c r="G522" s="5">
        <f t="shared" si="65"/>
        <v>106.4375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10">
        <f t="shared" si="66"/>
        <v>43574.208333333328</v>
      </c>
      <c r="N522" s="8">
        <f t="shared" si="67"/>
        <v>4</v>
      </c>
      <c r="O522" s="8">
        <f t="shared" si="68"/>
        <v>2019</v>
      </c>
      <c r="P522">
        <v>1555909200</v>
      </c>
      <c r="Q522" s="10">
        <f t="shared" si="69"/>
        <v>43577.208333333328</v>
      </c>
      <c r="R522" t="b">
        <v>0</v>
      </c>
      <c r="S522" t="b">
        <v>0</v>
      </c>
      <c r="T522" t="s">
        <v>33</v>
      </c>
      <c r="U522" t="str">
        <f t="shared" si="70"/>
        <v>theater</v>
      </c>
      <c r="V522" t="str">
        <f t="shared" si="71"/>
        <v>plays</v>
      </c>
    </row>
    <row r="523" spans="1:22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64"/>
        <v>145.53947368421052</v>
      </c>
      <c r="G523" s="5">
        <f t="shared" si="65"/>
        <v>29.975609756097562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10">
        <f t="shared" si="66"/>
        <v>42605.208333333328</v>
      </c>
      <c r="N523" s="8">
        <f t="shared" si="67"/>
        <v>8</v>
      </c>
      <c r="O523" s="8">
        <f t="shared" si="68"/>
        <v>2016</v>
      </c>
      <c r="P523">
        <v>1472446800</v>
      </c>
      <c r="Q523" s="10">
        <f t="shared" si="69"/>
        <v>42611.208333333328</v>
      </c>
      <c r="R523" t="b">
        <v>0</v>
      </c>
      <c r="S523" t="b">
        <v>1</v>
      </c>
      <c r="T523" t="s">
        <v>53</v>
      </c>
      <c r="U523" t="str">
        <f t="shared" si="70"/>
        <v>film &amp; video</v>
      </c>
      <c r="V523" t="str">
        <f t="shared" si="71"/>
        <v>drama</v>
      </c>
    </row>
    <row r="524" spans="1:22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64"/>
        <v>32.453465346534657</v>
      </c>
      <c r="G524" s="5">
        <f t="shared" si="65"/>
        <v>85.806282722513089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10">
        <f t="shared" si="66"/>
        <v>41093.208333333336</v>
      </c>
      <c r="N524" s="8">
        <f t="shared" si="67"/>
        <v>7</v>
      </c>
      <c r="O524" s="8">
        <f t="shared" si="68"/>
        <v>2012</v>
      </c>
      <c r="P524">
        <v>1342328400</v>
      </c>
      <c r="Q524" s="10">
        <f t="shared" si="69"/>
        <v>41105.208333333336</v>
      </c>
      <c r="R524" t="b">
        <v>0</v>
      </c>
      <c r="S524" t="b">
        <v>0</v>
      </c>
      <c r="T524" t="s">
        <v>100</v>
      </c>
      <c r="U524" t="str">
        <f t="shared" si="70"/>
        <v>film &amp; video</v>
      </c>
      <c r="V524" t="str">
        <f t="shared" si="71"/>
        <v>shorts</v>
      </c>
    </row>
    <row r="525" spans="1:22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64"/>
        <v>700.33333333333326</v>
      </c>
      <c r="G525" s="5">
        <f t="shared" si="65"/>
        <v>70.82022471910112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10">
        <f t="shared" si="66"/>
        <v>40241.25</v>
      </c>
      <c r="N525" s="8">
        <f t="shared" si="67"/>
        <v>3</v>
      </c>
      <c r="O525" s="8">
        <f t="shared" si="68"/>
        <v>2010</v>
      </c>
      <c r="P525">
        <v>1268114400</v>
      </c>
      <c r="Q525" s="10">
        <f t="shared" si="69"/>
        <v>40246.25</v>
      </c>
      <c r="R525" t="b">
        <v>0</v>
      </c>
      <c r="S525" t="b">
        <v>0</v>
      </c>
      <c r="T525" t="s">
        <v>100</v>
      </c>
      <c r="U525" t="str">
        <f t="shared" si="70"/>
        <v>film &amp; video</v>
      </c>
      <c r="V525" t="str">
        <f t="shared" si="71"/>
        <v>shorts</v>
      </c>
    </row>
    <row r="526" spans="1:22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64"/>
        <v>83.904860392967933</v>
      </c>
      <c r="G526" s="5">
        <f t="shared" si="65"/>
        <v>40.998484082870135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10">
        <f t="shared" si="66"/>
        <v>40294.208333333336</v>
      </c>
      <c r="N526" s="8">
        <f t="shared" si="67"/>
        <v>4</v>
      </c>
      <c r="O526" s="8">
        <f t="shared" si="68"/>
        <v>2010</v>
      </c>
      <c r="P526">
        <v>1273381200</v>
      </c>
      <c r="Q526" s="10">
        <f t="shared" si="69"/>
        <v>40307.208333333336</v>
      </c>
      <c r="R526" t="b">
        <v>0</v>
      </c>
      <c r="S526" t="b">
        <v>0</v>
      </c>
      <c r="T526" t="s">
        <v>33</v>
      </c>
      <c r="U526" t="str">
        <f t="shared" si="70"/>
        <v>theater</v>
      </c>
      <c r="V526" t="str">
        <f t="shared" si="71"/>
        <v>plays</v>
      </c>
    </row>
    <row r="527" spans="1:22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64"/>
        <v>84.19047619047619</v>
      </c>
      <c r="G527" s="5">
        <f t="shared" si="65"/>
        <v>28.063492063492063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10">
        <f t="shared" si="66"/>
        <v>40505.25</v>
      </c>
      <c r="N527" s="8">
        <f t="shared" si="67"/>
        <v>11</v>
      </c>
      <c r="O527" s="8">
        <f t="shared" si="68"/>
        <v>2010</v>
      </c>
      <c r="P527">
        <v>1290837600</v>
      </c>
      <c r="Q527" s="10">
        <f t="shared" si="69"/>
        <v>40509.25</v>
      </c>
      <c r="R527" t="b">
        <v>0</v>
      </c>
      <c r="S527" t="b">
        <v>0</v>
      </c>
      <c r="T527" t="s">
        <v>65</v>
      </c>
      <c r="U527" t="str">
        <f t="shared" si="70"/>
        <v>technology</v>
      </c>
      <c r="V527" t="str">
        <f t="shared" si="71"/>
        <v>wearables</v>
      </c>
    </row>
    <row r="528" spans="1:22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64"/>
        <v>155.95180722891567</v>
      </c>
      <c r="G528" s="5">
        <f t="shared" si="65"/>
        <v>88.054421768707485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10">
        <f t="shared" si="66"/>
        <v>42364.25</v>
      </c>
      <c r="N528" s="8">
        <f t="shared" si="67"/>
        <v>12</v>
      </c>
      <c r="O528" s="8">
        <f t="shared" si="68"/>
        <v>2015</v>
      </c>
      <c r="P528">
        <v>1454306400</v>
      </c>
      <c r="Q528" s="10">
        <f t="shared" si="69"/>
        <v>42401.25</v>
      </c>
      <c r="R528" t="b">
        <v>0</v>
      </c>
      <c r="S528" t="b">
        <v>1</v>
      </c>
      <c r="T528" t="s">
        <v>33</v>
      </c>
      <c r="U528" t="str">
        <f t="shared" si="70"/>
        <v>theater</v>
      </c>
      <c r="V528" t="str">
        <f t="shared" si="71"/>
        <v>plays</v>
      </c>
    </row>
    <row r="529" spans="1:22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64"/>
        <v>99.619450317124731</v>
      </c>
      <c r="G529" s="5">
        <f t="shared" si="65"/>
        <v>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10">
        <f t="shared" si="66"/>
        <v>42405.25</v>
      </c>
      <c r="N529" s="8">
        <f t="shared" si="67"/>
        <v>2</v>
      </c>
      <c r="O529" s="8">
        <f t="shared" si="68"/>
        <v>2016</v>
      </c>
      <c r="P529">
        <v>1457762400</v>
      </c>
      <c r="Q529" s="10">
        <f t="shared" si="69"/>
        <v>42441.25</v>
      </c>
      <c r="R529" t="b">
        <v>0</v>
      </c>
      <c r="S529" t="b">
        <v>0</v>
      </c>
      <c r="T529" t="s">
        <v>71</v>
      </c>
      <c r="U529" t="str">
        <f t="shared" si="70"/>
        <v>film &amp; video</v>
      </c>
      <c r="V529" t="str">
        <f t="shared" si="71"/>
        <v>animation</v>
      </c>
    </row>
    <row r="530" spans="1:22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64"/>
        <v>80.300000000000011</v>
      </c>
      <c r="G530" s="5">
        <f t="shared" si="65"/>
        <v>90.337500000000006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10">
        <f t="shared" si="66"/>
        <v>41601.25</v>
      </c>
      <c r="N530" s="8">
        <f t="shared" si="67"/>
        <v>11</v>
      </c>
      <c r="O530" s="8">
        <f t="shared" si="68"/>
        <v>2013</v>
      </c>
      <c r="P530">
        <v>1389074400</v>
      </c>
      <c r="Q530" s="10">
        <f t="shared" si="69"/>
        <v>41646.25</v>
      </c>
      <c r="R530" t="b">
        <v>0</v>
      </c>
      <c r="S530" t="b">
        <v>0</v>
      </c>
      <c r="T530" t="s">
        <v>60</v>
      </c>
      <c r="U530" t="str">
        <f t="shared" si="70"/>
        <v>music</v>
      </c>
      <c r="V530" t="str">
        <f t="shared" si="71"/>
        <v>indie rock</v>
      </c>
    </row>
    <row r="531" spans="1:22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64"/>
        <v>11.254901960784313</v>
      </c>
      <c r="G531" s="5">
        <f t="shared" si="65"/>
        <v>63.777777777777779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10">
        <f t="shared" si="66"/>
        <v>41769.208333333336</v>
      </c>
      <c r="N531" s="8">
        <f t="shared" si="67"/>
        <v>5</v>
      </c>
      <c r="O531" s="8">
        <f t="shared" si="68"/>
        <v>2014</v>
      </c>
      <c r="P531">
        <v>1402117200</v>
      </c>
      <c r="Q531" s="10">
        <f t="shared" si="69"/>
        <v>41797.208333333336</v>
      </c>
      <c r="R531" t="b">
        <v>0</v>
      </c>
      <c r="S531" t="b">
        <v>0</v>
      </c>
      <c r="T531" t="s">
        <v>89</v>
      </c>
      <c r="U531" t="str">
        <f t="shared" si="70"/>
        <v>games</v>
      </c>
      <c r="V531" t="str">
        <f t="shared" si="71"/>
        <v>video games</v>
      </c>
    </row>
    <row r="532" spans="1:22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64"/>
        <v>91.740952380952379</v>
      </c>
      <c r="G532" s="5">
        <f t="shared" si="65"/>
        <v>53.995515695067262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10">
        <f t="shared" si="66"/>
        <v>40421.208333333336</v>
      </c>
      <c r="N532" s="8">
        <f t="shared" si="67"/>
        <v>8</v>
      </c>
      <c r="O532" s="8">
        <f t="shared" si="68"/>
        <v>2010</v>
      </c>
      <c r="P532">
        <v>1284440400</v>
      </c>
      <c r="Q532" s="10">
        <f t="shared" si="69"/>
        <v>40435.208333333336</v>
      </c>
      <c r="R532" t="b">
        <v>0</v>
      </c>
      <c r="S532" t="b">
        <v>1</v>
      </c>
      <c r="T532" t="s">
        <v>119</v>
      </c>
      <c r="U532" t="str">
        <f t="shared" si="70"/>
        <v>publishing</v>
      </c>
      <c r="V532" t="str">
        <f t="shared" si="71"/>
        <v>fiction</v>
      </c>
    </row>
    <row r="533" spans="1:22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64"/>
        <v>95.521156936261391</v>
      </c>
      <c r="G533" s="5">
        <f t="shared" si="65"/>
        <v>48.993956043956047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10">
        <f t="shared" si="66"/>
        <v>41589.25</v>
      </c>
      <c r="N533" s="8">
        <f t="shared" si="67"/>
        <v>11</v>
      </c>
      <c r="O533" s="8">
        <f t="shared" si="68"/>
        <v>2013</v>
      </c>
      <c r="P533">
        <v>1388988000</v>
      </c>
      <c r="Q533" s="10">
        <f t="shared" si="69"/>
        <v>41645.25</v>
      </c>
      <c r="R533" t="b">
        <v>0</v>
      </c>
      <c r="S533" t="b">
        <v>0</v>
      </c>
      <c r="T533" t="s">
        <v>89</v>
      </c>
      <c r="U533" t="str">
        <f t="shared" si="70"/>
        <v>games</v>
      </c>
      <c r="V533" t="str">
        <f t="shared" si="71"/>
        <v>video games</v>
      </c>
    </row>
    <row r="534" spans="1:22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64"/>
        <v>502.87499999999994</v>
      </c>
      <c r="G534" s="5">
        <f t="shared" si="65"/>
        <v>63.857142857142854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10">
        <f t="shared" si="66"/>
        <v>43125.25</v>
      </c>
      <c r="N534" s="8">
        <f t="shared" si="67"/>
        <v>1</v>
      </c>
      <c r="O534" s="8">
        <f t="shared" si="68"/>
        <v>2018</v>
      </c>
      <c r="P534">
        <v>1516946400</v>
      </c>
      <c r="Q534" s="10">
        <f t="shared" si="69"/>
        <v>43126.25</v>
      </c>
      <c r="R534" t="b">
        <v>0</v>
      </c>
      <c r="S534" t="b">
        <v>0</v>
      </c>
      <c r="T534" t="s">
        <v>33</v>
      </c>
      <c r="U534" t="str">
        <f t="shared" si="70"/>
        <v>theater</v>
      </c>
      <c r="V534" t="str">
        <f t="shared" si="71"/>
        <v>plays</v>
      </c>
    </row>
    <row r="535" spans="1:22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64"/>
        <v>159.24394463667818</v>
      </c>
      <c r="G535" s="5">
        <f t="shared" si="65"/>
        <v>82.996393146979258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10">
        <f t="shared" si="66"/>
        <v>41479.208333333336</v>
      </c>
      <c r="N535" s="8">
        <f t="shared" si="67"/>
        <v>7</v>
      </c>
      <c r="O535" s="8">
        <f t="shared" si="68"/>
        <v>2013</v>
      </c>
      <c r="P535">
        <v>1377752400</v>
      </c>
      <c r="Q535" s="10">
        <f t="shared" si="69"/>
        <v>41515.208333333336</v>
      </c>
      <c r="R535" t="b">
        <v>0</v>
      </c>
      <c r="S535" t="b">
        <v>0</v>
      </c>
      <c r="T535" t="s">
        <v>60</v>
      </c>
      <c r="U535" t="str">
        <f t="shared" si="70"/>
        <v>music</v>
      </c>
      <c r="V535" t="str">
        <f t="shared" si="71"/>
        <v>indie rock</v>
      </c>
    </row>
    <row r="536" spans="1:22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64"/>
        <v>15.022446689113355</v>
      </c>
      <c r="G536" s="5">
        <f t="shared" si="65"/>
        <v>55.08230452674897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10">
        <f t="shared" si="66"/>
        <v>43329.208333333328</v>
      </c>
      <c r="N536" s="8">
        <f t="shared" si="67"/>
        <v>8</v>
      </c>
      <c r="O536" s="8">
        <f t="shared" si="68"/>
        <v>2018</v>
      </c>
      <c r="P536">
        <v>1534568400</v>
      </c>
      <c r="Q536" s="10">
        <f t="shared" si="69"/>
        <v>43330.208333333328</v>
      </c>
      <c r="R536" t="b">
        <v>0</v>
      </c>
      <c r="S536" t="b">
        <v>1</v>
      </c>
      <c r="T536" t="s">
        <v>53</v>
      </c>
      <c r="U536" t="str">
        <f t="shared" si="70"/>
        <v>film &amp; video</v>
      </c>
      <c r="V536" t="str">
        <f t="shared" si="71"/>
        <v>drama</v>
      </c>
    </row>
    <row r="537" spans="1:22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64"/>
        <v>482.03846153846149</v>
      </c>
      <c r="G537" s="5">
        <f t="shared" si="65"/>
        <v>62.044554455445542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10">
        <f t="shared" si="66"/>
        <v>43259.208333333328</v>
      </c>
      <c r="N537" s="8">
        <f t="shared" si="67"/>
        <v>6</v>
      </c>
      <c r="O537" s="8">
        <f t="shared" si="68"/>
        <v>2018</v>
      </c>
      <c r="P537">
        <v>1528606800</v>
      </c>
      <c r="Q537" s="10">
        <f t="shared" si="69"/>
        <v>43261.208333333328</v>
      </c>
      <c r="R537" t="b">
        <v>0</v>
      </c>
      <c r="S537" t="b">
        <v>1</v>
      </c>
      <c r="T537" t="s">
        <v>33</v>
      </c>
      <c r="U537" t="str">
        <f t="shared" si="70"/>
        <v>theater</v>
      </c>
      <c r="V537" t="str">
        <f t="shared" si="71"/>
        <v>plays</v>
      </c>
    </row>
    <row r="538" spans="1:22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64"/>
        <v>149.96938775510205</v>
      </c>
      <c r="G538" s="5">
        <f t="shared" si="65"/>
        <v>104.97857142857143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10">
        <f t="shared" si="66"/>
        <v>40414.208333333336</v>
      </c>
      <c r="N538" s="8">
        <f t="shared" si="67"/>
        <v>8</v>
      </c>
      <c r="O538" s="8">
        <f t="shared" si="68"/>
        <v>2010</v>
      </c>
      <c r="P538">
        <v>1284872400</v>
      </c>
      <c r="Q538" s="10">
        <f t="shared" si="69"/>
        <v>40440.208333333336</v>
      </c>
      <c r="R538" t="b">
        <v>0</v>
      </c>
      <c r="S538" t="b">
        <v>0</v>
      </c>
      <c r="T538" t="s">
        <v>119</v>
      </c>
      <c r="U538" t="str">
        <f t="shared" si="70"/>
        <v>publishing</v>
      </c>
      <c r="V538" t="str">
        <f t="shared" si="71"/>
        <v>fiction</v>
      </c>
    </row>
    <row r="539" spans="1:22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64"/>
        <v>117.22156398104266</v>
      </c>
      <c r="G539" s="5">
        <f t="shared" si="65"/>
        <v>94.044676806083643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10">
        <f t="shared" si="66"/>
        <v>43342.208333333328</v>
      </c>
      <c r="N539" s="8">
        <f t="shared" si="67"/>
        <v>8</v>
      </c>
      <c r="O539" s="8">
        <f t="shared" si="68"/>
        <v>2018</v>
      </c>
      <c r="P539">
        <v>1537592400</v>
      </c>
      <c r="Q539" s="10">
        <f t="shared" si="69"/>
        <v>43365.208333333328</v>
      </c>
      <c r="R539" t="b">
        <v>1</v>
      </c>
      <c r="S539" t="b">
        <v>1</v>
      </c>
      <c r="T539" t="s">
        <v>42</v>
      </c>
      <c r="U539" t="str">
        <f t="shared" si="70"/>
        <v>film &amp; video</v>
      </c>
      <c r="V539" t="str">
        <f t="shared" si="71"/>
        <v>documentary</v>
      </c>
    </row>
    <row r="540" spans="1:22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64"/>
        <v>37.695968274950431</v>
      </c>
      <c r="G540" s="5">
        <f t="shared" si="65"/>
        <v>44.007716049382715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10">
        <f t="shared" si="66"/>
        <v>41539.208333333336</v>
      </c>
      <c r="N540" s="8">
        <f t="shared" si="67"/>
        <v>9</v>
      </c>
      <c r="O540" s="8">
        <f t="shared" si="68"/>
        <v>2013</v>
      </c>
      <c r="P540">
        <v>1381208400</v>
      </c>
      <c r="Q540" s="10">
        <f t="shared" si="69"/>
        <v>41555.208333333336</v>
      </c>
      <c r="R540" t="b">
        <v>0</v>
      </c>
      <c r="S540" t="b">
        <v>0</v>
      </c>
      <c r="T540" t="s">
        <v>292</v>
      </c>
      <c r="U540" t="str">
        <f t="shared" si="70"/>
        <v>games</v>
      </c>
      <c r="V540" t="str">
        <f t="shared" si="71"/>
        <v>mobile games</v>
      </c>
    </row>
    <row r="541" spans="1:22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64"/>
        <v>72.653061224489804</v>
      </c>
      <c r="G541" s="5">
        <f t="shared" si="65"/>
        <v>92.467532467532465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10">
        <f t="shared" si="66"/>
        <v>43647.208333333328</v>
      </c>
      <c r="N541" s="8">
        <f t="shared" si="67"/>
        <v>7</v>
      </c>
      <c r="O541" s="8">
        <f t="shared" si="68"/>
        <v>2019</v>
      </c>
      <c r="P541">
        <v>1562475600</v>
      </c>
      <c r="Q541" s="10">
        <f t="shared" si="69"/>
        <v>43653.208333333328</v>
      </c>
      <c r="R541" t="b">
        <v>0</v>
      </c>
      <c r="S541" t="b">
        <v>1</v>
      </c>
      <c r="T541" t="s">
        <v>17</v>
      </c>
      <c r="U541" t="str">
        <f t="shared" si="70"/>
        <v>food</v>
      </c>
      <c r="V541" t="str">
        <f t="shared" si="71"/>
        <v>food trucks</v>
      </c>
    </row>
    <row r="542" spans="1:22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64"/>
        <v>265.98113207547169</v>
      </c>
      <c r="G542" s="5">
        <f t="shared" si="65"/>
        <v>57.072874493927124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10">
        <f t="shared" si="66"/>
        <v>43225.208333333328</v>
      </c>
      <c r="N542" s="8">
        <f t="shared" si="67"/>
        <v>5</v>
      </c>
      <c r="O542" s="8">
        <f t="shared" si="68"/>
        <v>2018</v>
      </c>
      <c r="P542">
        <v>1527397200</v>
      </c>
      <c r="Q542" s="10">
        <f t="shared" si="69"/>
        <v>43247.208333333328</v>
      </c>
      <c r="R542" t="b">
        <v>0</v>
      </c>
      <c r="S542" t="b">
        <v>0</v>
      </c>
      <c r="T542" t="s">
        <v>122</v>
      </c>
      <c r="U542" t="str">
        <f t="shared" si="70"/>
        <v>photography</v>
      </c>
      <c r="V542" t="str">
        <f t="shared" si="71"/>
        <v>photography books</v>
      </c>
    </row>
    <row r="543" spans="1:22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64"/>
        <v>24.205617977528089</v>
      </c>
      <c r="G543" s="5">
        <f t="shared" si="65"/>
        <v>109.07848101265823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10">
        <f t="shared" si="66"/>
        <v>42165.208333333328</v>
      </c>
      <c r="N543" s="8">
        <f t="shared" si="67"/>
        <v>6</v>
      </c>
      <c r="O543" s="8">
        <f t="shared" si="68"/>
        <v>2015</v>
      </c>
      <c r="P543">
        <v>1436158800</v>
      </c>
      <c r="Q543" s="10">
        <f t="shared" si="69"/>
        <v>42191.208333333328</v>
      </c>
      <c r="R543" t="b">
        <v>0</v>
      </c>
      <c r="S543" t="b">
        <v>0</v>
      </c>
      <c r="T543" t="s">
        <v>292</v>
      </c>
      <c r="U543" t="str">
        <f t="shared" si="70"/>
        <v>games</v>
      </c>
      <c r="V543" t="str">
        <f t="shared" si="71"/>
        <v>mobile games</v>
      </c>
    </row>
    <row r="544" spans="1:22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64"/>
        <v>2.5064935064935066</v>
      </c>
      <c r="G544" s="5">
        <f t="shared" si="65"/>
        <v>39.387755102040813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10">
        <f t="shared" si="66"/>
        <v>42391.25</v>
      </c>
      <c r="N544" s="8">
        <f t="shared" si="67"/>
        <v>1</v>
      </c>
      <c r="O544" s="8">
        <f t="shared" si="68"/>
        <v>2016</v>
      </c>
      <c r="P544">
        <v>1456034400</v>
      </c>
      <c r="Q544" s="10">
        <f t="shared" si="69"/>
        <v>42421.25</v>
      </c>
      <c r="R544" t="b">
        <v>0</v>
      </c>
      <c r="S544" t="b">
        <v>0</v>
      </c>
      <c r="T544" t="s">
        <v>60</v>
      </c>
      <c r="U544" t="str">
        <f t="shared" si="70"/>
        <v>music</v>
      </c>
      <c r="V544" t="str">
        <f t="shared" si="71"/>
        <v>indie rock</v>
      </c>
    </row>
    <row r="545" spans="1:22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64"/>
        <v>16.329799764428738</v>
      </c>
      <c r="G545" s="5">
        <f t="shared" si="65"/>
        <v>77.022222222222226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10">
        <f t="shared" si="66"/>
        <v>41528.208333333336</v>
      </c>
      <c r="N545" s="8">
        <f t="shared" si="67"/>
        <v>9</v>
      </c>
      <c r="O545" s="8">
        <f t="shared" si="68"/>
        <v>2013</v>
      </c>
      <c r="P545">
        <v>1380171600</v>
      </c>
      <c r="Q545" s="10">
        <f t="shared" si="69"/>
        <v>41543.208333333336</v>
      </c>
      <c r="R545" t="b">
        <v>0</v>
      </c>
      <c r="S545" t="b">
        <v>0</v>
      </c>
      <c r="T545" t="s">
        <v>89</v>
      </c>
      <c r="U545" t="str">
        <f t="shared" si="70"/>
        <v>games</v>
      </c>
      <c r="V545" t="str">
        <f t="shared" si="71"/>
        <v>video games</v>
      </c>
    </row>
    <row r="546" spans="1:22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64"/>
        <v>276.5</v>
      </c>
      <c r="G546" s="5">
        <f t="shared" si="65"/>
        <v>92.166666666666671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10">
        <f t="shared" si="66"/>
        <v>42377.25</v>
      </c>
      <c r="N546" s="8">
        <f t="shared" si="67"/>
        <v>1</v>
      </c>
      <c r="O546" s="8">
        <f t="shared" si="68"/>
        <v>2016</v>
      </c>
      <c r="P546">
        <v>1453356000</v>
      </c>
      <c r="Q546" s="10">
        <f t="shared" si="69"/>
        <v>42390.25</v>
      </c>
      <c r="R546" t="b">
        <v>0</v>
      </c>
      <c r="S546" t="b">
        <v>0</v>
      </c>
      <c r="T546" t="s">
        <v>23</v>
      </c>
      <c r="U546" t="str">
        <f t="shared" si="70"/>
        <v>music</v>
      </c>
      <c r="V546" t="str">
        <f t="shared" si="71"/>
        <v>rock</v>
      </c>
    </row>
    <row r="547" spans="1:22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64"/>
        <v>88.803571428571431</v>
      </c>
      <c r="G547" s="5">
        <f t="shared" si="65"/>
        <v>61.007063197026021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10">
        <f t="shared" si="66"/>
        <v>43824.25</v>
      </c>
      <c r="N547" s="8">
        <f t="shared" si="67"/>
        <v>12</v>
      </c>
      <c r="O547" s="8">
        <f t="shared" si="68"/>
        <v>2019</v>
      </c>
      <c r="P547">
        <v>1578981600</v>
      </c>
      <c r="Q547" s="10">
        <f t="shared" si="69"/>
        <v>43844.25</v>
      </c>
      <c r="R547" t="b">
        <v>0</v>
      </c>
      <c r="S547" t="b">
        <v>0</v>
      </c>
      <c r="T547" t="s">
        <v>33</v>
      </c>
      <c r="U547" t="str">
        <f t="shared" si="70"/>
        <v>theater</v>
      </c>
      <c r="V547" t="str">
        <f t="shared" si="71"/>
        <v>plays</v>
      </c>
    </row>
    <row r="548" spans="1:22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64"/>
        <v>163.57142857142856</v>
      </c>
      <c r="G548" s="5">
        <f t="shared" si="65"/>
        <v>78.068181818181813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10">
        <f t="shared" si="66"/>
        <v>43360.208333333328</v>
      </c>
      <c r="N548" s="8">
        <f t="shared" si="67"/>
        <v>9</v>
      </c>
      <c r="O548" s="8">
        <f t="shared" si="68"/>
        <v>2018</v>
      </c>
      <c r="P548">
        <v>1537419600</v>
      </c>
      <c r="Q548" s="10">
        <f t="shared" si="69"/>
        <v>43363.208333333328</v>
      </c>
      <c r="R548" t="b">
        <v>0</v>
      </c>
      <c r="S548" t="b">
        <v>1</v>
      </c>
      <c r="T548" t="s">
        <v>33</v>
      </c>
      <c r="U548" t="str">
        <f t="shared" si="70"/>
        <v>theater</v>
      </c>
      <c r="V548" t="str">
        <f t="shared" si="71"/>
        <v>plays</v>
      </c>
    </row>
    <row r="549" spans="1:22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64"/>
        <v>969</v>
      </c>
      <c r="G549" s="5">
        <f t="shared" si="65"/>
        <v>80.75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10">
        <f t="shared" si="66"/>
        <v>42029.25</v>
      </c>
      <c r="N549" s="8">
        <f t="shared" si="67"/>
        <v>1</v>
      </c>
      <c r="O549" s="8">
        <f t="shared" si="68"/>
        <v>2015</v>
      </c>
      <c r="P549">
        <v>1423202400</v>
      </c>
      <c r="Q549" s="10">
        <f t="shared" si="69"/>
        <v>42041.25</v>
      </c>
      <c r="R549" t="b">
        <v>0</v>
      </c>
      <c r="S549" t="b">
        <v>0</v>
      </c>
      <c r="T549" t="s">
        <v>53</v>
      </c>
      <c r="U549" t="str">
        <f t="shared" si="70"/>
        <v>film &amp; video</v>
      </c>
      <c r="V549" t="str">
        <f t="shared" si="71"/>
        <v>drama</v>
      </c>
    </row>
    <row r="550" spans="1:22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64"/>
        <v>270.91376701966715</v>
      </c>
      <c r="G550" s="5">
        <f t="shared" si="65"/>
        <v>59.991289782244557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10">
        <f t="shared" si="66"/>
        <v>42461.208333333328</v>
      </c>
      <c r="N550" s="8">
        <f t="shared" si="67"/>
        <v>4</v>
      </c>
      <c r="O550" s="8">
        <f t="shared" si="68"/>
        <v>2016</v>
      </c>
      <c r="P550">
        <v>1460610000</v>
      </c>
      <c r="Q550" s="10">
        <f t="shared" si="69"/>
        <v>42474.208333333328</v>
      </c>
      <c r="R550" t="b">
        <v>0</v>
      </c>
      <c r="S550" t="b">
        <v>0</v>
      </c>
      <c r="T550" t="s">
        <v>33</v>
      </c>
      <c r="U550" t="str">
        <f t="shared" si="70"/>
        <v>theater</v>
      </c>
      <c r="V550" t="str">
        <f t="shared" si="71"/>
        <v>plays</v>
      </c>
    </row>
    <row r="551" spans="1:22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64"/>
        <v>284.21355932203392</v>
      </c>
      <c r="G551" s="5">
        <f t="shared" si="65"/>
        <v>110.03018372703411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10">
        <f t="shared" si="66"/>
        <v>41422.208333333336</v>
      </c>
      <c r="N551" s="8">
        <f t="shared" si="67"/>
        <v>5</v>
      </c>
      <c r="O551" s="8">
        <f t="shared" si="68"/>
        <v>2013</v>
      </c>
      <c r="P551">
        <v>1370494800</v>
      </c>
      <c r="Q551" s="10">
        <f t="shared" si="69"/>
        <v>41431.208333333336</v>
      </c>
      <c r="R551" t="b">
        <v>0</v>
      </c>
      <c r="S551" t="b">
        <v>0</v>
      </c>
      <c r="T551" t="s">
        <v>65</v>
      </c>
      <c r="U551" t="str">
        <f t="shared" si="70"/>
        <v>technology</v>
      </c>
      <c r="V551" t="str">
        <f t="shared" si="71"/>
        <v>wearables</v>
      </c>
    </row>
    <row r="552" spans="1:22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64"/>
        <v>4</v>
      </c>
      <c r="G552" s="5">
        <f t="shared" si="65"/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10">
        <f t="shared" si="66"/>
        <v>40968.25</v>
      </c>
      <c r="N552" s="8">
        <f t="shared" si="67"/>
        <v>2</v>
      </c>
      <c r="O552" s="8">
        <f t="shared" si="68"/>
        <v>2012</v>
      </c>
      <c r="P552">
        <v>1332306000</v>
      </c>
      <c r="Q552" s="10">
        <f t="shared" si="69"/>
        <v>40989.208333333336</v>
      </c>
      <c r="R552" t="b">
        <v>0</v>
      </c>
      <c r="S552" t="b">
        <v>0</v>
      </c>
      <c r="T552" t="s">
        <v>60</v>
      </c>
      <c r="U552" t="str">
        <f t="shared" si="70"/>
        <v>music</v>
      </c>
      <c r="V552" t="str">
        <f t="shared" si="71"/>
        <v>indie rock</v>
      </c>
    </row>
    <row r="553" spans="1:22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64"/>
        <v>58.6329816768462</v>
      </c>
      <c r="G553" s="5">
        <f t="shared" si="65"/>
        <v>37.99856063332134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10">
        <f t="shared" si="66"/>
        <v>41993.25</v>
      </c>
      <c r="N553" s="8">
        <f t="shared" si="67"/>
        <v>12</v>
      </c>
      <c r="O553" s="8">
        <f t="shared" si="68"/>
        <v>2014</v>
      </c>
      <c r="P553">
        <v>1422511200</v>
      </c>
      <c r="Q553" s="10">
        <f t="shared" si="69"/>
        <v>42033.25</v>
      </c>
      <c r="R553" t="b">
        <v>0</v>
      </c>
      <c r="S553" t="b">
        <v>1</v>
      </c>
      <c r="T553" t="s">
        <v>28</v>
      </c>
      <c r="U553" t="str">
        <f t="shared" si="70"/>
        <v>technology</v>
      </c>
      <c r="V553" t="str">
        <f t="shared" si="71"/>
        <v>web</v>
      </c>
    </row>
    <row r="554" spans="1:22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64"/>
        <v>98.51111111111112</v>
      </c>
      <c r="G554" s="5">
        <f t="shared" si="65"/>
        <v>96.369565217391298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10">
        <f t="shared" si="66"/>
        <v>42700.25</v>
      </c>
      <c r="N554" s="8">
        <f t="shared" si="67"/>
        <v>11</v>
      </c>
      <c r="O554" s="8">
        <f t="shared" si="68"/>
        <v>2016</v>
      </c>
      <c r="P554">
        <v>1480312800</v>
      </c>
      <c r="Q554" s="10">
        <f t="shared" si="69"/>
        <v>42702.25</v>
      </c>
      <c r="R554" t="b">
        <v>0</v>
      </c>
      <c r="S554" t="b">
        <v>0</v>
      </c>
      <c r="T554" t="s">
        <v>33</v>
      </c>
      <c r="U554" t="str">
        <f t="shared" si="70"/>
        <v>theater</v>
      </c>
      <c r="V554" t="str">
        <f t="shared" si="71"/>
        <v>plays</v>
      </c>
    </row>
    <row r="555" spans="1:22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64"/>
        <v>43.975381008206334</v>
      </c>
      <c r="G555" s="5">
        <f t="shared" si="65"/>
        <v>72.978599221789878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10">
        <f t="shared" si="66"/>
        <v>40545.25</v>
      </c>
      <c r="N555" s="8">
        <f t="shared" si="67"/>
        <v>1</v>
      </c>
      <c r="O555" s="8">
        <f t="shared" si="68"/>
        <v>2011</v>
      </c>
      <c r="P555">
        <v>1294034400</v>
      </c>
      <c r="Q555" s="10">
        <f t="shared" si="69"/>
        <v>40546.25</v>
      </c>
      <c r="R555" t="b">
        <v>0</v>
      </c>
      <c r="S555" t="b">
        <v>0</v>
      </c>
      <c r="T555" t="s">
        <v>23</v>
      </c>
      <c r="U555" t="str">
        <f t="shared" si="70"/>
        <v>music</v>
      </c>
      <c r="V555" t="str">
        <f t="shared" si="71"/>
        <v>rock</v>
      </c>
    </row>
    <row r="556" spans="1:22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64"/>
        <v>151.66315789473683</v>
      </c>
      <c r="G556" s="5">
        <f t="shared" si="65"/>
        <v>26.007220216606498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10">
        <f t="shared" si="66"/>
        <v>42723.25</v>
      </c>
      <c r="N556" s="8">
        <f t="shared" si="67"/>
        <v>12</v>
      </c>
      <c r="O556" s="8">
        <f t="shared" si="68"/>
        <v>2016</v>
      </c>
      <c r="P556">
        <v>1482645600</v>
      </c>
      <c r="Q556" s="10">
        <f t="shared" si="69"/>
        <v>42729.25</v>
      </c>
      <c r="R556" t="b">
        <v>0</v>
      </c>
      <c r="S556" t="b">
        <v>0</v>
      </c>
      <c r="T556" t="s">
        <v>60</v>
      </c>
      <c r="U556" t="str">
        <f t="shared" si="70"/>
        <v>music</v>
      </c>
      <c r="V556" t="str">
        <f t="shared" si="71"/>
        <v>indie rock</v>
      </c>
    </row>
    <row r="557" spans="1:22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64"/>
        <v>223.63492063492063</v>
      </c>
      <c r="G557" s="5">
        <f t="shared" si="65"/>
        <v>104.36296296296297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10">
        <f t="shared" si="66"/>
        <v>41731.208333333336</v>
      </c>
      <c r="N557" s="8">
        <f t="shared" si="67"/>
        <v>4</v>
      </c>
      <c r="O557" s="8">
        <f t="shared" si="68"/>
        <v>2014</v>
      </c>
      <c r="P557">
        <v>1399093200</v>
      </c>
      <c r="Q557" s="10">
        <f t="shared" si="69"/>
        <v>41762.208333333336</v>
      </c>
      <c r="R557" t="b">
        <v>0</v>
      </c>
      <c r="S557" t="b">
        <v>0</v>
      </c>
      <c r="T557" t="s">
        <v>23</v>
      </c>
      <c r="U557" t="str">
        <f t="shared" si="70"/>
        <v>music</v>
      </c>
      <c r="V557" t="str">
        <f t="shared" si="71"/>
        <v>rock</v>
      </c>
    </row>
    <row r="558" spans="1:22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64"/>
        <v>239.75</v>
      </c>
      <c r="G558" s="5">
        <f t="shared" si="65"/>
        <v>102.18852459016394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10">
        <f t="shared" si="66"/>
        <v>40792.208333333336</v>
      </c>
      <c r="N558" s="8">
        <f t="shared" si="67"/>
        <v>9</v>
      </c>
      <c r="O558" s="8">
        <f t="shared" si="68"/>
        <v>2011</v>
      </c>
      <c r="P558">
        <v>1315890000</v>
      </c>
      <c r="Q558" s="10">
        <f t="shared" si="69"/>
        <v>40799.208333333336</v>
      </c>
      <c r="R558" t="b">
        <v>0</v>
      </c>
      <c r="S558" t="b">
        <v>1</v>
      </c>
      <c r="T558" t="s">
        <v>206</v>
      </c>
      <c r="U558" t="str">
        <f t="shared" si="70"/>
        <v>publishing</v>
      </c>
      <c r="V558" t="str">
        <f t="shared" si="71"/>
        <v>translations</v>
      </c>
    </row>
    <row r="559" spans="1:22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64"/>
        <v>199.33333333333334</v>
      </c>
      <c r="G559" s="5">
        <f t="shared" si="65"/>
        <v>54.117647058823529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10">
        <f t="shared" si="66"/>
        <v>42279.208333333328</v>
      </c>
      <c r="N559" s="8">
        <f t="shared" si="67"/>
        <v>10</v>
      </c>
      <c r="O559" s="8">
        <f t="shared" si="68"/>
        <v>2015</v>
      </c>
      <c r="P559">
        <v>1444021200</v>
      </c>
      <c r="Q559" s="10">
        <f t="shared" si="69"/>
        <v>42282.208333333328</v>
      </c>
      <c r="R559" t="b">
        <v>0</v>
      </c>
      <c r="S559" t="b">
        <v>1</v>
      </c>
      <c r="T559" t="s">
        <v>474</v>
      </c>
      <c r="U559" t="str">
        <f t="shared" si="70"/>
        <v>film &amp; video</v>
      </c>
      <c r="V559" t="str">
        <f t="shared" si="71"/>
        <v>science fiction</v>
      </c>
    </row>
    <row r="560" spans="1:22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64"/>
        <v>137.34482758620689</v>
      </c>
      <c r="G560" s="5">
        <f t="shared" si="65"/>
        <v>63.222222222222221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10">
        <f t="shared" si="66"/>
        <v>42424.25</v>
      </c>
      <c r="N560" s="8">
        <f t="shared" si="67"/>
        <v>2</v>
      </c>
      <c r="O560" s="8">
        <f t="shared" si="68"/>
        <v>2016</v>
      </c>
      <c r="P560">
        <v>1460005200</v>
      </c>
      <c r="Q560" s="10">
        <f t="shared" si="69"/>
        <v>42467.208333333328</v>
      </c>
      <c r="R560" t="b">
        <v>0</v>
      </c>
      <c r="S560" t="b">
        <v>0</v>
      </c>
      <c r="T560" t="s">
        <v>33</v>
      </c>
      <c r="U560" t="str">
        <f t="shared" si="70"/>
        <v>theater</v>
      </c>
      <c r="V560" t="str">
        <f t="shared" si="71"/>
        <v>plays</v>
      </c>
    </row>
    <row r="561" spans="1:22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64"/>
        <v>100.9696106362773</v>
      </c>
      <c r="G561" s="5">
        <f t="shared" si="65"/>
        <v>104.03228962818004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10">
        <f t="shared" si="66"/>
        <v>42584.208333333328</v>
      </c>
      <c r="N561" s="8">
        <f t="shared" si="67"/>
        <v>8</v>
      </c>
      <c r="O561" s="8">
        <f t="shared" si="68"/>
        <v>2016</v>
      </c>
      <c r="P561">
        <v>1470718800</v>
      </c>
      <c r="Q561" s="10">
        <f t="shared" si="69"/>
        <v>42591.208333333328</v>
      </c>
      <c r="R561" t="b">
        <v>0</v>
      </c>
      <c r="S561" t="b">
        <v>0</v>
      </c>
      <c r="T561" t="s">
        <v>33</v>
      </c>
      <c r="U561" t="str">
        <f t="shared" si="70"/>
        <v>theater</v>
      </c>
      <c r="V561" t="str">
        <f t="shared" si="71"/>
        <v>plays</v>
      </c>
    </row>
    <row r="562" spans="1:22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64"/>
        <v>794.16</v>
      </c>
      <c r="G562" s="5">
        <f t="shared" si="65"/>
        <v>49.994334277620396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10">
        <f t="shared" si="66"/>
        <v>40865.25</v>
      </c>
      <c r="N562" s="8">
        <f t="shared" si="67"/>
        <v>11</v>
      </c>
      <c r="O562" s="8">
        <f t="shared" si="68"/>
        <v>2011</v>
      </c>
      <c r="P562">
        <v>1325052000</v>
      </c>
      <c r="Q562" s="10">
        <f t="shared" si="69"/>
        <v>40905.25</v>
      </c>
      <c r="R562" t="b">
        <v>0</v>
      </c>
      <c r="S562" t="b">
        <v>0</v>
      </c>
      <c r="T562" t="s">
        <v>71</v>
      </c>
      <c r="U562" t="str">
        <f t="shared" si="70"/>
        <v>film &amp; video</v>
      </c>
      <c r="V562" t="str">
        <f t="shared" si="71"/>
        <v>animation</v>
      </c>
    </row>
    <row r="563" spans="1:22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64"/>
        <v>369.7</v>
      </c>
      <c r="G563" s="5">
        <f t="shared" si="65"/>
        <v>56.015151515151516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10">
        <f t="shared" si="66"/>
        <v>40833.208333333336</v>
      </c>
      <c r="N563" s="8">
        <f t="shared" si="67"/>
        <v>10</v>
      </c>
      <c r="O563" s="8">
        <f t="shared" si="68"/>
        <v>2011</v>
      </c>
      <c r="P563">
        <v>1319000400</v>
      </c>
      <c r="Q563" s="10">
        <f t="shared" si="69"/>
        <v>40835.208333333336</v>
      </c>
      <c r="R563" t="b">
        <v>0</v>
      </c>
      <c r="S563" t="b">
        <v>0</v>
      </c>
      <c r="T563" t="s">
        <v>33</v>
      </c>
      <c r="U563" t="str">
        <f t="shared" si="70"/>
        <v>theater</v>
      </c>
      <c r="V563" t="str">
        <f t="shared" si="71"/>
        <v>plays</v>
      </c>
    </row>
    <row r="564" spans="1:22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64"/>
        <v>12.818181818181817</v>
      </c>
      <c r="G564" s="5">
        <f t="shared" si="65"/>
        <v>48.807692307692307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10">
        <f t="shared" si="66"/>
        <v>43536.208333333328</v>
      </c>
      <c r="N564" s="8">
        <f t="shared" si="67"/>
        <v>3</v>
      </c>
      <c r="O564" s="8">
        <f t="shared" si="68"/>
        <v>2019</v>
      </c>
      <c r="P564">
        <v>1552539600</v>
      </c>
      <c r="Q564" s="10">
        <f t="shared" si="69"/>
        <v>43538.208333333328</v>
      </c>
      <c r="R564" t="b">
        <v>0</v>
      </c>
      <c r="S564" t="b">
        <v>0</v>
      </c>
      <c r="T564" t="s">
        <v>23</v>
      </c>
      <c r="U564" t="str">
        <f t="shared" si="70"/>
        <v>music</v>
      </c>
      <c r="V564" t="str">
        <f t="shared" si="71"/>
        <v>rock</v>
      </c>
    </row>
    <row r="565" spans="1:22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64"/>
        <v>138.02702702702703</v>
      </c>
      <c r="G565" s="5">
        <f t="shared" si="65"/>
        <v>60.082352941176474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10">
        <f t="shared" si="66"/>
        <v>43417.25</v>
      </c>
      <c r="N565" s="8">
        <f t="shared" si="67"/>
        <v>11</v>
      </c>
      <c r="O565" s="8">
        <f t="shared" si="68"/>
        <v>2018</v>
      </c>
      <c r="P565">
        <v>1543816800</v>
      </c>
      <c r="Q565" s="10">
        <f t="shared" si="69"/>
        <v>43437.25</v>
      </c>
      <c r="R565" t="b">
        <v>0</v>
      </c>
      <c r="S565" t="b">
        <v>0</v>
      </c>
      <c r="T565" t="s">
        <v>42</v>
      </c>
      <c r="U565" t="str">
        <f t="shared" si="70"/>
        <v>film &amp; video</v>
      </c>
      <c r="V565" t="str">
        <f t="shared" si="71"/>
        <v>documentary</v>
      </c>
    </row>
    <row r="566" spans="1:22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64"/>
        <v>83.813278008298752</v>
      </c>
      <c r="G566" s="5">
        <f t="shared" si="65"/>
        <v>78.990502793296088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10">
        <f t="shared" si="66"/>
        <v>42078.208333333328</v>
      </c>
      <c r="N566" s="8">
        <f t="shared" si="67"/>
        <v>3</v>
      </c>
      <c r="O566" s="8">
        <f t="shared" si="68"/>
        <v>2015</v>
      </c>
      <c r="P566">
        <v>1427086800</v>
      </c>
      <c r="Q566" s="10">
        <f t="shared" si="69"/>
        <v>42086.208333333328</v>
      </c>
      <c r="R566" t="b">
        <v>0</v>
      </c>
      <c r="S566" t="b">
        <v>0</v>
      </c>
      <c r="T566" t="s">
        <v>33</v>
      </c>
      <c r="U566" t="str">
        <f t="shared" si="70"/>
        <v>theater</v>
      </c>
      <c r="V566" t="str">
        <f t="shared" si="71"/>
        <v>plays</v>
      </c>
    </row>
    <row r="567" spans="1:22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64"/>
        <v>204.60063224446787</v>
      </c>
      <c r="G567" s="5">
        <f t="shared" si="65"/>
        <v>53.99499443826474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10">
        <f t="shared" si="66"/>
        <v>40862.25</v>
      </c>
      <c r="N567" s="8">
        <f t="shared" si="67"/>
        <v>11</v>
      </c>
      <c r="O567" s="8">
        <f t="shared" si="68"/>
        <v>2011</v>
      </c>
      <c r="P567">
        <v>1323064800</v>
      </c>
      <c r="Q567" s="10">
        <f t="shared" si="69"/>
        <v>40882.25</v>
      </c>
      <c r="R567" t="b">
        <v>0</v>
      </c>
      <c r="S567" t="b">
        <v>0</v>
      </c>
      <c r="T567" t="s">
        <v>33</v>
      </c>
      <c r="U567" t="str">
        <f t="shared" si="70"/>
        <v>theater</v>
      </c>
      <c r="V567" t="str">
        <f t="shared" si="71"/>
        <v>plays</v>
      </c>
    </row>
    <row r="568" spans="1:22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64"/>
        <v>44.344086021505376</v>
      </c>
      <c r="G568" s="5">
        <f t="shared" si="65"/>
        <v>111.45945945945945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10">
        <f t="shared" si="66"/>
        <v>42424.25</v>
      </c>
      <c r="N568" s="8">
        <f t="shared" si="67"/>
        <v>2</v>
      </c>
      <c r="O568" s="8">
        <f t="shared" si="68"/>
        <v>2016</v>
      </c>
      <c r="P568">
        <v>1458277200</v>
      </c>
      <c r="Q568" s="10">
        <f t="shared" si="69"/>
        <v>42447.208333333328</v>
      </c>
      <c r="R568" t="b">
        <v>0</v>
      </c>
      <c r="S568" t="b">
        <v>1</v>
      </c>
      <c r="T568" t="s">
        <v>50</v>
      </c>
      <c r="U568" t="str">
        <f t="shared" si="70"/>
        <v>music</v>
      </c>
      <c r="V568" t="str">
        <f t="shared" si="71"/>
        <v>electric music</v>
      </c>
    </row>
    <row r="569" spans="1:22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64"/>
        <v>218.60294117647058</v>
      </c>
      <c r="G569" s="5">
        <f t="shared" si="65"/>
        <v>60.922131147540981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10">
        <f t="shared" si="66"/>
        <v>41830.208333333336</v>
      </c>
      <c r="N569" s="8">
        <f t="shared" si="67"/>
        <v>7</v>
      </c>
      <c r="O569" s="8">
        <f t="shared" si="68"/>
        <v>2014</v>
      </c>
      <c r="P569">
        <v>1405141200</v>
      </c>
      <c r="Q569" s="10">
        <f t="shared" si="69"/>
        <v>41832.208333333336</v>
      </c>
      <c r="R569" t="b">
        <v>0</v>
      </c>
      <c r="S569" t="b">
        <v>0</v>
      </c>
      <c r="T569" t="s">
        <v>23</v>
      </c>
      <c r="U569" t="str">
        <f t="shared" si="70"/>
        <v>music</v>
      </c>
      <c r="V569" t="str">
        <f t="shared" si="71"/>
        <v>rock</v>
      </c>
    </row>
    <row r="570" spans="1:22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64"/>
        <v>186.03314917127071</v>
      </c>
      <c r="G570" s="5">
        <f t="shared" si="65"/>
        <v>26.0015444015444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10">
        <f t="shared" si="66"/>
        <v>40374.208333333336</v>
      </c>
      <c r="N570" s="8">
        <f t="shared" si="67"/>
        <v>7</v>
      </c>
      <c r="O570" s="8">
        <f t="shared" si="68"/>
        <v>2010</v>
      </c>
      <c r="P570">
        <v>1283058000</v>
      </c>
      <c r="Q570" s="10">
        <f t="shared" si="69"/>
        <v>40419.208333333336</v>
      </c>
      <c r="R570" t="b">
        <v>0</v>
      </c>
      <c r="S570" t="b">
        <v>0</v>
      </c>
      <c r="T570" t="s">
        <v>33</v>
      </c>
      <c r="U570" t="str">
        <f t="shared" si="70"/>
        <v>theater</v>
      </c>
      <c r="V570" t="str">
        <f t="shared" si="71"/>
        <v>plays</v>
      </c>
    </row>
    <row r="571" spans="1:22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64"/>
        <v>237.33830845771143</v>
      </c>
      <c r="G571" s="5">
        <f t="shared" si="65"/>
        <v>80.993208828522924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10">
        <f t="shared" si="66"/>
        <v>40554.25</v>
      </c>
      <c r="N571" s="8">
        <f t="shared" si="67"/>
        <v>1</v>
      </c>
      <c r="O571" s="8">
        <f t="shared" si="68"/>
        <v>2011</v>
      </c>
      <c r="P571">
        <v>1295762400</v>
      </c>
      <c r="Q571" s="10">
        <f t="shared" si="69"/>
        <v>40566.25</v>
      </c>
      <c r="R571" t="b">
        <v>0</v>
      </c>
      <c r="S571" t="b">
        <v>0</v>
      </c>
      <c r="T571" t="s">
        <v>71</v>
      </c>
      <c r="U571" t="str">
        <f t="shared" si="70"/>
        <v>film &amp; video</v>
      </c>
      <c r="V571" t="str">
        <f t="shared" si="71"/>
        <v>animation</v>
      </c>
    </row>
    <row r="572" spans="1:22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64"/>
        <v>305.65384615384613</v>
      </c>
      <c r="G572" s="5">
        <f t="shared" si="65"/>
        <v>34.995963302752294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10">
        <f t="shared" si="66"/>
        <v>41993.25</v>
      </c>
      <c r="N572" s="8">
        <f t="shared" si="67"/>
        <v>12</v>
      </c>
      <c r="O572" s="8">
        <f t="shared" si="68"/>
        <v>2014</v>
      </c>
      <c r="P572">
        <v>1419573600</v>
      </c>
      <c r="Q572" s="10">
        <f t="shared" si="69"/>
        <v>41999.25</v>
      </c>
      <c r="R572" t="b">
        <v>0</v>
      </c>
      <c r="S572" t="b">
        <v>1</v>
      </c>
      <c r="T572" t="s">
        <v>23</v>
      </c>
      <c r="U572" t="str">
        <f t="shared" si="70"/>
        <v>music</v>
      </c>
      <c r="V572" t="str">
        <f t="shared" si="71"/>
        <v>rock</v>
      </c>
    </row>
    <row r="573" spans="1:22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64"/>
        <v>94.142857142857139</v>
      </c>
      <c r="G573" s="5">
        <f t="shared" si="65"/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10">
        <f t="shared" si="66"/>
        <v>42174.208333333328</v>
      </c>
      <c r="N573" s="8">
        <f t="shared" si="67"/>
        <v>6</v>
      </c>
      <c r="O573" s="8">
        <f t="shared" si="68"/>
        <v>2015</v>
      </c>
      <c r="P573">
        <v>1438750800</v>
      </c>
      <c r="Q573" s="10">
        <f t="shared" si="69"/>
        <v>42221.208333333328</v>
      </c>
      <c r="R573" t="b">
        <v>0</v>
      </c>
      <c r="S573" t="b">
        <v>0</v>
      </c>
      <c r="T573" t="s">
        <v>100</v>
      </c>
      <c r="U573" t="str">
        <f t="shared" si="70"/>
        <v>film &amp; video</v>
      </c>
      <c r="V573" t="str">
        <f t="shared" si="71"/>
        <v>shorts</v>
      </c>
    </row>
    <row r="574" spans="1:22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64"/>
        <v>54.400000000000006</v>
      </c>
      <c r="G574" s="5">
        <f t="shared" si="65"/>
        <v>52.085106382978722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10">
        <f t="shared" si="66"/>
        <v>42275.208333333328</v>
      </c>
      <c r="N574" s="8">
        <f t="shared" si="67"/>
        <v>9</v>
      </c>
      <c r="O574" s="8">
        <f t="shared" si="68"/>
        <v>2015</v>
      </c>
      <c r="P574">
        <v>1444798800</v>
      </c>
      <c r="Q574" s="10">
        <f t="shared" si="69"/>
        <v>42291.208333333328</v>
      </c>
      <c r="R574" t="b">
        <v>0</v>
      </c>
      <c r="S574" t="b">
        <v>1</v>
      </c>
      <c r="T574" t="s">
        <v>23</v>
      </c>
      <c r="U574" t="str">
        <f t="shared" si="70"/>
        <v>music</v>
      </c>
      <c r="V574" t="str">
        <f t="shared" si="71"/>
        <v>rock</v>
      </c>
    </row>
    <row r="575" spans="1:22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64"/>
        <v>111.88059701492537</v>
      </c>
      <c r="G575" s="5">
        <f t="shared" si="65"/>
        <v>24.986666666666668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10">
        <f t="shared" si="66"/>
        <v>41761.208333333336</v>
      </c>
      <c r="N575" s="8">
        <f t="shared" si="67"/>
        <v>5</v>
      </c>
      <c r="O575" s="8">
        <f t="shared" si="68"/>
        <v>2014</v>
      </c>
      <c r="P575">
        <v>1399179600</v>
      </c>
      <c r="Q575" s="10">
        <f t="shared" si="69"/>
        <v>41763.208333333336</v>
      </c>
      <c r="R575" t="b">
        <v>0</v>
      </c>
      <c r="S575" t="b">
        <v>0</v>
      </c>
      <c r="T575" t="s">
        <v>1029</v>
      </c>
      <c r="U575" t="str">
        <f t="shared" si="70"/>
        <v>journalism</v>
      </c>
      <c r="V575" t="str">
        <f t="shared" si="71"/>
        <v>audio</v>
      </c>
    </row>
    <row r="576" spans="1:22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64"/>
        <v>369.14814814814815</v>
      </c>
      <c r="G576" s="5">
        <f t="shared" si="65"/>
        <v>69.215277777777771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10">
        <f t="shared" si="66"/>
        <v>43806.25</v>
      </c>
      <c r="N576" s="8">
        <f t="shared" si="67"/>
        <v>12</v>
      </c>
      <c r="O576" s="8">
        <f t="shared" si="68"/>
        <v>2019</v>
      </c>
      <c r="P576">
        <v>1576562400</v>
      </c>
      <c r="Q576" s="10">
        <f t="shared" si="69"/>
        <v>43816.25</v>
      </c>
      <c r="R576" t="b">
        <v>0</v>
      </c>
      <c r="S576" t="b">
        <v>1</v>
      </c>
      <c r="T576" t="s">
        <v>17</v>
      </c>
      <c r="U576" t="str">
        <f t="shared" si="70"/>
        <v>food</v>
      </c>
      <c r="V576" t="str">
        <f t="shared" si="71"/>
        <v>food trucks</v>
      </c>
    </row>
    <row r="577" spans="1:22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64"/>
        <v>62.930372148859547</v>
      </c>
      <c r="G577" s="5">
        <f t="shared" si="65"/>
        <v>93.944444444444443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10">
        <f t="shared" si="66"/>
        <v>41779.208333333336</v>
      </c>
      <c r="N577" s="8">
        <f t="shared" si="67"/>
        <v>5</v>
      </c>
      <c r="O577" s="8">
        <f t="shared" si="68"/>
        <v>2014</v>
      </c>
      <c r="P577">
        <v>1400821200</v>
      </c>
      <c r="Q577" s="10">
        <f t="shared" si="69"/>
        <v>41782.208333333336</v>
      </c>
      <c r="R577" t="b">
        <v>0</v>
      </c>
      <c r="S577" t="b">
        <v>1</v>
      </c>
      <c r="T577" t="s">
        <v>33</v>
      </c>
      <c r="U577" t="str">
        <f t="shared" si="70"/>
        <v>theater</v>
      </c>
      <c r="V577" t="str">
        <f t="shared" si="71"/>
        <v>plays</v>
      </c>
    </row>
    <row r="578" spans="1:22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64"/>
        <v>64.927835051546396</v>
      </c>
      <c r="G578" s="5">
        <f t="shared" si="65"/>
        <v>98.40625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10">
        <f t="shared" si="66"/>
        <v>43040.208333333328</v>
      </c>
      <c r="N578" s="8">
        <f t="shared" si="67"/>
        <v>11</v>
      </c>
      <c r="O578" s="8">
        <f t="shared" si="68"/>
        <v>2017</v>
      </c>
      <c r="P578">
        <v>1510984800</v>
      </c>
      <c r="Q578" s="10">
        <f t="shared" si="69"/>
        <v>43057.25</v>
      </c>
      <c r="R578" t="b">
        <v>0</v>
      </c>
      <c r="S578" t="b">
        <v>0</v>
      </c>
      <c r="T578" t="s">
        <v>33</v>
      </c>
      <c r="U578" t="str">
        <f t="shared" si="70"/>
        <v>theater</v>
      </c>
      <c r="V578" t="str">
        <f t="shared" si="71"/>
        <v>plays</v>
      </c>
    </row>
    <row r="579" spans="1:22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72">E579/D579*100</f>
        <v>18.853658536585368</v>
      </c>
      <c r="G579" s="5">
        <f t="shared" ref="G579:G642" si="73">E579/I579</f>
        <v>41.783783783783782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10">
        <f t="shared" ref="M579:M642" si="74">(((L579/60)/60)/24)+DATE(1970,1,1)</f>
        <v>40613.25</v>
      </c>
      <c r="N579" s="8">
        <f t="shared" ref="N579:N642" si="75">MONTH(M579)</f>
        <v>3</v>
      </c>
      <c r="O579" s="8">
        <f t="shared" ref="O579:O642" si="76">YEAR(M579)</f>
        <v>2011</v>
      </c>
      <c r="P579">
        <v>1302066000</v>
      </c>
      <c r="Q579" s="10">
        <f t="shared" ref="Q579:Q642" si="77">(((P579/60)/60)/24)+DATE(1970,1,1)</f>
        <v>40639.208333333336</v>
      </c>
      <c r="R579" t="b">
        <v>0</v>
      </c>
      <c r="S579" t="b">
        <v>0</v>
      </c>
      <c r="T579" t="s">
        <v>159</v>
      </c>
      <c r="U579" t="str">
        <f t="shared" ref="U579:U642" si="78">LEFT(T579,FIND("/",T579,1)-1)</f>
        <v>music</v>
      </c>
      <c r="V579" t="str">
        <f t="shared" si="71"/>
        <v>jazz</v>
      </c>
    </row>
    <row r="580" spans="1:22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72"/>
        <v>16.754404145077721</v>
      </c>
      <c r="G580" s="5">
        <f t="shared" si="73"/>
        <v>65.991836734693877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10">
        <f t="shared" si="74"/>
        <v>40878.25</v>
      </c>
      <c r="N580" s="8">
        <f t="shared" si="75"/>
        <v>12</v>
      </c>
      <c r="O580" s="8">
        <f t="shared" si="76"/>
        <v>2011</v>
      </c>
      <c r="P580">
        <v>1322978400</v>
      </c>
      <c r="Q580" s="10">
        <f t="shared" si="77"/>
        <v>40881.25</v>
      </c>
      <c r="R580" t="b">
        <v>0</v>
      </c>
      <c r="S580" t="b">
        <v>0</v>
      </c>
      <c r="T580" t="s">
        <v>474</v>
      </c>
      <c r="U580" t="str">
        <f t="shared" si="78"/>
        <v>film &amp; video</v>
      </c>
      <c r="V580" t="str">
        <f t="shared" ref="V580:V643" si="79">RIGHT(T580,(LEN(T580)-FIND("/",T580,1)))</f>
        <v>science fiction</v>
      </c>
    </row>
    <row r="581" spans="1:22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72"/>
        <v>101.11290322580646</v>
      </c>
      <c r="G581" s="5">
        <f t="shared" si="73"/>
        <v>72.05747126436782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10">
        <f t="shared" si="74"/>
        <v>40762.208333333336</v>
      </c>
      <c r="N581" s="8">
        <f t="shared" si="75"/>
        <v>8</v>
      </c>
      <c r="O581" s="8">
        <f t="shared" si="76"/>
        <v>2011</v>
      </c>
      <c r="P581">
        <v>1313730000</v>
      </c>
      <c r="Q581" s="10">
        <f t="shared" si="77"/>
        <v>40774.208333333336</v>
      </c>
      <c r="R581" t="b">
        <v>0</v>
      </c>
      <c r="S581" t="b">
        <v>0</v>
      </c>
      <c r="T581" t="s">
        <v>159</v>
      </c>
      <c r="U581" t="str">
        <f t="shared" si="78"/>
        <v>music</v>
      </c>
      <c r="V581" t="str">
        <f t="shared" si="79"/>
        <v>jazz</v>
      </c>
    </row>
    <row r="582" spans="1:22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72"/>
        <v>341.5022831050228</v>
      </c>
      <c r="G582" s="5">
        <f t="shared" si="73"/>
        <v>48.003209242618745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10">
        <f t="shared" si="74"/>
        <v>41696.25</v>
      </c>
      <c r="N582" s="8">
        <f t="shared" si="75"/>
        <v>2</v>
      </c>
      <c r="O582" s="8">
        <f t="shared" si="76"/>
        <v>2014</v>
      </c>
      <c r="P582">
        <v>1394085600</v>
      </c>
      <c r="Q582" s="10">
        <f t="shared" si="77"/>
        <v>41704.25</v>
      </c>
      <c r="R582" t="b">
        <v>0</v>
      </c>
      <c r="S582" t="b">
        <v>0</v>
      </c>
      <c r="T582" t="s">
        <v>33</v>
      </c>
      <c r="U582" t="str">
        <f t="shared" si="78"/>
        <v>theater</v>
      </c>
      <c r="V582" t="str">
        <f t="shared" si="79"/>
        <v>plays</v>
      </c>
    </row>
    <row r="583" spans="1:22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72"/>
        <v>64.016666666666666</v>
      </c>
      <c r="G583" s="5">
        <f t="shared" si="73"/>
        <v>54.098591549295776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10">
        <f t="shared" si="74"/>
        <v>40662.208333333336</v>
      </c>
      <c r="N583" s="8">
        <f t="shared" si="75"/>
        <v>4</v>
      </c>
      <c r="O583" s="8">
        <f t="shared" si="76"/>
        <v>2011</v>
      </c>
      <c r="P583">
        <v>1305349200</v>
      </c>
      <c r="Q583" s="10">
        <f t="shared" si="77"/>
        <v>40677.208333333336</v>
      </c>
      <c r="R583" t="b">
        <v>0</v>
      </c>
      <c r="S583" t="b">
        <v>0</v>
      </c>
      <c r="T583" t="s">
        <v>28</v>
      </c>
      <c r="U583" t="str">
        <f t="shared" si="78"/>
        <v>technology</v>
      </c>
      <c r="V583" t="str">
        <f t="shared" si="79"/>
        <v>web</v>
      </c>
    </row>
    <row r="584" spans="1:22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72"/>
        <v>52.080459770114942</v>
      </c>
      <c r="G584" s="5">
        <f t="shared" si="73"/>
        <v>107.88095238095238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10">
        <f t="shared" si="74"/>
        <v>42165.208333333328</v>
      </c>
      <c r="N584" s="8">
        <f t="shared" si="75"/>
        <v>6</v>
      </c>
      <c r="O584" s="8">
        <f t="shared" si="76"/>
        <v>2015</v>
      </c>
      <c r="P584">
        <v>1434344400</v>
      </c>
      <c r="Q584" s="10">
        <f t="shared" si="77"/>
        <v>42170.208333333328</v>
      </c>
      <c r="R584" t="b">
        <v>0</v>
      </c>
      <c r="S584" t="b">
        <v>1</v>
      </c>
      <c r="T584" t="s">
        <v>89</v>
      </c>
      <c r="U584" t="str">
        <f t="shared" si="78"/>
        <v>games</v>
      </c>
      <c r="V584" t="str">
        <f t="shared" si="79"/>
        <v>video games</v>
      </c>
    </row>
    <row r="585" spans="1:22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72"/>
        <v>322.40211640211641</v>
      </c>
      <c r="G585" s="5">
        <f t="shared" si="73"/>
        <v>67.034103410341032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10">
        <f t="shared" si="74"/>
        <v>40959.25</v>
      </c>
      <c r="N585" s="8">
        <f t="shared" si="75"/>
        <v>2</v>
      </c>
      <c r="O585" s="8">
        <f t="shared" si="76"/>
        <v>2012</v>
      </c>
      <c r="P585">
        <v>1331186400</v>
      </c>
      <c r="Q585" s="10">
        <f t="shared" si="77"/>
        <v>40976.25</v>
      </c>
      <c r="R585" t="b">
        <v>0</v>
      </c>
      <c r="S585" t="b">
        <v>0</v>
      </c>
      <c r="T585" t="s">
        <v>42</v>
      </c>
      <c r="U585" t="str">
        <f t="shared" si="78"/>
        <v>film &amp; video</v>
      </c>
      <c r="V585" t="str">
        <f t="shared" si="79"/>
        <v>documentary</v>
      </c>
    </row>
    <row r="586" spans="1:22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72"/>
        <v>119.50810185185186</v>
      </c>
      <c r="G586" s="5">
        <f t="shared" si="73"/>
        <v>64.01425914445133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10">
        <f t="shared" si="74"/>
        <v>41024.208333333336</v>
      </c>
      <c r="N586" s="8">
        <f t="shared" si="75"/>
        <v>4</v>
      </c>
      <c r="O586" s="8">
        <f t="shared" si="76"/>
        <v>2012</v>
      </c>
      <c r="P586">
        <v>1336539600</v>
      </c>
      <c r="Q586" s="10">
        <f t="shared" si="77"/>
        <v>41038.208333333336</v>
      </c>
      <c r="R586" t="b">
        <v>0</v>
      </c>
      <c r="S586" t="b">
        <v>0</v>
      </c>
      <c r="T586" t="s">
        <v>28</v>
      </c>
      <c r="U586" t="str">
        <f t="shared" si="78"/>
        <v>technology</v>
      </c>
      <c r="V586" t="str">
        <f t="shared" si="79"/>
        <v>web</v>
      </c>
    </row>
    <row r="587" spans="1:22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72"/>
        <v>146.79775280898878</v>
      </c>
      <c r="G587" s="5">
        <f t="shared" si="73"/>
        <v>96.066176470588232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10">
        <f t="shared" si="74"/>
        <v>40255.208333333336</v>
      </c>
      <c r="N587" s="8">
        <f t="shared" si="75"/>
        <v>3</v>
      </c>
      <c r="O587" s="8">
        <f t="shared" si="76"/>
        <v>2010</v>
      </c>
      <c r="P587">
        <v>1269752400</v>
      </c>
      <c r="Q587" s="10">
        <f t="shared" si="77"/>
        <v>40265.208333333336</v>
      </c>
      <c r="R587" t="b">
        <v>0</v>
      </c>
      <c r="S587" t="b">
        <v>0</v>
      </c>
      <c r="T587" t="s">
        <v>206</v>
      </c>
      <c r="U587" t="str">
        <f t="shared" si="78"/>
        <v>publishing</v>
      </c>
      <c r="V587" t="str">
        <f t="shared" si="79"/>
        <v>translations</v>
      </c>
    </row>
    <row r="588" spans="1:22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72"/>
        <v>950.57142857142856</v>
      </c>
      <c r="G588" s="5">
        <f t="shared" si="73"/>
        <v>51.184615384615384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10">
        <f t="shared" si="74"/>
        <v>40499.25</v>
      </c>
      <c r="N588" s="8">
        <f t="shared" si="75"/>
        <v>11</v>
      </c>
      <c r="O588" s="8">
        <f t="shared" si="76"/>
        <v>2010</v>
      </c>
      <c r="P588">
        <v>1291615200</v>
      </c>
      <c r="Q588" s="10">
        <f t="shared" si="77"/>
        <v>40518.25</v>
      </c>
      <c r="R588" t="b">
        <v>0</v>
      </c>
      <c r="S588" t="b">
        <v>0</v>
      </c>
      <c r="T588" t="s">
        <v>23</v>
      </c>
      <c r="U588" t="str">
        <f t="shared" si="78"/>
        <v>music</v>
      </c>
      <c r="V588" t="str">
        <f t="shared" si="79"/>
        <v>rock</v>
      </c>
    </row>
    <row r="589" spans="1:22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72"/>
        <v>72.893617021276597</v>
      </c>
      <c r="G589" s="5">
        <f t="shared" si="73"/>
        <v>43.92307692307692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10">
        <f t="shared" si="74"/>
        <v>43484.25</v>
      </c>
      <c r="N589" s="8">
        <f t="shared" si="75"/>
        <v>1</v>
      </c>
      <c r="O589" s="8">
        <f t="shared" si="76"/>
        <v>2019</v>
      </c>
      <c r="P589">
        <v>1552366800</v>
      </c>
      <c r="Q589" s="10">
        <f t="shared" si="77"/>
        <v>43536.208333333328</v>
      </c>
      <c r="R589" t="b">
        <v>0</v>
      </c>
      <c r="S589" t="b">
        <v>1</v>
      </c>
      <c r="T589" t="s">
        <v>17</v>
      </c>
      <c r="U589" t="str">
        <f t="shared" si="78"/>
        <v>food</v>
      </c>
      <c r="V589" t="str">
        <f t="shared" si="79"/>
        <v>food trucks</v>
      </c>
    </row>
    <row r="590" spans="1:22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72"/>
        <v>79.008248730964468</v>
      </c>
      <c r="G590" s="5">
        <f t="shared" si="73"/>
        <v>91.021198830409361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10">
        <f t="shared" si="74"/>
        <v>40262.208333333336</v>
      </c>
      <c r="N590" s="8">
        <f t="shared" si="75"/>
        <v>3</v>
      </c>
      <c r="O590" s="8">
        <f t="shared" si="76"/>
        <v>2010</v>
      </c>
      <c r="P590">
        <v>1272171600</v>
      </c>
      <c r="Q590" s="10">
        <f t="shared" si="77"/>
        <v>40293.208333333336</v>
      </c>
      <c r="R590" t="b">
        <v>0</v>
      </c>
      <c r="S590" t="b">
        <v>0</v>
      </c>
      <c r="T590" t="s">
        <v>33</v>
      </c>
      <c r="U590" t="str">
        <f t="shared" si="78"/>
        <v>theater</v>
      </c>
      <c r="V590" t="str">
        <f t="shared" si="79"/>
        <v>plays</v>
      </c>
    </row>
    <row r="591" spans="1:22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72"/>
        <v>64.721518987341781</v>
      </c>
      <c r="G591" s="5">
        <f t="shared" si="73"/>
        <v>50.127450980392155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10">
        <f t="shared" si="74"/>
        <v>42190.208333333328</v>
      </c>
      <c r="N591" s="8">
        <f t="shared" si="75"/>
        <v>7</v>
      </c>
      <c r="O591" s="8">
        <f t="shared" si="76"/>
        <v>2015</v>
      </c>
      <c r="P591">
        <v>1436677200</v>
      </c>
      <c r="Q591" s="10">
        <f t="shared" si="77"/>
        <v>42197.208333333328</v>
      </c>
      <c r="R591" t="b">
        <v>0</v>
      </c>
      <c r="S591" t="b">
        <v>0</v>
      </c>
      <c r="T591" t="s">
        <v>42</v>
      </c>
      <c r="U591" t="str">
        <f t="shared" si="78"/>
        <v>film &amp; video</v>
      </c>
      <c r="V591" t="str">
        <f t="shared" si="79"/>
        <v>documentary</v>
      </c>
    </row>
    <row r="592" spans="1:22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72"/>
        <v>82.028169014084511</v>
      </c>
      <c r="G592" s="5">
        <f t="shared" si="73"/>
        <v>67.720930232558146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10">
        <f t="shared" si="74"/>
        <v>41994.25</v>
      </c>
      <c r="N592" s="8">
        <f t="shared" si="75"/>
        <v>12</v>
      </c>
      <c r="O592" s="8">
        <f t="shared" si="76"/>
        <v>2014</v>
      </c>
      <c r="P592">
        <v>1420092000</v>
      </c>
      <c r="Q592" s="10">
        <f t="shared" si="77"/>
        <v>42005.25</v>
      </c>
      <c r="R592" t="b">
        <v>0</v>
      </c>
      <c r="S592" t="b">
        <v>0</v>
      </c>
      <c r="T592" t="s">
        <v>133</v>
      </c>
      <c r="U592" t="str">
        <f t="shared" si="78"/>
        <v>publishing</v>
      </c>
      <c r="V592" t="str">
        <f t="shared" si="79"/>
        <v>radio &amp; podcasts</v>
      </c>
    </row>
    <row r="593" spans="1:22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72"/>
        <v>1037.6666666666667</v>
      </c>
      <c r="G593" s="5">
        <f t="shared" si="73"/>
        <v>61.03921568627451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10">
        <f t="shared" si="74"/>
        <v>40373.208333333336</v>
      </c>
      <c r="N593" s="8">
        <f t="shared" si="75"/>
        <v>7</v>
      </c>
      <c r="O593" s="8">
        <f t="shared" si="76"/>
        <v>2010</v>
      </c>
      <c r="P593">
        <v>1279947600</v>
      </c>
      <c r="Q593" s="10">
        <f t="shared" si="77"/>
        <v>40383.208333333336</v>
      </c>
      <c r="R593" t="b">
        <v>0</v>
      </c>
      <c r="S593" t="b">
        <v>0</v>
      </c>
      <c r="T593" t="s">
        <v>89</v>
      </c>
      <c r="U593" t="str">
        <f t="shared" si="78"/>
        <v>games</v>
      </c>
      <c r="V593" t="str">
        <f t="shared" si="79"/>
        <v>video games</v>
      </c>
    </row>
    <row r="594" spans="1:22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72"/>
        <v>12.910076530612244</v>
      </c>
      <c r="G594" s="5">
        <f t="shared" si="73"/>
        <v>80.011857707509876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10">
        <f t="shared" si="74"/>
        <v>41789.208333333336</v>
      </c>
      <c r="N594" s="8">
        <f t="shared" si="75"/>
        <v>5</v>
      </c>
      <c r="O594" s="8">
        <f t="shared" si="76"/>
        <v>2014</v>
      </c>
      <c r="P594">
        <v>1402203600</v>
      </c>
      <c r="Q594" s="10">
        <f t="shared" si="77"/>
        <v>41798.208333333336</v>
      </c>
      <c r="R594" t="b">
        <v>0</v>
      </c>
      <c r="S594" t="b">
        <v>0</v>
      </c>
      <c r="T594" t="s">
        <v>33</v>
      </c>
      <c r="U594" t="str">
        <f t="shared" si="78"/>
        <v>theater</v>
      </c>
      <c r="V594" t="str">
        <f t="shared" si="79"/>
        <v>plays</v>
      </c>
    </row>
    <row r="595" spans="1:22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72"/>
        <v>154.84210526315789</v>
      </c>
      <c r="G595" s="5">
        <f t="shared" si="73"/>
        <v>47.001497753369947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10">
        <f t="shared" si="74"/>
        <v>41724.208333333336</v>
      </c>
      <c r="N595" s="8">
        <f t="shared" si="75"/>
        <v>3</v>
      </c>
      <c r="O595" s="8">
        <f t="shared" si="76"/>
        <v>2014</v>
      </c>
      <c r="P595">
        <v>1396933200</v>
      </c>
      <c r="Q595" s="10">
        <f t="shared" si="77"/>
        <v>41737.208333333336</v>
      </c>
      <c r="R595" t="b">
        <v>0</v>
      </c>
      <c r="S595" t="b">
        <v>0</v>
      </c>
      <c r="T595" t="s">
        <v>71</v>
      </c>
      <c r="U595" t="str">
        <f t="shared" si="78"/>
        <v>film &amp; video</v>
      </c>
      <c r="V595" t="str">
        <f t="shared" si="79"/>
        <v>animation</v>
      </c>
    </row>
    <row r="596" spans="1:22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72"/>
        <v>7.0991735537190088</v>
      </c>
      <c r="G596" s="5">
        <f t="shared" si="73"/>
        <v>71.127388535031841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10">
        <f t="shared" si="74"/>
        <v>42548.208333333328</v>
      </c>
      <c r="N596" s="8">
        <f t="shared" si="75"/>
        <v>6</v>
      </c>
      <c r="O596" s="8">
        <f t="shared" si="76"/>
        <v>2016</v>
      </c>
      <c r="P596">
        <v>1467262800</v>
      </c>
      <c r="Q596" s="10">
        <f t="shared" si="77"/>
        <v>42551.208333333328</v>
      </c>
      <c r="R596" t="b">
        <v>0</v>
      </c>
      <c r="S596" t="b">
        <v>1</v>
      </c>
      <c r="T596" t="s">
        <v>33</v>
      </c>
      <c r="U596" t="str">
        <f t="shared" si="78"/>
        <v>theater</v>
      </c>
      <c r="V596" t="str">
        <f t="shared" si="79"/>
        <v>plays</v>
      </c>
    </row>
    <row r="597" spans="1:22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72"/>
        <v>208.52773826458036</v>
      </c>
      <c r="G597" s="5">
        <f t="shared" si="73"/>
        <v>89.99079189686924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10">
        <f t="shared" si="74"/>
        <v>40253.208333333336</v>
      </c>
      <c r="N597" s="8">
        <f t="shared" si="75"/>
        <v>3</v>
      </c>
      <c r="O597" s="8">
        <f t="shared" si="76"/>
        <v>2010</v>
      </c>
      <c r="P597">
        <v>1270530000</v>
      </c>
      <c r="Q597" s="10">
        <f t="shared" si="77"/>
        <v>40274.208333333336</v>
      </c>
      <c r="R597" t="b">
        <v>0</v>
      </c>
      <c r="S597" t="b">
        <v>1</v>
      </c>
      <c r="T597" t="s">
        <v>33</v>
      </c>
      <c r="U597" t="str">
        <f t="shared" si="78"/>
        <v>theater</v>
      </c>
      <c r="V597" t="str">
        <f t="shared" si="79"/>
        <v>plays</v>
      </c>
    </row>
    <row r="598" spans="1:22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72"/>
        <v>99.683544303797461</v>
      </c>
      <c r="G598" s="5">
        <f t="shared" si="73"/>
        <v>43.032786885245905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10">
        <f t="shared" si="74"/>
        <v>42434.25</v>
      </c>
      <c r="N598" s="8">
        <f t="shared" si="75"/>
        <v>3</v>
      </c>
      <c r="O598" s="8">
        <f t="shared" si="76"/>
        <v>2016</v>
      </c>
      <c r="P598">
        <v>1457762400</v>
      </c>
      <c r="Q598" s="10">
        <f t="shared" si="77"/>
        <v>42441.25</v>
      </c>
      <c r="R598" t="b">
        <v>0</v>
      </c>
      <c r="S598" t="b">
        <v>1</v>
      </c>
      <c r="T598" t="s">
        <v>53</v>
      </c>
      <c r="U598" t="str">
        <f t="shared" si="78"/>
        <v>film &amp; video</v>
      </c>
      <c r="V598" t="str">
        <f t="shared" si="79"/>
        <v>drama</v>
      </c>
    </row>
    <row r="599" spans="1:22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72"/>
        <v>201.59756097560978</v>
      </c>
      <c r="G599" s="5">
        <f t="shared" si="73"/>
        <v>67.997714808043881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10">
        <f t="shared" si="74"/>
        <v>43786.25</v>
      </c>
      <c r="N599" s="8">
        <f t="shared" si="75"/>
        <v>11</v>
      </c>
      <c r="O599" s="8">
        <f t="shared" si="76"/>
        <v>2019</v>
      </c>
      <c r="P599">
        <v>1575525600</v>
      </c>
      <c r="Q599" s="10">
        <f t="shared" si="77"/>
        <v>43804.25</v>
      </c>
      <c r="R599" t="b">
        <v>0</v>
      </c>
      <c r="S599" t="b">
        <v>0</v>
      </c>
      <c r="T599" t="s">
        <v>33</v>
      </c>
      <c r="U599" t="str">
        <f t="shared" si="78"/>
        <v>theater</v>
      </c>
      <c r="V599" t="str">
        <f t="shared" si="79"/>
        <v>plays</v>
      </c>
    </row>
    <row r="600" spans="1:22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72"/>
        <v>162.09032258064516</v>
      </c>
      <c r="G600" s="5">
        <f t="shared" si="73"/>
        <v>73.004566210045667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10">
        <f t="shared" si="74"/>
        <v>40344.208333333336</v>
      </c>
      <c r="N600" s="8">
        <f t="shared" si="75"/>
        <v>6</v>
      </c>
      <c r="O600" s="8">
        <f t="shared" si="76"/>
        <v>2010</v>
      </c>
      <c r="P600">
        <v>1279083600</v>
      </c>
      <c r="Q600" s="10">
        <f t="shared" si="77"/>
        <v>40373.208333333336</v>
      </c>
      <c r="R600" t="b">
        <v>0</v>
      </c>
      <c r="S600" t="b">
        <v>0</v>
      </c>
      <c r="T600" t="s">
        <v>23</v>
      </c>
      <c r="U600" t="str">
        <f t="shared" si="78"/>
        <v>music</v>
      </c>
      <c r="V600" t="str">
        <f t="shared" si="79"/>
        <v>rock</v>
      </c>
    </row>
    <row r="601" spans="1:22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72"/>
        <v>3.6436208125445471</v>
      </c>
      <c r="G601" s="5">
        <f t="shared" si="73"/>
        <v>62.341463414634148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10">
        <f t="shared" si="74"/>
        <v>42047.25</v>
      </c>
      <c r="N601" s="8">
        <f t="shared" si="75"/>
        <v>2</v>
      </c>
      <c r="O601" s="8">
        <f t="shared" si="76"/>
        <v>2015</v>
      </c>
      <c r="P601">
        <v>1424412000</v>
      </c>
      <c r="Q601" s="10">
        <f t="shared" si="77"/>
        <v>42055.25</v>
      </c>
      <c r="R601" t="b">
        <v>0</v>
      </c>
      <c r="S601" t="b">
        <v>0</v>
      </c>
      <c r="T601" t="s">
        <v>42</v>
      </c>
      <c r="U601" t="str">
        <f t="shared" si="78"/>
        <v>film &amp; video</v>
      </c>
      <c r="V601" t="str">
        <f t="shared" si="79"/>
        <v>documentary</v>
      </c>
    </row>
    <row r="602" spans="1:22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72"/>
        <v>5</v>
      </c>
      <c r="G602" s="5">
        <f t="shared" si="73"/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10">
        <f t="shared" si="74"/>
        <v>41485.208333333336</v>
      </c>
      <c r="N602" s="8">
        <f t="shared" si="75"/>
        <v>7</v>
      </c>
      <c r="O602" s="8">
        <f t="shared" si="76"/>
        <v>2013</v>
      </c>
      <c r="P602">
        <v>1376197200</v>
      </c>
      <c r="Q602" s="10">
        <f t="shared" si="77"/>
        <v>41497.208333333336</v>
      </c>
      <c r="R602" t="b">
        <v>0</v>
      </c>
      <c r="S602" t="b">
        <v>0</v>
      </c>
      <c r="T602" t="s">
        <v>17</v>
      </c>
      <c r="U602" t="str">
        <f t="shared" si="78"/>
        <v>food</v>
      </c>
      <c r="V602" t="str">
        <f t="shared" si="79"/>
        <v>food trucks</v>
      </c>
    </row>
    <row r="603" spans="1:22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72"/>
        <v>206.63492063492063</v>
      </c>
      <c r="G603" s="5">
        <f t="shared" si="73"/>
        <v>67.103092783505161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10">
        <f t="shared" si="74"/>
        <v>41789.208333333336</v>
      </c>
      <c r="N603" s="8">
        <f t="shared" si="75"/>
        <v>5</v>
      </c>
      <c r="O603" s="8">
        <f t="shared" si="76"/>
        <v>2014</v>
      </c>
      <c r="P603">
        <v>1402894800</v>
      </c>
      <c r="Q603" s="10">
        <f t="shared" si="77"/>
        <v>41806.208333333336</v>
      </c>
      <c r="R603" t="b">
        <v>1</v>
      </c>
      <c r="S603" t="b">
        <v>0</v>
      </c>
      <c r="T603" t="s">
        <v>65</v>
      </c>
      <c r="U603" t="str">
        <f t="shared" si="78"/>
        <v>technology</v>
      </c>
      <c r="V603" t="str">
        <f t="shared" si="79"/>
        <v>wearables</v>
      </c>
    </row>
    <row r="604" spans="1:22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72"/>
        <v>128.23628691983123</v>
      </c>
      <c r="G604" s="5">
        <f t="shared" si="73"/>
        <v>79.978947368421046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10">
        <f t="shared" si="74"/>
        <v>42160.208333333328</v>
      </c>
      <c r="N604" s="8">
        <f t="shared" si="75"/>
        <v>6</v>
      </c>
      <c r="O604" s="8">
        <f t="shared" si="76"/>
        <v>2015</v>
      </c>
      <c r="P604">
        <v>1434430800</v>
      </c>
      <c r="Q604" s="10">
        <f t="shared" si="77"/>
        <v>42171.208333333328</v>
      </c>
      <c r="R604" t="b">
        <v>0</v>
      </c>
      <c r="S604" t="b">
        <v>0</v>
      </c>
      <c r="T604" t="s">
        <v>33</v>
      </c>
      <c r="U604" t="str">
        <f t="shared" si="78"/>
        <v>theater</v>
      </c>
      <c r="V604" t="str">
        <f t="shared" si="79"/>
        <v>plays</v>
      </c>
    </row>
    <row r="605" spans="1:22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72"/>
        <v>119.66037735849055</v>
      </c>
      <c r="G605" s="5">
        <f t="shared" si="73"/>
        <v>62.176470588235297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10">
        <f t="shared" si="74"/>
        <v>43573.208333333328</v>
      </c>
      <c r="N605" s="8">
        <f t="shared" si="75"/>
        <v>4</v>
      </c>
      <c r="O605" s="8">
        <f t="shared" si="76"/>
        <v>2019</v>
      </c>
      <c r="P605">
        <v>1557896400</v>
      </c>
      <c r="Q605" s="10">
        <f t="shared" si="77"/>
        <v>43600.208333333328</v>
      </c>
      <c r="R605" t="b">
        <v>0</v>
      </c>
      <c r="S605" t="b">
        <v>0</v>
      </c>
      <c r="T605" t="s">
        <v>33</v>
      </c>
      <c r="U605" t="str">
        <f t="shared" si="78"/>
        <v>theater</v>
      </c>
      <c r="V605" t="str">
        <f t="shared" si="79"/>
        <v>plays</v>
      </c>
    </row>
    <row r="606" spans="1:22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72"/>
        <v>170.73055242390078</v>
      </c>
      <c r="G606" s="5">
        <f t="shared" si="73"/>
        <v>53.005950297514879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10">
        <f t="shared" si="74"/>
        <v>40565.25</v>
      </c>
      <c r="N606" s="8">
        <f t="shared" si="75"/>
        <v>1</v>
      </c>
      <c r="O606" s="8">
        <f t="shared" si="76"/>
        <v>2011</v>
      </c>
      <c r="P606">
        <v>1297490400</v>
      </c>
      <c r="Q606" s="10">
        <f t="shared" si="77"/>
        <v>40586.25</v>
      </c>
      <c r="R606" t="b">
        <v>0</v>
      </c>
      <c r="S606" t="b">
        <v>0</v>
      </c>
      <c r="T606" t="s">
        <v>33</v>
      </c>
      <c r="U606" t="str">
        <f t="shared" si="78"/>
        <v>theater</v>
      </c>
      <c r="V606" t="str">
        <f t="shared" si="79"/>
        <v>plays</v>
      </c>
    </row>
    <row r="607" spans="1:22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72"/>
        <v>187.21212121212122</v>
      </c>
      <c r="G607" s="5">
        <f t="shared" si="73"/>
        <v>57.738317757009348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10">
        <f t="shared" si="74"/>
        <v>42280.208333333328</v>
      </c>
      <c r="N607" s="8">
        <f t="shared" si="75"/>
        <v>10</v>
      </c>
      <c r="O607" s="8">
        <f t="shared" si="76"/>
        <v>2015</v>
      </c>
      <c r="P607">
        <v>1447394400</v>
      </c>
      <c r="Q607" s="10">
        <f t="shared" si="77"/>
        <v>42321.25</v>
      </c>
      <c r="R607" t="b">
        <v>0</v>
      </c>
      <c r="S607" t="b">
        <v>0</v>
      </c>
      <c r="T607" t="s">
        <v>68</v>
      </c>
      <c r="U607" t="str">
        <f t="shared" si="78"/>
        <v>publishing</v>
      </c>
      <c r="V607" t="str">
        <f t="shared" si="79"/>
        <v>nonfiction</v>
      </c>
    </row>
    <row r="608" spans="1:22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72"/>
        <v>188.38235294117646</v>
      </c>
      <c r="G608" s="5">
        <f t="shared" si="73"/>
        <v>40.03125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10">
        <f t="shared" si="74"/>
        <v>42436.25</v>
      </c>
      <c r="N608" s="8">
        <f t="shared" si="75"/>
        <v>3</v>
      </c>
      <c r="O608" s="8">
        <f t="shared" si="76"/>
        <v>2016</v>
      </c>
      <c r="P608">
        <v>1458277200</v>
      </c>
      <c r="Q608" s="10">
        <f t="shared" si="77"/>
        <v>42447.208333333328</v>
      </c>
      <c r="R608" t="b">
        <v>0</v>
      </c>
      <c r="S608" t="b">
        <v>0</v>
      </c>
      <c r="T608" t="s">
        <v>23</v>
      </c>
      <c r="U608" t="str">
        <f t="shared" si="78"/>
        <v>music</v>
      </c>
      <c r="V608" t="str">
        <f t="shared" si="79"/>
        <v>rock</v>
      </c>
    </row>
    <row r="609" spans="1:22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72"/>
        <v>131.29869186046511</v>
      </c>
      <c r="G609" s="5">
        <f t="shared" si="73"/>
        <v>81.016591928251117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10">
        <f t="shared" si="74"/>
        <v>41721.208333333336</v>
      </c>
      <c r="N609" s="8">
        <f t="shared" si="75"/>
        <v>3</v>
      </c>
      <c r="O609" s="8">
        <f t="shared" si="76"/>
        <v>2014</v>
      </c>
      <c r="P609">
        <v>1395723600</v>
      </c>
      <c r="Q609" s="10">
        <f t="shared" si="77"/>
        <v>41723.208333333336</v>
      </c>
      <c r="R609" t="b">
        <v>0</v>
      </c>
      <c r="S609" t="b">
        <v>0</v>
      </c>
      <c r="T609" t="s">
        <v>17</v>
      </c>
      <c r="U609" t="str">
        <f t="shared" si="78"/>
        <v>food</v>
      </c>
      <c r="V609" t="str">
        <f t="shared" si="79"/>
        <v>food trucks</v>
      </c>
    </row>
    <row r="610" spans="1:22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72"/>
        <v>283.97435897435901</v>
      </c>
      <c r="G610" s="5">
        <f t="shared" si="73"/>
        <v>35.047468354430379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10">
        <f t="shared" si="74"/>
        <v>43530.25</v>
      </c>
      <c r="N610" s="8">
        <f t="shared" si="75"/>
        <v>3</v>
      </c>
      <c r="O610" s="8">
        <f t="shared" si="76"/>
        <v>2019</v>
      </c>
      <c r="P610">
        <v>1552197600</v>
      </c>
      <c r="Q610" s="10">
        <f t="shared" si="77"/>
        <v>43534.25</v>
      </c>
      <c r="R610" t="b">
        <v>0</v>
      </c>
      <c r="S610" t="b">
        <v>1</v>
      </c>
      <c r="T610" t="s">
        <v>159</v>
      </c>
      <c r="U610" t="str">
        <f t="shared" si="78"/>
        <v>music</v>
      </c>
      <c r="V610" t="str">
        <f t="shared" si="79"/>
        <v>jazz</v>
      </c>
    </row>
    <row r="611" spans="1:22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72"/>
        <v>120.41999999999999</v>
      </c>
      <c r="G611" s="5">
        <f t="shared" si="73"/>
        <v>102.92307692307692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10">
        <f t="shared" si="74"/>
        <v>43481.25</v>
      </c>
      <c r="N611" s="8">
        <f t="shared" si="75"/>
        <v>1</v>
      </c>
      <c r="O611" s="8">
        <f t="shared" si="76"/>
        <v>2019</v>
      </c>
      <c r="P611">
        <v>1549087200</v>
      </c>
      <c r="Q611" s="10">
        <f t="shared" si="77"/>
        <v>43498.25</v>
      </c>
      <c r="R611" t="b">
        <v>0</v>
      </c>
      <c r="S611" t="b">
        <v>0</v>
      </c>
      <c r="T611" t="s">
        <v>474</v>
      </c>
      <c r="U611" t="str">
        <f t="shared" si="78"/>
        <v>film &amp; video</v>
      </c>
      <c r="V611" t="str">
        <f t="shared" si="79"/>
        <v>science fiction</v>
      </c>
    </row>
    <row r="612" spans="1:22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72"/>
        <v>419.0560747663551</v>
      </c>
      <c r="G612" s="5">
        <f t="shared" si="73"/>
        <v>27.998126756166094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10">
        <f t="shared" si="74"/>
        <v>41259.25</v>
      </c>
      <c r="N612" s="8">
        <f t="shared" si="75"/>
        <v>12</v>
      </c>
      <c r="O612" s="8">
        <f t="shared" si="76"/>
        <v>2012</v>
      </c>
      <c r="P612">
        <v>1356847200</v>
      </c>
      <c r="Q612" s="10">
        <f t="shared" si="77"/>
        <v>41273.25</v>
      </c>
      <c r="R612" t="b">
        <v>0</v>
      </c>
      <c r="S612" t="b">
        <v>0</v>
      </c>
      <c r="T612" t="s">
        <v>33</v>
      </c>
      <c r="U612" t="str">
        <f t="shared" si="78"/>
        <v>theater</v>
      </c>
      <c r="V612" t="str">
        <f t="shared" si="79"/>
        <v>plays</v>
      </c>
    </row>
    <row r="613" spans="1:22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72"/>
        <v>13.853658536585368</v>
      </c>
      <c r="G613" s="5">
        <f t="shared" si="73"/>
        <v>75.733333333333334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10">
        <f t="shared" si="74"/>
        <v>41480.208333333336</v>
      </c>
      <c r="N613" s="8">
        <f t="shared" si="75"/>
        <v>7</v>
      </c>
      <c r="O613" s="8">
        <f t="shared" si="76"/>
        <v>2013</v>
      </c>
      <c r="P613">
        <v>1375765200</v>
      </c>
      <c r="Q613" s="10">
        <f t="shared" si="77"/>
        <v>41492.208333333336</v>
      </c>
      <c r="R613" t="b">
        <v>0</v>
      </c>
      <c r="S613" t="b">
        <v>0</v>
      </c>
      <c r="T613" t="s">
        <v>33</v>
      </c>
      <c r="U613" t="str">
        <f t="shared" si="78"/>
        <v>theater</v>
      </c>
      <c r="V613" t="str">
        <f t="shared" si="79"/>
        <v>plays</v>
      </c>
    </row>
    <row r="614" spans="1:22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72"/>
        <v>139.43548387096774</v>
      </c>
      <c r="G614" s="5">
        <f t="shared" si="73"/>
        <v>45.026041666666664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10">
        <f t="shared" si="74"/>
        <v>40474.208333333336</v>
      </c>
      <c r="N614" s="8">
        <f t="shared" si="75"/>
        <v>10</v>
      </c>
      <c r="O614" s="8">
        <f t="shared" si="76"/>
        <v>2010</v>
      </c>
      <c r="P614">
        <v>1289800800</v>
      </c>
      <c r="Q614" s="10">
        <f t="shared" si="77"/>
        <v>40497.25</v>
      </c>
      <c r="R614" t="b">
        <v>0</v>
      </c>
      <c r="S614" t="b">
        <v>0</v>
      </c>
      <c r="T614" t="s">
        <v>50</v>
      </c>
      <c r="U614" t="str">
        <f t="shared" si="78"/>
        <v>music</v>
      </c>
      <c r="V614" t="str">
        <f t="shared" si="79"/>
        <v>electric music</v>
      </c>
    </row>
    <row r="615" spans="1:22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72"/>
        <v>174</v>
      </c>
      <c r="G615" s="5">
        <f t="shared" si="73"/>
        <v>73.615384615384613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10">
        <f t="shared" si="74"/>
        <v>42973.208333333328</v>
      </c>
      <c r="N615" s="8">
        <f t="shared" si="75"/>
        <v>8</v>
      </c>
      <c r="O615" s="8">
        <f t="shared" si="76"/>
        <v>2017</v>
      </c>
      <c r="P615">
        <v>1504501200</v>
      </c>
      <c r="Q615" s="10">
        <f t="shared" si="77"/>
        <v>42982.208333333328</v>
      </c>
      <c r="R615" t="b">
        <v>0</v>
      </c>
      <c r="S615" t="b">
        <v>0</v>
      </c>
      <c r="T615" t="s">
        <v>33</v>
      </c>
      <c r="U615" t="str">
        <f t="shared" si="78"/>
        <v>theater</v>
      </c>
      <c r="V615" t="str">
        <f t="shared" si="79"/>
        <v>plays</v>
      </c>
    </row>
    <row r="616" spans="1:22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72"/>
        <v>155.49056603773585</v>
      </c>
      <c r="G616" s="5">
        <f t="shared" si="73"/>
        <v>56.991701244813278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10">
        <f t="shared" si="74"/>
        <v>42746.25</v>
      </c>
      <c r="N616" s="8">
        <f t="shared" si="75"/>
        <v>1</v>
      </c>
      <c r="O616" s="8">
        <f t="shared" si="76"/>
        <v>2017</v>
      </c>
      <c r="P616">
        <v>1485669600</v>
      </c>
      <c r="Q616" s="10">
        <f t="shared" si="77"/>
        <v>42764.25</v>
      </c>
      <c r="R616" t="b">
        <v>0</v>
      </c>
      <c r="S616" t="b">
        <v>0</v>
      </c>
      <c r="T616" t="s">
        <v>33</v>
      </c>
      <c r="U616" t="str">
        <f t="shared" si="78"/>
        <v>theater</v>
      </c>
      <c r="V616" t="str">
        <f t="shared" si="79"/>
        <v>plays</v>
      </c>
    </row>
    <row r="617" spans="1:22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72"/>
        <v>170.44705882352943</v>
      </c>
      <c r="G617" s="5">
        <f t="shared" si="73"/>
        <v>85.223529411764702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10">
        <f t="shared" si="74"/>
        <v>42489.208333333328</v>
      </c>
      <c r="N617" s="8">
        <f t="shared" si="75"/>
        <v>4</v>
      </c>
      <c r="O617" s="8">
        <f t="shared" si="76"/>
        <v>2016</v>
      </c>
      <c r="P617">
        <v>1462770000</v>
      </c>
      <c r="Q617" s="10">
        <f t="shared" si="77"/>
        <v>42499.208333333328</v>
      </c>
      <c r="R617" t="b">
        <v>0</v>
      </c>
      <c r="S617" t="b">
        <v>0</v>
      </c>
      <c r="T617" t="s">
        <v>33</v>
      </c>
      <c r="U617" t="str">
        <f t="shared" si="78"/>
        <v>theater</v>
      </c>
      <c r="V617" t="str">
        <f t="shared" si="79"/>
        <v>plays</v>
      </c>
    </row>
    <row r="618" spans="1:22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72"/>
        <v>189.515625</v>
      </c>
      <c r="G618" s="5">
        <f t="shared" si="73"/>
        <v>50.962184873949582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10">
        <f t="shared" si="74"/>
        <v>41537.208333333336</v>
      </c>
      <c r="N618" s="8">
        <f t="shared" si="75"/>
        <v>9</v>
      </c>
      <c r="O618" s="8">
        <f t="shared" si="76"/>
        <v>2013</v>
      </c>
      <c r="P618">
        <v>1379739600</v>
      </c>
      <c r="Q618" s="10">
        <f t="shared" si="77"/>
        <v>41538.208333333336</v>
      </c>
      <c r="R618" t="b">
        <v>0</v>
      </c>
      <c r="S618" t="b">
        <v>1</v>
      </c>
      <c r="T618" t="s">
        <v>60</v>
      </c>
      <c r="U618" t="str">
        <f t="shared" si="78"/>
        <v>music</v>
      </c>
      <c r="V618" t="str">
        <f t="shared" si="79"/>
        <v>indie rock</v>
      </c>
    </row>
    <row r="619" spans="1:22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72"/>
        <v>249.71428571428572</v>
      </c>
      <c r="G619" s="5">
        <f t="shared" si="73"/>
        <v>63.563636363636363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10">
        <f t="shared" si="74"/>
        <v>41794.208333333336</v>
      </c>
      <c r="N619" s="8">
        <f t="shared" si="75"/>
        <v>6</v>
      </c>
      <c r="O619" s="8">
        <f t="shared" si="76"/>
        <v>2014</v>
      </c>
      <c r="P619">
        <v>1402722000</v>
      </c>
      <c r="Q619" s="10">
        <f t="shared" si="77"/>
        <v>41804.208333333336</v>
      </c>
      <c r="R619" t="b">
        <v>0</v>
      </c>
      <c r="S619" t="b">
        <v>0</v>
      </c>
      <c r="T619" t="s">
        <v>33</v>
      </c>
      <c r="U619" t="str">
        <f t="shared" si="78"/>
        <v>theater</v>
      </c>
      <c r="V619" t="str">
        <f t="shared" si="79"/>
        <v>plays</v>
      </c>
    </row>
    <row r="620" spans="1:22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72"/>
        <v>48.860523665659613</v>
      </c>
      <c r="G620" s="5">
        <f t="shared" si="73"/>
        <v>80.999165275459092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10">
        <f t="shared" si="74"/>
        <v>41396.208333333336</v>
      </c>
      <c r="N620" s="8">
        <f t="shared" si="75"/>
        <v>5</v>
      </c>
      <c r="O620" s="8">
        <f t="shared" si="76"/>
        <v>2013</v>
      </c>
      <c r="P620">
        <v>1369285200</v>
      </c>
      <c r="Q620" s="10">
        <f t="shared" si="77"/>
        <v>41417.208333333336</v>
      </c>
      <c r="R620" t="b">
        <v>0</v>
      </c>
      <c r="S620" t="b">
        <v>0</v>
      </c>
      <c r="T620" t="s">
        <v>68</v>
      </c>
      <c r="U620" t="str">
        <f t="shared" si="78"/>
        <v>publishing</v>
      </c>
      <c r="V620" t="str">
        <f t="shared" si="79"/>
        <v>nonfiction</v>
      </c>
    </row>
    <row r="621" spans="1:22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72"/>
        <v>28.461970393057683</v>
      </c>
      <c r="G621" s="5">
        <f t="shared" si="73"/>
        <v>86.044753086419746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10">
        <f t="shared" si="74"/>
        <v>40669.208333333336</v>
      </c>
      <c r="N621" s="8">
        <f t="shared" si="75"/>
        <v>5</v>
      </c>
      <c r="O621" s="8">
        <f t="shared" si="76"/>
        <v>2011</v>
      </c>
      <c r="P621">
        <v>1304744400</v>
      </c>
      <c r="Q621" s="10">
        <f t="shared" si="77"/>
        <v>40670.208333333336</v>
      </c>
      <c r="R621" t="b">
        <v>1</v>
      </c>
      <c r="S621" t="b">
        <v>1</v>
      </c>
      <c r="T621" t="s">
        <v>33</v>
      </c>
      <c r="U621" t="str">
        <f t="shared" si="78"/>
        <v>theater</v>
      </c>
      <c r="V621" t="str">
        <f t="shared" si="79"/>
        <v>plays</v>
      </c>
    </row>
    <row r="622" spans="1:22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72"/>
        <v>268.02325581395348</v>
      </c>
      <c r="G622" s="5">
        <f t="shared" si="73"/>
        <v>90.0390625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10">
        <f t="shared" si="74"/>
        <v>42559.208333333328</v>
      </c>
      <c r="N622" s="8">
        <f t="shared" si="75"/>
        <v>7</v>
      </c>
      <c r="O622" s="8">
        <f t="shared" si="76"/>
        <v>2016</v>
      </c>
      <c r="P622">
        <v>1468299600</v>
      </c>
      <c r="Q622" s="10">
        <f t="shared" si="77"/>
        <v>42563.208333333328</v>
      </c>
      <c r="R622" t="b">
        <v>0</v>
      </c>
      <c r="S622" t="b">
        <v>0</v>
      </c>
      <c r="T622" t="s">
        <v>122</v>
      </c>
      <c r="U622" t="str">
        <f t="shared" si="78"/>
        <v>photography</v>
      </c>
      <c r="V622" t="str">
        <f t="shared" si="79"/>
        <v>photography books</v>
      </c>
    </row>
    <row r="623" spans="1:22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72"/>
        <v>619.80078125</v>
      </c>
      <c r="G623" s="5">
        <f t="shared" si="73"/>
        <v>74.006063432835816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10">
        <f t="shared" si="74"/>
        <v>42626.208333333328</v>
      </c>
      <c r="N623" s="8">
        <f t="shared" si="75"/>
        <v>9</v>
      </c>
      <c r="O623" s="8">
        <f t="shared" si="76"/>
        <v>2016</v>
      </c>
      <c r="P623">
        <v>1474174800</v>
      </c>
      <c r="Q623" s="10">
        <f t="shared" si="77"/>
        <v>42631.208333333328</v>
      </c>
      <c r="R623" t="b">
        <v>0</v>
      </c>
      <c r="S623" t="b">
        <v>0</v>
      </c>
      <c r="T623" t="s">
        <v>33</v>
      </c>
      <c r="U623" t="str">
        <f t="shared" si="78"/>
        <v>theater</v>
      </c>
      <c r="V623" t="str">
        <f t="shared" si="79"/>
        <v>plays</v>
      </c>
    </row>
    <row r="624" spans="1:22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72"/>
        <v>3.1301587301587301</v>
      </c>
      <c r="G624" s="5">
        <f t="shared" si="73"/>
        <v>92.4375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10">
        <f t="shared" si="74"/>
        <v>43205.208333333328</v>
      </c>
      <c r="N624" s="8">
        <f t="shared" si="75"/>
        <v>4</v>
      </c>
      <c r="O624" s="8">
        <f t="shared" si="76"/>
        <v>2018</v>
      </c>
      <c r="P624">
        <v>1526014800</v>
      </c>
      <c r="Q624" s="10">
        <f t="shared" si="77"/>
        <v>43231.208333333328</v>
      </c>
      <c r="R624" t="b">
        <v>0</v>
      </c>
      <c r="S624" t="b">
        <v>0</v>
      </c>
      <c r="T624" t="s">
        <v>60</v>
      </c>
      <c r="U624" t="str">
        <f t="shared" si="78"/>
        <v>music</v>
      </c>
      <c r="V624" t="str">
        <f t="shared" si="79"/>
        <v>indie rock</v>
      </c>
    </row>
    <row r="625" spans="1:22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72"/>
        <v>159.92152704135739</v>
      </c>
      <c r="G625" s="5">
        <f t="shared" si="73"/>
        <v>55.999257333828446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10">
        <f t="shared" si="74"/>
        <v>42201.208333333328</v>
      </c>
      <c r="N625" s="8">
        <f t="shared" si="75"/>
        <v>7</v>
      </c>
      <c r="O625" s="8">
        <f t="shared" si="76"/>
        <v>2015</v>
      </c>
      <c r="P625">
        <v>1437454800</v>
      </c>
      <c r="Q625" s="10">
        <f t="shared" si="77"/>
        <v>42206.208333333328</v>
      </c>
      <c r="R625" t="b">
        <v>0</v>
      </c>
      <c r="S625" t="b">
        <v>0</v>
      </c>
      <c r="T625" t="s">
        <v>33</v>
      </c>
      <c r="U625" t="str">
        <f t="shared" si="78"/>
        <v>theater</v>
      </c>
      <c r="V625" t="str">
        <f t="shared" si="79"/>
        <v>plays</v>
      </c>
    </row>
    <row r="626" spans="1:22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72"/>
        <v>279.39215686274508</v>
      </c>
      <c r="G626" s="5">
        <f t="shared" si="73"/>
        <v>32.983796296296298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10">
        <f t="shared" si="74"/>
        <v>42029.25</v>
      </c>
      <c r="N626" s="8">
        <f t="shared" si="75"/>
        <v>1</v>
      </c>
      <c r="O626" s="8">
        <f t="shared" si="76"/>
        <v>2015</v>
      </c>
      <c r="P626">
        <v>1422684000</v>
      </c>
      <c r="Q626" s="10">
        <f t="shared" si="77"/>
        <v>42035.25</v>
      </c>
      <c r="R626" t="b">
        <v>0</v>
      </c>
      <c r="S626" t="b">
        <v>0</v>
      </c>
      <c r="T626" t="s">
        <v>122</v>
      </c>
      <c r="U626" t="str">
        <f t="shared" si="78"/>
        <v>photography</v>
      </c>
      <c r="V626" t="str">
        <f t="shared" si="79"/>
        <v>photography books</v>
      </c>
    </row>
    <row r="627" spans="1:22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72"/>
        <v>77.373333333333335</v>
      </c>
      <c r="G627" s="5">
        <f t="shared" si="73"/>
        <v>93.596774193548384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10">
        <f t="shared" si="74"/>
        <v>43857.25</v>
      </c>
      <c r="N627" s="8">
        <f t="shared" si="75"/>
        <v>1</v>
      </c>
      <c r="O627" s="8">
        <f t="shared" si="76"/>
        <v>2020</v>
      </c>
      <c r="P627">
        <v>1581314400</v>
      </c>
      <c r="Q627" s="10">
        <f t="shared" si="77"/>
        <v>43871.25</v>
      </c>
      <c r="R627" t="b">
        <v>0</v>
      </c>
      <c r="S627" t="b">
        <v>0</v>
      </c>
      <c r="T627" t="s">
        <v>33</v>
      </c>
      <c r="U627" t="str">
        <f t="shared" si="78"/>
        <v>theater</v>
      </c>
      <c r="V627" t="str">
        <f t="shared" si="79"/>
        <v>plays</v>
      </c>
    </row>
    <row r="628" spans="1:22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72"/>
        <v>206.32812500000003</v>
      </c>
      <c r="G628" s="5">
        <f t="shared" si="73"/>
        <v>69.867724867724874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10">
        <f t="shared" si="74"/>
        <v>40449.208333333336</v>
      </c>
      <c r="N628" s="8">
        <f t="shared" si="75"/>
        <v>9</v>
      </c>
      <c r="O628" s="8">
        <f t="shared" si="76"/>
        <v>2010</v>
      </c>
      <c r="P628">
        <v>1286427600</v>
      </c>
      <c r="Q628" s="10">
        <f t="shared" si="77"/>
        <v>40458.208333333336</v>
      </c>
      <c r="R628" t="b">
        <v>0</v>
      </c>
      <c r="S628" t="b">
        <v>1</v>
      </c>
      <c r="T628" t="s">
        <v>33</v>
      </c>
      <c r="U628" t="str">
        <f t="shared" si="78"/>
        <v>theater</v>
      </c>
      <c r="V628" t="str">
        <f t="shared" si="79"/>
        <v>plays</v>
      </c>
    </row>
    <row r="629" spans="1:22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72"/>
        <v>694.25</v>
      </c>
      <c r="G629" s="5">
        <f t="shared" si="73"/>
        <v>72.129870129870127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10">
        <f t="shared" si="74"/>
        <v>40345.208333333336</v>
      </c>
      <c r="N629" s="8">
        <f t="shared" si="75"/>
        <v>6</v>
      </c>
      <c r="O629" s="8">
        <f t="shared" si="76"/>
        <v>2010</v>
      </c>
      <c r="P629">
        <v>1278738000</v>
      </c>
      <c r="Q629" s="10">
        <f t="shared" si="77"/>
        <v>40369.208333333336</v>
      </c>
      <c r="R629" t="b">
        <v>1</v>
      </c>
      <c r="S629" t="b">
        <v>0</v>
      </c>
      <c r="T629" t="s">
        <v>17</v>
      </c>
      <c r="U629" t="str">
        <f t="shared" si="78"/>
        <v>food</v>
      </c>
      <c r="V629" t="str">
        <f t="shared" si="79"/>
        <v>food trucks</v>
      </c>
    </row>
    <row r="630" spans="1:22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72"/>
        <v>151.78947368421052</v>
      </c>
      <c r="G630" s="5">
        <f t="shared" si="73"/>
        <v>30.041666666666668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10">
        <f t="shared" si="74"/>
        <v>40455.208333333336</v>
      </c>
      <c r="N630" s="8">
        <f t="shared" si="75"/>
        <v>10</v>
      </c>
      <c r="O630" s="8">
        <f t="shared" si="76"/>
        <v>2010</v>
      </c>
      <c r="P630">
        <v>1286427600</v>
      </c>
      <c r="Q630" s="10">
        <f t="shared" si="77"/>
        <v>40458.208333333336</v>
      </c>
      <c r="R630" t="b">
        <v>0</v>
      </c>
      <c r="S630" t="b">
        <v>0</v>
      </c>
      <c r="T630" t="s">
        <v>60</v>
      </c>
      <c r="U630" t="str">
        <f t="shared" si="78"/>
        <v>music</v>
      </c>
      <c r="V630" t="str">
        <f t="shared" si="79"/>
        <v>indie rock</v>
      </c>
    </row>
    <row r="631" spans="1:22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72"/>
        <v>64.58207217694995</v>
      </c>
      <c r="G631" s="5">
        <f t="shared" si="73"/>
        <v>73.968000000000004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10">
        <f t="shared" si="74"/>
        <v>42557.208333333328</v>
      </c>
      <c r="N631" s="8">
        <f t="shared" si="75"/>
        <v>7</v>
      </c>
      <c r="O631" s="8">
        <f t="shared" si="76"/>
        <v>2016</v>
      </c>
      <c r="P631">
        <v>1467954000</v>
      </c>
      <c r="Q631" s="10">
        <f t="shared" si="77"/>
        <v>42559.208333333328</v>
      </c>
      <c r="R631" t="b">
        <v>0</v>
      </c>
      <c r="S631" t="b">
        <v>1</v>
      </c>
      <c r="T631" t="s">
        <v>33</v>
      </c>
      <c r="U631" t="str">
        <f t="shared" si="78"/>
        <v>theater</v>
      </c>
      <c r="V631" t="str">
        <f t="shared" si="79"/>
        <v>plays</v>
      </c>
    </row>
    <row r="632" spans="1:22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72"/>
        <v>62.873684210526314</v>
      </c>
      <c r="G632" s="5">
        <f t="shared" si="73"/>
        <v>68.65517241379311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10">
        <f t="shared" si="74"/>
        <v>43586.208333333328</v>
      </c>
      <c r="N632" s="8">
        <f t="shared" si="75"/>
        <v>5</v>
      </c>
      <c r="O632" s="8">
        <f t="shared" si="76"/>
        <v>2019</v>
      </c>
      <c r="P632">
        <v>1557637200</v>
      </c>
      <c r="Q632" s="10">
        <f t="shared" si="77"/>
        <v>43597.208333333328</v>
      </c>
      <c r="R632" t="b">
        <v>0</v>
      </c>
      <c r="S632" t="b">
        <v>1</v>
      </c>
      <c r="T632" t="s">
        <v>33</v>
      </c>
      <c r="U632" t="str">
        <f t="shared" si="78"/>
        <v>theater</v>
      </c>
      <c r="V632" t="str">
        <f t="shared" si="79"/>
        <v>plays</v>
      </c>
    </row>
    <row r="633" spans="1:22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72"/>
        <v>310.39864864864865</v>
      </c>
      <c r="G633" s="5">
        <f t="shared" si="73"/>
        <v>59.992164544564154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10">
        <f t="shared" si="74"/>
        <v>43550.208333333328</v>
      </c>
      <c r="N633" s="8">
        <f t="shared" si="75"/>
        <v>3</v>
      </c>
      <c r="O633" s="8">
        <f t="shared" si="76"/>
        <v>2019</v>
      </c>
      <c r="P633">
        <v>1553922000</v>
      </c>
      <c r="Q633" s="10">
        <f t="shared" si="77"/>
        <v>43554.208333333328</v>
      </c>
      <c r="R633" t="b">
        <v>0</v>
      </c>
      <c r="S633" t="b">
        <v>0</v>
      </c>
      <c r="T633" t="s">
        <v>33</v>
      </c>
      <c r="U633" t="str">
        <f t="shared" si="78"/>
        <v>theater</v>
      </c>
      <c r="V633" t="str">
        <f t="shared" si="79"/>
        <v>plays</v>
      </c>
    </row>
    <row r="634" spans="1:22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72"/>
        <v>42.859916782246884</v>
      </c>
      <c r="G634" s="5">
        <f t="shared" si="73"/>
        <v>111.15827338129496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10">
        <f t="shared" si="74"/>
        <v>41945.208333333336</v>
      </c>
      <c r="N634" s="8">
        <f t="shared" si="75"/>
        <v>11</v>
      </c>
      <c r="O634" s="8">
        <f t="shared" si="76"/>
        <v>2014</v>
      </c>
      <c r="P634">
        <v>1416463200</v>
      </c>
      <c r="Q634" s="10">
        <f t="shared" si="77"/>
        <v>41963.25</v>
      </c>
      <c r="R634" t="b">
        <v>0</v>
      </c>
      <c r="S634" t="b">
        <v>0</v>
      </c>
      <c r="T634" t="s">
        <v>33</v>
      </c>
      <c r="U634" t="str">
        <f t="shared" si="78"/>
        <v>theater</v>
      </c>
      <c r="V634" t="str">
        <f t="shared" si="79"/>
        <v>plays</v>
      </c>
    </row>
    <row r="635" spans="1:22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72"/>
        <v>83.119402985074629</v>
      </c>
      <c r="G635" s="5">
        <f t="shared" si="73"/>
        <v>53.038095238095238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10">
        <f t="shared" si="74"/>
        <v>42315.25</v>
      </c>
      <c r="N635" s="8">
        <f t="shared" si="75"/>
        <v>11</v>
      </c>
      <c r="O635" s="8">
        <f t="shared" si="76"/>
        <v>2015</v>
      </c>
      <c r="P635">
        <v>1447221600</v>
      </c>
      <c r="Q635" s="10">
        <f t="shared" si="77"/>
        <v>42319.25</v>
      </c>
      <c r="R635" t="b">
        <v>0</v>
      </c>
      <c r="S635" t="b">
        <v>0</v>
      </c>
      <c r="T635" t="s">
        <v>71</v>
      </c>
      <c r="U635" t="str">
        <f t="shared" si="78"/>
        <v>film &amp; video</v>
      </c>
      <c r="V635" t="str">
        <f t="shared" si="79"/>
        <v>animation</v>
      </c>
    </row>
    <row r="636" spans="1:22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72"/>
        <v>78.531302876480552</v>
      </c>
      <c r="G636" s="5">
        <f t="shared" si="73"/>
        <v>55.985524728588658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10">
        <f t="shared" si="74"/>
        <v>42819.208333333328</v>
      </c>
      <c r="N636" s="8">
        <f t="shared" si="75"/>
        <v>3</v>
      </c>
      <c r="O636" s="8">
        <f t="shared" si="76"/>
        <v>2017</v>
      </c>
      <c r="P636">
        <v>1491627600</v>
      </c>
      <c r="Q636" s="10">
        <f t="shared" si="77"/>
        <v>42833.208333333328</v>
      </c>
      <c r="R636" t="b">
        <v>0</v>
      </c>
      <c r="S636" t="b">
        <v>0</v>
      </c>
      <c r="T636" t="s">
        <v>269</v>
      </c>
      <c r="U636" t="str">
        <f t="shared" si="78"/>
        <v>film &amp; video</v>
      </c>
      <c r="V636" t="str">
        <f t="shared" si="79"/>
        <v>television</v>
      </c>
    </row>
    <row r="637" spans="1:22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72"/>
        <v>114.09352517985612</v>
      </c>
      <c r="G637" s="5">
        <f t="shared" si="73"/>
        <v>69.986760812003524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10">
        <f t="shared" si="74"/>
        <v>41314.25</v>
      </c>
      <c r="N637" s="8">
        <f t="shared" si="75"/>
        <v>2</v>
      </c>
      <c r="O637" s="8">
        <f t="shared" si="76"/>
        <v>2013</v>
      </c>
      <c r="P637">
        <v>1363150800</v>
      </c>
      <c r="Q637" s="10">
        <f t="shared" si="77"/>
        <v>41346.208333333336</v>
      </c>
      <c r="R637" t="b">
        <v>0</v>
      </c>
      <c r="S637" t="b">
        <v>0</v>
      </c>
      <c r="T637" t="s">
        <v>269</v>
      </c>
      <c r="U637" t="str">
        <f t="shared" si="78"/>
        <v>film &amp; video</v>
      </c>
      <c r="V637" t="str">
        <f t="shared" si="79"/>
        <v>television</v>
      </c>
    </row>
    <row r="638" spans="1:22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72"/>
        <v>64.537683358624179</v>
      </c>
      <c r="G638" s="5">
        <f t="shared" si="73"/>
        <v>48.998079877112133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10">
        <f t="shared" si="74"/>
        <v>40926.25</v>
      </c>
      <c r="N638" s="8">
        <f t="shared" si="75"/>
        <v>1</v>
      </c>
      <c r="O638" s="8">
        <f t="shared" si="76"/>
        <v>2012</v>
      </c>
      <c r="P638">
        <v>1330754400</v>
      </c>
      <c r="Q638" s="10">
        <f t="shared" si="77"/>
        <v>40971.25</v>
      </c>
      <c r="R638" t="b">
        <v>0</v>
      </c>
      <c r="S638" t="b">
        <v>1</v>
      </c>
      <c r="T638" t="s">
        <v>71</v>
      </c>
      <c r="U638" t="str">
        <f t="shared" si="78"/>
        <v>film &amp; video</v>
      </c>
      <c r="V638" t="str">
        <f t="shared" si="79"/>
        <v>animation</v>
      </c>
    </row>
    <row r="639" spans="1:22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72"/>
        <v>79.411764705882348</v>
      </c>
      <c r="G639" s="5">
        <f t="shared" si="73"/>
        <v>103.84615384615384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10">
        <f t="shared" si="74"/>
        <v>42688.25</v>
      </c>
      <c r="N639" s="8">
        <f t="shared" si="75"/>
        <v>11</v>
      </c>
      <c r="O639" s="8">
        <f t="shared" si="76"/>
        <v>2016</v>
      </c>
      <c r="P639">
        <v>1479794400</v>
      </c>
      <c r="Q639" s="10">
        <f t="shared" si="77"/>
        <v>42696.25</v>
      </c>
      <c r="R639" t="b">
        <v>0</v>
      </c>
      <c r="S639" t="b">
        <v>0</v>
      </c>
      <c r="T639" t="s">
        <v>33</v>
      </c>
      <c r="U639" t="str">
        <f t="shared" si="78"/>
        <v>theater</v>
      </c>
      <c r="V639" t="str">
        <f t="shared" si="79"/>
        <v>plays</v>
      </c>
    </row>
    <row r="640" spans="1:22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72"/>
        <v>11.419117647058824</v>
      </c>
      <c r="G640" s="5">
        <f t="shared" si="73"/>
        <v>99.127659574468083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10">
        <f t="shared" si="74"/>
        <v>40386.208333333336</v>
      </c>
      <c r="N640" s="8">
        <f t="shared" si="75"/>
        <v>7</v>
      </c>
      <c r="O640" s="8">
        <f t="shared" si="76"/>
        <v>2010</v>
      </c>
      <c r="P640">
        <v>1281243600</v>
      </c>
      <c r="Q640" s="10">
        <f t="shared" si="77"/>
        <v>40398.208333333336</v>
      </c>
      <c r="R640" t="b">
        <v>0</v>
      </c>
      <c r="S640" t="b">
        <v>1</v>
      </c>
      <c r="T640" t="s">
        <v>33</v>
      </c>
      <c r="U640" t="str">
        <f t="shared" si="78"/>
        <v>theater</v>
      </c>
      <c r="V640" t="str">
        <f t="shared" si="79"/>
        <v>plays</v>
      </c>
    </row>
    <row r="641" spans="1:22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72"/>
        <v>56.186046511627907</v>
      </c>
      <c r="G641" s="5">
        <f t="shared" si="73"/>
        <v>107.37777777777778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10">
        <f t="shared" si="74"/>
        <v>43309.208333333328</v>
      </c>
      <c r="N641" s="8">
        <f t="shared" si="75"/>
        <v>7</v>
      </c>
      <c r="O641" s="8">
        <f t="shared" si="76"/>
        <v>2018</v>
      </c>
      <c r="P641">
        <v>1532754000</v>
      </c>
      <c r="Q641" s="10">
        <f t="shared" si="77"/>
        <v>43309.208333333328</v>
      </c>
      <c r="R641" t="b">
        <v>0</v>
      </c>
      <c r="S641" t="b">
        <v>1</v>
      </c>
      <c r="T641" t="s">
        <v>53</v>
      </c>
      <c r="U641" t="str">
        <f t="shared" si="78"/>
        <v>film &amp; video</v>
      </c>
      <c r="V641" t="str">
        <f t="shared" si="79"/>
        <v>drama</v>
      </c>
    </row>
    <row r="642" spans="1:22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72"/>
        <v>16.501669449081803</v>
      </c>
      <c r="G642" s="5">
        <f t="shared" si="73"/>
        <v>76.922178988326849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10">
        <f t="shared" si="74"/>
        <v>42387.25</v>
      </c>
      <c r="N642" s="8">
        <f t="shared" si="75"/>
        <v>1</v>
      </c>
      <c r="O642" s="8">
        <f t="shared" si="76"/>
        <v>2016</v>
      </c>
      <c r="P642">
        <v>1453356000</v>
      </c>
      <c r="Q642" s="10">
        <f t="shared" si="77"/>
        <v>42390.25</v>
      </c>
      <c r="R642" t="b">
        <v>0</v>
      </c>
      <c r="S642" t="b">
        <v>0</v>
      </c>
      <c r="T642" t="s">
        <v>33</v>
      </c>
      <c r="U642" t="str">
        <f t="shared" si="78"/>
        <v>theater</v>
      </c>
      <c r="V642" t="str">
        <f t="shared" si="79"/>
        <v>plays</v>
      </c>
    </row>
    <row r="643" spans="1:22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80">E643/D643*100</f>
        <v>119.96808510638297</v>
      </c>
      <c r="G643" s="5">
        <f t="shared" ref="G643:G706" si="81">E643/I643</f>
        <v>58.128865979381445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10">
        <f t="shared" ref="M643:M706" si="82">(((L643/60)/60)/24)+DATE(1970,1,1)</f>
        <v>42786.25</v>
      </c>
      <c r="N643" s="8">
        <f t="shared" ref="N643:N706" si="83">MONTH(M643)</f>
        <v>2</v>
      </c>
      <c r="O643" s="8">
        <f t="shared" ref="O643:O706" si="84">YEAR(M643)</f>
        <v>2017</v>
      </c>
      <c r="P643">
        <v>1489986000</v>
      </c>
      <c r="Q643" s="10">
        <f t="shared" ref="Q643:Q706" si="85">(((P643/60)/60)/24)+DATE(1970,1,1)</f>
        <v>42814.208333333328</v>
      </c>
      <c r="R643" t="b">
        <v>0</v>
      </c>
      <c r="S643" t="b">
        <v>0</v>
      </c>
      <c r="T643" t="s">
        <v>33</v>
      </c>
      <c r="U643" t="str">
        <f t="shared" ref="U643:U706" si="86">LEFT(T643,FIND("/",T643,1)-1)</f>
        <v>theater</v>
      </c>
      <c r="V643" t="str">
        <f t="shared" si="79"/>
        <v>plays</v>
      </c>
    </row>
    <row r="644" spans="1:22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80"/>
        <v>145.45652173913044</v>
      </c>
      <c r="G644" s="5">
        <f t="shared" si="81"/>
        <v>103.73643410852713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10">
        <f t="shared" si="82"/>
        <v>43451.25</v>
      </c>
      <c r="N644" s="8">
        <f t="shared" si="83"/>
        <v>12</v>
      </c>
      <c r="O644" s="8">
        <f t="shared" si="84"/>
        <v>2018</v>
      </c>
      <c r="P644">
        <v>1545804000</v>
      </c>
      <c r="Q644" s="10">
        <f t="shared" si="85"/>
        <v>43460.25</v>
      </c>
      <c r="R644" t="b">
        <v>0</v>
      </c>
      <c r="S644" t="b">
        <v>0</v>
      </c>
      <c r="T644" t="s">
        <v>65</v>
      </c>
      <c r="U644" t="str">
        <f t="shared" si="86"/>
        <v>technology</v>
      </c>
      <c r="V644" t="str">
        <f t="shared" ref="V644:V707" si="87">RIGHT(T644,(LEN(T644)-FIND("/",T644,1)))</f>
        <v>wearables</v>
      </c>
    </row>
    <row r="645" spans="1:22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80"/>
        <v>221.38255033557047</v>
      </c>
      <c r="G645" s="5">
        <f t="shared" si="81"/>
        <v>87.962666666666664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10">
        <f t="shared" si="82"/>
        <v>42795.25</v>
      </c>
      <c r="N645" s="8">
        <f t="shared" si="83"/>
        <v>3</v>
      </c>
      <c r="O645" s="8">
        <f t="shared" si="84"/>
        <v>2017</v>
      </c>
      <c r="P645">
        <v>1489899600</v>
      </c>
      <c r="Q645" s="10">
        <f t="shared" si="85"/>
        <v>42813.208333333328</v>
      </c>
      <c r="R645" t="b">
        <v>0</v>
      </c>
      <c r="S645" t="b">
        <v>0</v>
      </c>
      <c r="T645" t="s">
        <v>33</v>
      </c>
      <c r="U645" t="str">
        <f t="shared" si="86"/>
        <v>theater</v>
      </c>
      <c r="V645" t="str">
        <f t="shared" si="87"/>
        <v>plays</v>
      </c>
    </row>
    <row r="646" spans="1:22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80"/>
        <v>48.396694214876035</v>
      </c>
      <c r="G646" s="5">
        <f t="shared" si="81"/>
        <v>28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10">
        <f t="shared" si="82"/>
        <v>43452.25</v>
      </c>
      <c r="N646" s="8">
        <f t="shared" si="83"/>
        <v>12</v>
      </c>
      <c r="O646" s="8">
        <f t="shared" si="84"/>
        <v>2018</v>
      </c>
      <c r="P646">
        <v>1546495200</v>
      </c>
      <c r="Q646" s="10">
        <f t="shared" si="85"/>
        <v>43468.25</v>
      </c>
      <c r="R646" t="b">
        <v>0</v>
      </c>
      <c r="S646" t="b">
        <v>0</v>
      </c>
      <c r="T646" t="s">
        <v>33</v>
      </c>
      <c r="U646" t="str">
        <f t="shared" si="86"/>
        <v>theater</v>
      </c>
      <c r="V646" t="str">
        <f t="shared" si="87"/>
        <v>plays</v>
      </c>
    </row>
    <row r="647" spans="1:22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80"/>
        <v>92.911504424778755</v>
      </c>
      <c r="G647" s="5">
        <f t="shared" si="81"/>
        <v>37.999361294443261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10">
        <f t="shared" si="82"/>
        <v>43369.208333333328</v>
      </c>
      <c r="N647" s="8">
        <f t="shared" si="83"/>
        <v>9</v>
      </c>
      <c r="O647" s="8">
        <f t="shared" si="84"/>
        <v>2018</v>
      </c>
      <c r="P647">
        <v>1539752400</v>
      </c>
      <c r="Q647" s="10">
        <f t="shared" si="85"/>
        <v>43390.208333333328</v>
      </c>
      <c r="R647" t="b">
        <v>0</v>
      </c>
      <c r="S647" t="b">
        <v>1</v>
      </c>
      <c r="T647" t="s">
        <v>23</v>
      </c>
      <c r="U647" t="str">
        <f t="shared" si="86"/>
        <v>music</v>
      </c>
      <c r="V647" t="str">
        <f t="shared" si="87"/>
        <v>rock</v>
      </c>
    </row>
    <row r="648" spans="1:22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80"/>
        <v>88.599797365754824</v>
      </c>
      <c r="G648" s="5">
        <f t="shared" si="81"/>
        <v>29.999313893653515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10">
        <f t="shared" si="82"/>
        <v>41346.208333333336</v>
      </c>
      <c r="N648" s="8">
        <f t="shared" si="83"/>
        <v>3</v>
      </c>
      <c r="O648" s="8">
        <f t="shared" si="84"/>
        <v>2013</v>
      </c>
      <c r="P648">
        <v>1364101200</v>
      </c>
      <c r="Q648" s="10">
        <f t="shared" si="85"/>
        <v>41357.208333333336</v>
      </c>
      <c r="R648" t="b">
        <v>0</v>
      </c>
      <c r="S648" t="b">
        <v>0</v>
      </c>
      <c r="T648" t="s">
        <v>89</v>
      </c>
      <c r="U648" t="str">
        <f t="shared" si="86"/>
        <v>games</v>
      </c>
      <c r="V648" t="str">
        <f t="shared" si="87"/>
        <v>video games</v>
      </c>
    </row>
    <row r="649" spans="1:22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80"/>
        <v>41.4</v>
      </c>
      <c r="G649" s="5">
        <f t="shared" si="81"/>
        <v>103.5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10">
        <f t="shared" si="82"/>
        <v>43199.208333333328</v>
      </c>
      <c r="N649" s="8">
        <f t="shared" si="83"/>
        <v>4</v>
      </c>
      <c r="O649" s="8">
        <f t="shared" si="84"/>
        <v>2018</v>
      </c>
      <c r="P649">
        <v>1525323600</v>
      </c>
      <c r="Q649" s="10">
        <f t="shared" si="85"/>
        <v>43223.208333333328</v>
      </c>
      <c r="R649" t="b">
        <v>0</v>
      </c>
      <c r="S649" t="b">
        <v>0</v>
      </c>
      <c r="T649" t="s">
        <v>206</v>
      </c>
      <c r="U649" t="str">
        <f t="shared" si="86"/>
        <v>publishing</v>
      </c>
      <c r="V649" t="str">
        <f t="shared" si="87"/>
        <v>translations</v>
      </c>
    </row>
    <row r="650" spans="1:22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80"/>
        <v>63.056795131845846</v>
      </c>
      <c r="G650" s="5">
        <f t="shared" si="81"/>
        <v>85.994467496542185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10">
        <f t="shared" si="82"/>
        <v>42922.208333333328</v>
      </c>
      <c r="N650" s="8">
        <f t="shared" si="83"/>
        <v>7</v>
      </c>
      <c r="O650" s="8">
        <f t="shared" si="84"/>
        <v>2017</v>
      </c>
      <c r="P650">
        <v>1500872400</v>
      </c>
      <c r="Q650" s="10">
        <f t="shared" si="85"/>
        <v>42940.208333333328</v>
      </c>
      <c r="R650" t="b">
        <v>1</v>
      </c>
      <c r="S650" t="b">
        <v>0</v>
      </c>
      <c r="T650" t="s">
        <v>17</v>
      </c>
      <c r="U650" t="str">
        <f t="shared" si="86"/>
        <v>food</v>
      </c>
      <c r="V650" t="str">
        <f t="shared" si="87"/>
        <v>food trucks</v>
      </c>
    </row>
    <row r="651" spans="1:22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80"/>
        <v>48.482333607230892</v>
      </c>
      <c r="G651" s="5">
        <f t="shared" si="81"/>
        <v>98.011627906976742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10">
        <f t="shared" si="82"/>
        <v>40471.208333333336</v>
      </c>
      <c r="N651" s="8">
        <f t="shared" si="83"/>
        <v>10</v>
      </c>
      <c r="O651" s="8">
        <f t="shared" si="84"/>
        <v>2010</v>
      </c>
      <c r="P651">
        <v>1288501200</v>
      </c>
      <c r="Q651" s="10">
        <f t="shared" si="85"/>
        <v>40482.208333333336</v>
      </c>
      <c r="R651" t="b">
        <v>1</v>
      </c>
      <c r="S651" t="b">
        <v>1</v>
      </c>
      <c r="T651" t="s">
        <v>33</v>
      </c>
      <c r="U651" t="str">
        <f t="shared" si="86"/>
        <v>theater</v>
      </c>
      <c r="V651" t="str">
        <f t="shared" si="87"/>
        <v>plays</v>
      </c>
    </row>
    <row r="652" spans="1:22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80"/>
        <v>2</v>
      </c>
      <c r="G652" s="5">
        <f t="shared" si="81"/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10">
        <f t="shared" si="82"/>
        <v>41828.208333333336</v>
      </c>
      <c r="N652" s="8">
        <f t="shared" si="83"/>
        <v>7</v>
      </c>
      <c r="O652" s="8">
        <f t="shared" si="84"/>
        <v>2014</v>
      </c>
      <c r="P652">
        <v>1407128400</v>
      </c>
      <c r="Q652" s="10">
        <f t="shared" si="85"/>
        <v>41855.208333333336</v>
      </c>
      <c r="R652" t="b">
        <v>0</v>
      </c>
      <c r="S652" t="b">
        <v>0</v>
      </c>
      <c r="T652" t="s">
        <v>159</v>
      </c>
      <c r="U652" t="str">
        <f t="shared" si="86"/>
        <v>music</v>
      </c>
      <c r="V652" t="str">
        <f t="shared" si="87"/>
        <v>jazz</v>
      </c>
    </row>
    <row r="653" spans="1:22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80"/>
        <v>88.47941026944585</v>
      </c>
      <c r="G653" s="5">
        <f t="shared" si="81"/>
        <v>44.994570837642193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10">
        <f t="shared" si="82"/>
        <v>41692.25</v>
      </c>
      <c r="N653" s="8">
        <f t="shared" si="83"/>
        <v>2</v>
      </c>
      <c r="O653" s="8">
        <f t="shared" si="84"/>
        <v>2014</v>
      </c>
      <c r="P653">
        <v>1394344800</v>
      </c>
      <c r="Q653" s="10">
        <f t="shared" si="85"/>
        <v>41707.25</v>
      </c>
      <c r="R653" t="b">
        <v>0</v>
      </c>
      <c r="S653" t="b">
        <v>0</v>
      </c>
      <c r="T653" t="s">
        <v>100</v>
      </c>
      <c r="U653" t="str">
        <f t="shared" si="86"/>
        <v>film &amp; video</v>
      </c>
      <c r="V653" t="str">
        <f t="shared" si="87"/>
        <v>shorts</v>
      </c>
    </row>
    <row r="654" spans="1:22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80"/>
        <v>126.84</v>
      </c>
      <c r="G654" s="5">
        <f t="shared" si="81"/>
        <v>31.012224938875306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10">
        <f t="shared" si="82"/>
        <v>42587.208333333328</v>
      </c>
      <c r="N654" s="8">
        <f t="shared" si="83"/>
        <v>8</v>
      </c>
      <c r="O654" s="8">
        <f t="shared" si="84"/>
        <v>2016</v>
      </c>
      <c r="P654">
        <v>1474088400</v>
      </c>
      <c r="Q654" s="10">
        <f t="shared" si="85"/>
        <v>42630.208333333328</v>
      </c>
      <c r="R654" t="b">
        <v>0</v>
      </c>
      <c r="S654" t="b">
        <v>0</v>
      </c>
      <c r="T654" t="s">
        <v>28</v>
      </c>
      <c r="U654" t="str">
        <f t="shared" si="86"/>
        <v>technology</v>
      </c>
      <c r="V654" t="str">
        <f t="shared" si="87"/>
        <v>web</v>
      </c>
    </row>
    <row r="655" spans="1:22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80"/>
        <v>2338.833333333333</v>
      </c>
      <c r="G655" s="5">
        <f t="shared" si="81"/>
        <v>59.970085470085472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10">
        <f t="shared" si="82"/>
        <v>42468.208333333328</v>
      </c>
      <c r="N655" s="8">
        <f t="shared" si="83"/>
        <v>4</v>
      </c>
      <c r="O655" s="8">
        <f t="shared" si="84"/>
        <v>2016</v>
      </c>
      <c r="P655">
        <v>1460264400</v>
      </c>
      <c r="Q655" s="10">
        <f t="shared" si="85"/>
        <v>42470.208333333328</v>
      </c>
      <c r="R655" t="b">
        <v>0</v>
      </c>
      <c r="S655" t="b">
        <v>0</v>
      </c>
      <c r="T655" t="s">
        <v>28</v>
      </c>
      <c r="U655" t="str">
        <f t="shared" si="86"/>
        <v>technology</v>
      </c>
      <c r="V655" t="str">
        <f t="shared" si="87"/>
        <v>web</v>
      </c>
    </row>
    <row r="656" spans="1:22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80"/>
        <v>508.38857142857148</v>
      </c>
      <c r="G656" s="5">
        <f t="shared" si="81"/>
        <v>58.9973474801061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10">
        <f t="shared" si="82"/>
        <v>42240.208333333328</v>
      </c>
      <c r="N656" s="8">
        <f t="shared" si="83"/>
        <v>8</v>
      </c>
      <c r="O656" s="8">
        <f t="shared" si="84"/>
        <v>2015</v>
      </c>
      <c r="P656">
        <v>1440824400</v>
      </c>
      <c r="Q656" s="10">
        <f t="shared" si="85"/>
        <v>42245.208333333328</v>
      </c>
      <c r="R656" t="b">
        <v>0</v>
      </c>
      <c r="S656" t="b">
        <v>0</v>
      </c>
      <c r="T656" t="s">
        <v>148</v>
      </c>
      <c r="U656" t="str">
        <f t="shared" si="86"/>
        <v>music</v>
      </c>
      <c r="V656" t="str">
        <f t="shared" si="87"/>
        <v>metal</v>
      </c>
    </row>
    <row r="657" spans="1:22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80"/>
        <v>191.47826086956522</v>
      </c>
      <c r="G657" s="5">
        <f t="shared" si="81"/>
        <v>50.045454545454547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10">
        <f t="shared" si="82"/>
        <v>42796.25</v>
      </c>
      <c r="N657" s="8">
        <f t="shared" si="83"/>
        <v>3</v>
      </c>
      <c r="O657" s="8">
        <f t="shared" si="84"/>
        <v>2017</v>
      </c>
      <c r="P657">
        <v>1489554000</v>
      </c>
      <c r="Q657" s="10">
        <f t="shared" si="85"/>
        <v>42809.208333333328</v>
      </c>
      <c r="R657" t="b">
        <v>1</v>
      </c>
      <c r="S657" t="b">
        <v>0</v>
      </c>
      <c r="T657" t="s">
        <v>122</v>
      </c>
      <c r="U657" t="str">
        <f t="shared" si="86"/>
        <v>photography</v>
      </c>
      <c r="V657" t="str">
        <f t="shared" si="87"/>
        <v>photography books</v>
      </c>
    </row>
    <row r="658" spans="1:22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80"/>
        <v>42.127533783783782</v>
      </c>
      <c r="G658" s="5">
        <f t="shared" si="81"/>
        <v>98.966269841269835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10">
        <f t="shared" si="82"/>
        <v>43097.25</v>
      </c>
      <c r="N658" s="8">
        <f t="shared" si="83"/>
        <v>12</v>
      </c>
      <c r="O658" s="8">
        <f t="shared" si="84"/>
        <v>2017</v>
      </c>
      <c r="P658">
        <v>1514872800</v>
      </c>
      <c r="Q658" s="10">
        <f t="shared" si="85"/>
        <v>43102.25</v>
      </c>
      <c r="R658" t="b">
        <v>0</v>
      </c>
      <c r="S658" t="b">
        <v>0</v>
      </c>
      <c r="T658" t="s">
        <v>17</v>
      </c>
      <c r="U658" t="str">
        <f t="shared" si="86"/>
        <v>food</v>
      </c>
      <c r="V658" t="str">
        <f t="shared" si="87"/>
        <v>food trucks</v>
      </c>
    </row>
    <row r="659" spans="1:22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80"/>
        <v>8.24</v>
      </c>
      <c r="G659" s="5">
        <f t="shared" si="81"/>
        <v>58.857142857142854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10">
        <f t="shared" si="82"/>
        <v>43096.25</v>
      </c>
      <c r="N659" s="8">
        <f t="shared" si="83"/>
        <v>12</v>
      </c>
      <c r="O659" s="8">
        <f t="shared" si="84"/>
        <v>2017</v>
      </c>
      <c r="P659">
        <v>1515736800</v>
      </c>
      <c r="Q659" s="10">
        <f t="shared" si="85"/>
        <v>43112.25</v>
      </c>
      <c r="R659" t="b">
        <v>0</v>
      </c>
      <c r="S659" t="b">
        <v>0</v>
      </c>
      <c r="T659" t="s">
        <v>474</v>
      </c>
      <c r="U659" t="str">
        <f t="shared" si="86"/>
        <v>film &amp; video</v>
      </c>
      <c r="V659" t="str">
        <f t="shared" si="87"/>
        <v>science fiction</v>
      </c>
    </row>
    <row r="660" spans="1:22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80"/>
        <v>60.064638783269963</v>
      </c>
      <c r="G660" s="5">
        <f t="shared" si="81"/>
        <v>81.010256410256417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10">
        <f t="shared" si="82"/>
        <v>42246.208333333328</v>
      </c>
      <c r="N660" s="8">
        <f t="shared" si="83"/>
        <v>8</v>
      </c>
      <c r="O660" s="8">
        <f t="shared" si="84"/>
        <v>2015</v>
      </c>
      <c r="P660">
        <v>1442898000</v>
      </c>
      <c r="Q660" s="10">
        <f t="shared" si="85"/>
        <v>42269.208333333328</v>
      </c>
      <c r="R660" t="b">
        <v>0</v>
      </c>
      <c r="S660" t="b">
        <v>0</v>
      </c>
      <c r="T660" t="s">
        <v>23</v>
      </c>
      <c r="U660" t="str">
        <f t="shared" si="86"/>
        <v>music</v>
      </c>
      <c r="V660" t="str">
        <f t="shared" si="87"/>
        <v>rock</v>
      </c>
    </row>
    <row r="661" spans="1:22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80"/>
        <v>47.232808616404313</v>
      </c>
      <c r="G661" s="5">
        <f t="shared" si="81"/>
        <v>76.013333333333335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10">
        <f t="shared" si="82"/>
        <v>40570.25</v>
      </c>
      <c r="N661" s="8">
        <f t="shared" si="83"/>
        <v>1</v>
      </c>
      <c r="O661" s="8">
        <f t="shared" si="84"/>
        <v>2011</v>
      </c>
      <c r="P661">
        <v>1296194400</v>
      </c>
      <c r="Q661" s="10">
        <f t="shared" si="85"/>
        <v>40571.25</v>
      </c>
      <c r="R661" t="b">
        <v>0</v>
      </c>
      <c r="S661" t="b">
        <v>0</v>
      </c>
      <c r="T661" t="s">
        <v>42</v>
      </c>
      <c r="U661" t="str">
        <f t="shared" si="86"/>
        <v>film &amp; video</v>
      </c>
      <c r="V661" t="str">
        <f t="shared" si="87"/>
        <v>documentary</v>
      </c>
    </row>
    <row r="662" spans="1:22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80"/>
        <v>81.736263736263737</v>
      </c>
      <c r="G662" s="5">
        <f t="shared" si="81"/>
        <v>96.597402597402592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10">
        <f t="shared" si="82"/>
        <v>42237.208333333328</v>
      </c>
      <c r="N662" s="8">
        <f t="shared" si="83"/>
        <v>8</v>
      </c>
      <c r="O662" s="8">
        <f t="shared" si="84"/>
        <v>2015</v>
      </c>
      <c r="P662">
        <v>1440910800</v>
      </c>
      <c r="Q662" s="10">
        <f t="shared" si="85"/>
        <v>42246.208333333328</v>
      </c>
      <c r="R662" t="b">
        <v>1</v>
      </c>
      <c r="S662" t="b">
        <v>0</v>
      </c>
      <c r="T662" t="s">
        <v>33</v>
      </c>
      <c r="U662" t="str">
        <f t="shared" si="86"/>
        <v>theater</v>
      </c>
      <c r="V662" t="str">
        <f t="shared" si="87"/>
        <v>plays</v>
      </c>
    </row>
    <row r="663" spans="1:22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80"/>
        <v>54.187265917603</v>
      </c>
      <c r="G663" s="5">
        <f t="shared" si="81"/>
        <v>76.957446808510639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10">
        <f t="shared" si="82"/>
        <v>40996.208333333336</v>
      </c>
      <c r="N663" s="8">
        <f t="shared" si="83"/>
        <v>3</v>
      </c>
      <c r="O663" s="8">
        <f t="shared" si="84"/>
        <v>2012</v>
      </c>
      <c r="P663">
        <v>1335502800</v>
      </c>
      <c r="Q663" s="10">
        <f t="shared" si="85"/>
        <v>41026.208333333336</v>
      </c>
      <c r="R663" t="b">
        <v>0</v>
      </c>
      <c r="S663" t="b">
        <v>0</v>
      </c>
      <c r="T663" t="s">
        <v>159</v>
      </c>
      <c r="U663" t="str">
        <f t="shared" si="86"/>
        <v>music</v>
      </c>
      <c r="V663" t="str">
        <f t="shared" si="87"/>
        <v>jazz</v>
      </c>
    </row>
    <row r="664" spans="1:22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80"/>
        <v>97.868131868131869</v>
      </c>
      <c r="G664" s="5">
        <f t="shared" si="81"/>
        <v>67.984732824427482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10">
        <f t="shared" si="82"/>
        <v>43443.25</v>
      </c>
      <c r="N664" s="8">
        <f t="shared" si="83"/>
        <v>12</v>
      </c>
      <c r="O664" s="8">
        <f t="shared" si="84"/>
        <v>2018</v>
      </c>
      <c r="P664">
        <v>1544680800</v>
      </c>
      <c r="Q664" s="10">
        <f t="shared" si="85"/>
        <v>43447.25</v>
      </c>
      <c r="R664" t="b">
        <v>0</v>
      </c>
      <c r="S664" t="b">
        <v>0</v>
      </c>
      <c r="T664" t="s">
        <v>33</v>
      </c>
      <c r="U664" t="str">
        <f t="shared" si="86"/>
        <v>theater</v>
      </c>
      <c r="V664" t="str">
        <f t="shared" si="87"/>
        <v>plays</v>
      </c>
    </row>
    <row r="665" spans="1:22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80"/>
        <v>77.239999999999995</v>
      </c>
      <c r="G665" s="5">
        <f t="shared" si="81"/>
        <v>88.781609195402297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10">
        <f t="shared" si="82"/>
        <v>40458.208333333336</v>
      </c>
      <c r="N665" s="8">
        <f t="shared" si="83"/>
        <v>10</v>
      </c>
      <c r="O665" s="8">
        <f t="shared" si="84"/>
        <v>2010</v>
      </c>
      <c r="P665">
        <v>1288414800</v>
      </c>
      <c r="Q665" s="10">
        <f t="shared" si="85"/>
        <v>40481.208333333336</v>
      </c>
      <c r="R665" t="b">
        <v>0</v>
      </c>
      <c r="S665" t="b">
        <v>0</v>
      </c>
      <c r="T665" t="s">
        <v>33</v>
      </c>
      <c r="U665" t="str">
        <f t="shared" si="86"/>
        <v>theater</v>
      </c>
      <c r="V665" t="str">
        <f t="shared" si="87"/>
        <v>plays</v>
      </c>
    </row>
    <row r="666" spans="1:22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80"/>
        <v>33.464735516372798</v>
      </c>
      <c r="G666" s="5">
        <f t="shared" si="81"/>
        <v>24.99623706491063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10">
        <f t="shared" si="82"/>
        <v>40959.25</v>
      </c>
      <c r="N666" s="8">
        <f t="shared" si="83"/>
        <v>2</v>
      </c>
      <c r="O666" s="8">
        <f t="shared" si="84"/>
        <v>2012</v>
      </c>
      <c r="P666">
        <v>1330581600</v>
      </c>
      <c r="Q666" s="10">
        <f t="shared" si="85"/>
        <v>40969.25</v>
      </c>
      <c r="R666" t="b">
        <v>0</v>
      </c>
      <c r="S666" t="b">
        <v>0</v>
      </c>
      <c r="T666" t="s">
        <v>159</v>
      </c>
      <c r="U666" t="str">
        <f t="shared" si="86"/>
        <v>music</v>
      </c>
      <c r="V666" t="str">
        <f t="shared" si="87"/>
        <v>jazz</v>
      </c>
    </row>
    <row r="667" spans="1:22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80"/>
        <v>239.58823529411765</v>
      </c>
      <c r="G667" s="5">
        <f t="shared" si="81"/>
        <v>44.922794117647058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10">
        <f t="shared" si="82"/>
        <v>40733.208333333336</v>
      </c>
      <c r="N667" s="8">
        <f t="shared" si="83"/>
        <v>7</v>
      </c>
      <c r="O667" s="8">
        <f t="shared" si="84"/>
        <v>2011</v>
      </c>
      <c r="P667">
        <v>1311397200</v>
      </c>
      <c r="Q667" s="10">
        <f t="shared" si="85"/>
        <v>40747.208333333336</v>
      </c>
      <c r="R667" t="b">
        <v>0</v>
      </c>
      <c r="S667" t="b">
        <v>1</v>
      </c>
      <c r="T667" t="s">
        <v>42</v>
      </c>
      <c r="U667" t="str">
        <f t="shared" si="86"/>
        <v>film &amp; video</v>
      </c>
      <c r="V667" t="str">
        <f t="shared" si="87"/>
        <v>documentary</v>
      </c>
    </row>
    <row r="668" spans="1:22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80"/>
        <v>64.032258064516128</v>
      </c>
      <c r="G668" s="5">
        <f t="shared" si="81"/>
        <v>79.400000000000006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10">
        <f t="shared" si="82"/>
        <v>41516.208333333336</v>
      </c>
      <c r="N668" s="8">
        <f t="shared" si="83"/>
        <v>8</v>
      </c>
      <c r="O668" s="8">
        <f t="shared" si="84"/>
        <v>2013</v>
      </c>
      <c r="P668">
        <v>1378357200</v>
      </c>
      <c r="Q668" s="10">
        <f t="shared" si="85"/>
        <v>41522.208333333336</v>
      </c>
      <c r="R668" t="b">
        <v>0</v>
      </c>
      <c r="S668" t="b">
        <v>1</v>
      </c>
      <c r="T668" t="s">
        <v>33</v>
      </c>
      <c r="U668" t="str">
        <f t="shared" si="86"/>
        <v>theater</v>
      </c>
      <c r="V668" t="str">
        <f t="shared" si="87"/>
        <v>plays</v>
      </c>
    </row>
    <row r="669" spans="1:22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80"/>
        <v>176.15942028985506</v>
      </c>
      <c r="G669" s="5">
        <f t="shared" si="81"/>
        <v>29.009546539379475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10">
        <f t="shared" si="82"/>
        <v>41892.208333333336</v>
      </c>
      <c r="N669" s="8">
        <f t="shared" si="83"/>
        <v>9</v>
      </c>
      <c r="O669" s="8">
        <f t="shared" si="84"/>
        <v>2014</v>
      </c>
      <c r="P669">
        <v>1411102800</v>
      </c>
      <c r="Q669" s="10">
        <f t="shared" si="85"/>
        <v>41901.208333333336</v>
      </c>
      <c r="R669" t="b">
        <v>0</v>
      </c>
      <c r="S669" t="b">
        <v>0</v>
      </c>
      <c r="T669" t="s">
        <v>1029</v>
      </c>
      <c r="U669" t="str">
        <f t="shared" si="86"/>
        <v>journalism</v>
      </c>
      <c r="V669" t="str">
        <f t="shared" si="87"/>
        <v>audio</v>
      </c>
    </row>
    <row r="670" spans="1:22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80"/>
        <v>20.33818181818182</v>
      </c>
      <c r="G670" s="5">
        <f t="shared" si="81"/>
        <v>73.59210526315789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10">
        <f t="shared" si="82"/>
        <v>41122.208333333336</v>
      </c>
      <c r="N670" s="8">
        <f t="shared" si="83"/>
        <v>8</v>
      </c>
      <c r="O670" s="8">
        <f t="shared" si="84"/>
        <v>2012</v>
      </c>
      <c r="P670">
        <v>1344834000</v>
      </c>
      <c r="Q670" s="10">
        <f t="shared" si="85"/>
        <v>41134.208333333336</v>
      </c>
      <c r="R670" t="b">
        <v>0</v>
      </c>
      <c r="S670" t="b">
        <v>0</v>
      </c>
      <c r="T670" t="s">
        <v>33</v>
      </c>
      <c r="U670" t="str">
        <f t="shared" si="86"/>
        <v>theater</v>
      </c>
      <c r="V670" t="str">
        <f t="shared" si="87"/>
        <v>plays</v>
      </c>
    </row>
    <row r="671" spans="1:22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80"/>
        <v>358.64754098360658</v>
      </c>
      <c r="G671" s="5">
        <f t="shared" si="81"/>
        <v>107.97038864898211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10">
        <f t="shared" si="82"/>
        <v>42912.208333333328</v>
      </c>
      <c r="N671" s="8">
        <f t="shared" si="83"/>
        <v>6</v>
      </c>
      <c r="O671" s="8">
        <f t="shared" si="84"/>
        <v>2017</v>
      </c>
      <c r="P671">
        <v>1499230800</v>
      </c>
      <c r="Q671" s="10">
        <f t="shared" si="85"/>
        <v>42921.208333333328</v>
      </c>
      <c r="R671" t="b">
        <v>0</v>
      </c>
      <c r="S671" t="b">
        <v>0</v>
      </c>
      <c r="T671" t="s">
        <v>33</v>
      </c>
      <c r="U671" t="str">
        <f t="shared" si="86"/>
        <v>theater</v>
      </c>
      <c r="V671" t="str">
        <f t="shared" si="87"/>
        <v>plays</v>
      </c>
    </row>
    <row r="672" spans="1:22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80"/>
        <v>468.85802469135803</v>
      </c>
      <c r="G672" s="5">
        <f t="shared" si="81"/>
        <v>68.987284287011803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10">
        <f t="shared" si="82"/>
        <v>42425.25</v>
      </c>
      <c r="N672" s="8">
        <f t="shared" si="83"/>
        <v>2</v>
      </c>
      <c r="O672" s="8">
        <f t="shared" si="84"/>
        <v>2016</v>
      </c>
      <c r="P672">
        <v>1457416800</v>
      </c>
      <c r="Q672" s="10">
        <f t="shared" si="85"/>
        <v>42437.25</v>
      </c>
      <c r="R672" t="b">
        <v>0</v>
      </c>
      <c r="S672" t="b">
        <v>0</v>
      </c>
      <c r="T672" t="s">
        <v>60</v>
      </c>
      <c r="U672" t="str">
        <f t="shared" si="86"/>
        <v>music</v>
      </c>
      <c r="V672" t="str">
        <f t="shared" si="87"/>
        <v>indie rock</v>
      </c>
    </row>
    <row r="673" spans="1:22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80"/>
        <v>122.05635245901641</v>
      </c>
      <c r="G673" s="5">
        <f t="shared" si="81"/>
        <v>111.02236719478098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10">
        <f t="shared" si="82"/>
        <v>40390.208333333336</v>
      </c>
      <c r="N673" s="8">
        <f t="shared" si="83"/>
        <v>7</v>
      </c>
      <c r="O673" s="8">
        <f t="shared" si="84"/>
        <v>2010</v>
      </c>
      <c r="P673">
        <v>1280898000</v>
      </c>
      <c r="Q673" s="10">
        <f t="shared" si="85"/>
        <v>40394.208333333336</v>
      </c>
      <c r="R673" t="b">
        <v>0</v>
      </c>
      <c r="S673" t="b">
        <v>1</v>
      </c>
      <c r="T673" t="s">
        <v>33</v>
      </c>
      <c r="U673" t="str">
        <f t="shared" si="86"/>
        <v>theater</v>
      </c>
      <c r="V673" t="str">
        <f t="shared" si="87"/>
        <v>plays</v>
      </c>
    </row>
    <row r="674" spans="1:22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80"/>
        <v>55.931783729156137</v>
      </c>
      <c r="G674" s="5">
        <f t="shared" si="81"/>
        <v>24.997515808491418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10">
        <f t="shared" si="82"/>
        <v>43180.208333333328</v>
      </c>
      <c r="N674" s="8">
        <f t="shared" si="83"/>
        <v>3</v>
      </c>
      <c r="O674" s="8">
        <f t="shared" si="84"/>
        <v>2018</v>
      </c>
      <c r="P674">
        <v>1522472400</v>
      </c>
      <c r="Q674" s="10">
        <f t="shared" si="85"/>
        <v>43190.208333333328</v>
      </c>
      <c r="R674" t="b">
        <v>0</v>
      </c>
      <c r="S674" t="b">
        <v>0</v>
      </c>
      <c r="T674" t="s">
        <v>33</v>
      </c>
      <c r="U674" t="str">
        <f t="shared" si="86"/>
        <v>theater</v>
      </c>
      <c r="V674" t="str">
        <f t="shared" si="87"/>
        <v>plays</v>
      </c>
    </row>
    <row r="675" spans="1:22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80"/>
        <v>43.660714285714285</v>
      </c>
      <c r="G675" s="5">
        <f t="shared" si="81"/>
        <v>42.155172413793103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10">
        <f t="shared" si="82"/>
        <v>42475.208333333328</v>
      </c>
      <c r="N675" s="8">
        <f t="shared" si="83"/>
        <v>4</v>
      </c>
      <c r="O675" s="8">
        <f t="shared" si="84"/>
        <v>2016</v>
      </c>
      <c r="P675">
        <v>1462510800</v>
      </c>
      <c r="Q675" s="10">
        <f t="shared" si="85"/>
        <v>42496.208333333328</v>
      </c>
      <c r="R675" t="b">
        <v>0</v>
      </c>
      <c r="S675" t="b">
        <v>0</v>
      </c>
      <c r="T675" t="s">
        <v>60</v>
      </c>
      <c r="U675" t="str">
        <f t="shared" si="86"/>
        <v>music</v>
      </c>
      <c r="V675" t="str">
        <f t="shared" si="87"/>
        <v>indie rock</v>
      </c>
    </row>
    <row r="676" spans="1:22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80"/>
        <v>33.53837141183363</v>
      </c>
      <c r="G676" s="5">
        <f t="shared" si="81"/>
        <v>47.003284072249592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10">
        <f t="shared" si="82"/>
        <v>40774.208333333336</v>
      </c>
      <c r="N676" s="8">
        <f t="shared" si="83"/>
        <v>8</v>
      </c>
      <c r="O676" s="8">
        <f t="shared" si="84"/>
        <v>2011</v>
      </c>
      <c r="P676">
        <v>1317790800</v>
      </c>
      <c r="Q676" s="10">
        <f t="shared" si="85"/>
        <v>40821.208333333336</v>
      </c>
      <c r="R676" t="b">
        <v>0</v>
      </c>
      <c r="S676" t="b">
        <v>0</v>
      </c>
      <c r="T676" t="s">
        <v>122</v>
      </c>
      <c r="U676" t="str">
        <f t="shared" si="86"/>
        <v>photography</v>
      </c>
      <c r="V676" t="str">
        <f t="shared" si="87"/>
        <v>photography books</v>
      </c>
    </row>
    <row r="677" spans="1:22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80"/>
        <v>122.97938144329896</v>
      </c>
      <c r="G677" s="5">
        <f t="shared" si="81"/>
        <v>36.0392749244713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10">
        <f t="shared" si="82"/>
        <v>43719.208333333328</v>
      </c>
      <c r="N677" s="8">
        <f t="shared" si="83"/>
        <v>9</v>
      </c>
      <c r="O677" s="8">
        <f t="shared" si="84"/>
        <v>2019</v>
      </c>
      <c r="P677">
        <v>1568782800</v>
      </c>
      <c r="Q677" s="10">
        <f t="shared" si="85"/>
        <v>43726.208333333328</v>
      </c>
      <c r="R677" t="b">
        <v>0</v>
      </c>
      <c r="S677" t="b">
        <v>0</v>
      </c>
      <c r="T677" t="s">
        <v>1029</v>
      </c>
      <c r="U677" t="str">
        <f t="shared" si="86"/>
        <v>journalism</v>
      </c>
      <c r="V677" t="str">
        <f t="shared" si="87"/>
        <v>audio</v>
      </c>
    </row>
    <row r="678" spans="1:22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80"/>
        <v>189.74959871589084</v>
      </c>
      <c r="G678" s="5">
        <f t="shared" si="81"/>
        <v>101.03760683760684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10">
        <f t="shared" si="82"/>
        <v>41178.208333333336</v>
      </c>
      <c r="N678" s="8">
        <f t="shared" si="83"/>
        <v>9</v>
      </c>
      <c r="O678" s="8">
        <f t="shared" si="84"/>
        <v>2012</v>
      </c>
      <c r="P678">
        <v>1349413200</v>
      </c>
      <c r="Q678" s="10">
        <f t="shared" si="85"/>
        <v>41187.208333333336</v>
      </c>
      <c r="R678" t="b">
        <v>0</v>
      </c>
      <c r="S678" t="b">
        <v>0</v>
      </c>
      <c r="T678" t="s">
        <v>122</v>
      </c>
      <c r="U678" t="str">
        <f t="shared" si="86"/>
        <v>photography</v>
      </c>
      <c r="V678" t="str">
        <f t="shared" si="87"/>
        <v>photography books</v>
      </c>
    </row>
    <row r="679" spans="1:22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80"/>
        <v>83.622641509433961</v>
      </c>
      <c r="G679" s="5">
        <f t="shared" si="81"/>
        <v>39.927927927927925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10">
        <f t="shared" si="82"/>
        <v>42561.208333333328</v>
      </c>
      <c r="N679" s="8">
        <f t="shared" si="83"/>
        <v>7</v>
      </c>
      <c r="O679" s="8">
        <f t="shared" si="84"/>
        <v>2016</v>
      </c>
      <c r="P679">
        <v>1472446800</v>
      </c>
      <c r="Q679" s="10">
        <f t="shared" si="85"/>
        <v>42611.208333333328</v>
      </c>
      <c r="R679" t="b">
        <v>0</v>
      </c>
      <c r="S679" t="b">
        <v>0</v>
      </c>
      <c r="T679" t="s">
        <v>119</v>
      </c>
      <c r="U679" t="str">
        <f t="shared" si="86"/>
        <v>publishing</v>
      </c>
      <c r="V679" t="str">
        <f t="shared" si="87"/>
        <v>fiction</v>
      </c>
    </row>
    <row r="680" spans="1:22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80"/>
        <v>17.968844221105527</v>
      </c>
      <c r="G680" s="5">
        <f t="shared" si="81"/>
        <v>83.158139534883716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10">
        <f t="shared" si="82"/>
        <v>43484.25</v>
      </c>
      <c r="N680" s="8">
        <f t="shared" si="83"/>
        <v>1</v>
      </c>
      <c r="O680" s="8">
        <f t="shared" si="84"/>
        <v>2019</v>
      </c>
      <c r="P680">
        <v>1548050400</v>
      </c>
      <c r="Q680" s="10">
        <f t="shared" si="85"/>
        <v>43486.25</v>
      </c>
      <c r="R680" t="b">
        <v>0</v>
      </c>
      <c r="S680" t="b">
        <v>0</v>
      </c>
      <c r="T680" t="s">
        <v>53</v>
      </c>
      <c r="U680" t="str">
        <f t="shared" si="86"/>
        <v>film &amp; video</v>
      </c>
      <c r="V680" t="str">
        <f t="shared" si="87"/>
        <v>drama</v>
      </c>
    </row>
    <row r="681" spans="1:22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80"/>
        <v>1036.5</v>
      </c>
      <c r="G681" s="5">
        <f t="shared" si="81"/>
        <v>39.97520661157025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10">
        <f t="shared" si="82"/>
        <v>43756.208333333328</v>
      </c>
      <c r="N681" s="8">
        <f t="shared" si="83"/>
        <v>10</v>
      </c>
      <c r="O681" s="8">
        <f t="shared" si="84"/>
        <v>2019</v>
      </c>
      <c r="P681">
        <v>1571806800</v>
      </c>
      <c r="Q681" s="10">
        <f t="shared" si="85"/>
        <v>43761.208333333328</v>
      </c>
      <c r="R681" t="b">
        <v>0</v>
      </c>
      <c r="S681" t="b">
        <v>1</v>
      </c>
      <c r="T681" t="s">
        <v>17</v>
      </c>
      <c r="U681" t="str">
        <f t="shared" si="86"/>
        <v>food</v>
      </c>
      <c r="V681" t="str">
        <f t="shared" si="87"/>
        <v>food trucks</v>
      </c>
    </row>
    <row r="682" spans="1:22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80"/>
        <v>97.405219780219781</v>
      </c>
      <c r="G682" s="5">
        <f t="shared" si="81"/>
        <v>47.993908629441627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10">
        <f t="shared" si="82"/>
        <v>43813.25</v>
      </c>
      <c r="N682" s="8">
        <f t="shared" si="83"/>
        <v>12</v>
      </c>
      <c r="O682" s="8">
        <f t="shared" si="84"/>
        <v>2019</v>
      </c>
      <c r="P682">
        <v>1576476000</v>
      </c>
      <c r="Q682" s="10">
        <f t="shared" si="85"/>
        <v>43815.25</v>
      </c>
      <c r="R682" t="b">
        <v>0</v>
      </c>
      <c r="S682" t="b">
        <v>1</v>
      </c>
      <c r="T682" t="s">
        <v>292</v>
      </c>
      <c r="U682" t="str">
        <f t="shared" si="86"/>
        <v>games</v>
      </c>
      <c r="V682" t="str">
        <f t="shared" si="87"/>
        <v>mobile games</v>
      </c>
    </row>
    <row r="683" spans="1:22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80"/>
        <v>86.386203150461711</v>
      </c>
      <c r="G683" s="5">
        <f t="shared" si="81"/>
        <v>95.978877489438744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10">
        <f t="shared" si="82"/>
        <v>40898.25</v>
      </c>
      <c r="N683" s="8">
        <f t="shared" si="83"/>
        <v>12</v>
      </c>
      <c r="O683" s="8">
        <f t="shared" si="84"/>
        <v>2011</v>
      </c>
      <c r="P683">
        <v>1324965600</v>
      </c>
      <c r="Q683" s="10">
        <f t="shared" si="85"/>
        <v>40904.25</v>
      </c>
      <c r="R683" t="b">
        <v>0</v>
      </c>
      <c r="S683" t="b">
        <v>0</v>
      </c>
      <c r="T683" t="s">
        <v>33</v>
      </c>
      <c r="U683" t="str">
        <f t="shared" si="86"/>
        <v>theater</v>
      </c>
      <c r="V683" t="str">
        <f t="shared" si="87"/>
        <v>plays</v>
      </c>
    </row>
    <row r="684" spans="1:22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80"/>
        <v>150.16666666666666</v>
      </c>
      <c r="G684" s="5">
        <f t="shared" si="81"/>
        <v>78.728155339805824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10">
        <f t="shared" si="82"/>
        <v>41619.25</v>
      </c>
      <c r="N684" s="8">
        <f t="shared" si="83"/>
        <v>12</v>
      </c>
      <c r="O684" s="8">
        <f t="shared" si="84"/>
        <v>2013</v>
      </c>
      <c r="P684">
        <v>1387519200</v>
      </c>
      <c r="Q684" s="10">
        <f t="shared" si="85"/>
        <v>41628.25</v>
      </c>
      <c r="R684" t="b">
        <v>0</v>
      </c>
      <c r="S684" t="b">
        <v>0</v>
      </c>
      <c r="T684" t="s">
        <v>33</v>
      </c>
      <c r="U684" t="str">
        <f t="shared" si="86"/>
        <v>theater</v>
      </c>
      <c r="V684" t="str">
        <f t="shared" si="87"/>
        <v>plays</v>
      </c>
    </row>
    <row r="685" spans="1:22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80"/>
        <v>358.43478260869563</v>
      </c>
      <c r="G685" s="5">
        <f t="shared" si="81"/>
        <v>56.081632653061227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10">
        <f t="shared" si="82"/>
        <v>43359.208333333328</v>
      </c>
      <c r="N685" s="8">
        <f t="shared" si="83"/>
        <v>9</v>
      </c>
      <c r="O685" s="8">
        <f t="shared" si="84"/>
        <v>2018</v>
      </c>
      <c r="P685">
        <v>1537246800</v>
      </c>
      <c r="Q685" s="10">
        <f t="shared" si="85"/>
        <v>43361.208333333328</v>
      </c>
      <c r="R685" t="b">
        <v>0</v>
      </c>
      <c r="S685" t="b">
        <v>0</v>
      </c>
      <c r="T685" t="s">
        <v>33</v>
      </c>
      <c r="U685" t="str">
        <f t="shared" si="86"/>
        <v>theater</v>
      </c>
      <c r="V685" t="str">
        <f t="shared" si="87"/>
        <v>plays</v>
      </c>
    </row>
    <row r="686" spans="1:22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80"/>
        <v>542.85714285714289</v>
      </c>
      <c r="G686" s="5">
        <f t="shared" si="81"/>
        <v>69.090909090909093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10">
        <f t="shared" si="82"/>
        <v>40358.208333333336</v>
      </c>
      <c r="N686" s="8">
        <f t="shared" si="83"/>
        <v>6</v>
      </c>
      <c r="O686" s="8">
        <f t="shared" si="84"/>
        <v>2010</v>
      </c>
      <c r="P686">
        <v>1279515600</v>
      </c>
      <c r="Q686" s="10">
        <f t="shared" si="85"/>
        <v>40378.208333333336</v>
      </c>
      <c r="R686" t="b">
        <v>0</v>
      </c>
      <c r="S686" t="b">
        <v>0</v>
      </c>
      <c r="T686" t="s">
        <v>68</v>
      </c>
      <c r="U686" t="str">
        <f t="shared" si="86"/>
        <v>publishing</v>
      </c>
      <c r="V686" t="str">
        <f t="shared" si="87"/>
        <v>nonfiction</v>
      </c>
    </row>
    <row r="687" spans="1:22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80"/>
        <v>67.500714285714281</v>
      </c>
      <c r="G687" s="5">
        <f t="shared" si="81"/>
        <v>102.05291576673866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10">
        <f t="shared" si="82"/>
        <v>42239.208333333328</v>
      </c>
      <c r="N687" s="8">
        <f t="shared" si="83"/>
        <v>8</v>
      </c>
      <c r="O687" s="8">
        <f t="shared" si="84"/>
        <v>2015</v>
      </c>
      <c r="P687">
        <v>1442379600</v>
      </c>
      <c r="Q687" s="10">
        <f t="shared" si="85"/>
        <v>42263.208333333328</v>
      </c>
      <c r="R687" t="b">
        <v>0</v>
      </c>
      <c r="S687" t="b">
        <v>0</v>
      </c>
      <c r="T687" t="s">
        <v>33</v>
      </c>
      <c r="U687" t="str">
        <f t="shared" si="86"/>
        <v>theater</v>
      </c>
      <c r="V687" t="str">
        <f t="shared" si="87"/>
        <v>plays</v>
      </c>
    </row>
    <row r="688" spans="1:22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80"/>
        <v>191.74666666666667</v>
      </c>
      <c r="G688" s="5">
        <f t="shared" si="81"/>
        <v>107.32089552238806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10">
        <f t="shared" si="82"/>
        <v>43186.208333333328</v>
      </c>
      <c r="N688" s="8">
        <f t="shared" si="83"/>
        <v>3</v>
      </c>
      <c r="O688" s="8">
        <f t="shared" si="84"/>
        <v>2018</v>
      </c>
      <c r="P688">
        <v>1523077200</v>
      </c>
      <c r="Q688" s="10">
        <f t="shared" si="85"/>
        <v>43197.208333333328</v>
      </c>
      <c r="R688" t="b">
        <v>0</v>
      </c>
      <c r="S688" t="b">
        <v>0</v>
      </c>
      <c r="T688" t="s">
        <v>65</v>
      </c>
      <c r="U688" t="str">
        <f t="shared" si="86"/>
        <v>technology</v>
      </c>
      <c r="V688" t="str">
        <f t="shared" si="87"/>
        <v>wearables</v>
      </c>
    </row>
    <row r="689" spans="1:22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80"/>
        <v>932</v>
      </c>
      <c r="G689" s="5">
        <f t="shared" si="81"/>
        <v>51.970260223048328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10">
        <f t="shared" si="82"/>
        <v>42806.25</v>
      </c>
      <c r="N689" s="8">
        <f t="shared" si="83"/>
        <v>3</v>
      </c>
      <c r="O689" s="8">
        <f t="shared" si="84"/>
        <v>2017</v>
      </c>
      <c r="P689">
        <v>1489554000</v>
      </c>
      <c r="Q689" s="10">
        <f t="shared" si="85"/>
        <v>42809.208333333328</v>
      </c>
      <c r="R689" t="b">
        <v>0</v>
      </c>
      <c r="S689" t="b">
        <v>0</v>
      </c>
      <c r="T689" t="s">
        <v>33</v>
      </c>
      <c r="U689" t="str">
        <f t="shared" si="86"/>
        <v>theater</v>
      </c>
      <c r="V689" t="str">
        <f t="shared" si="87"/>
        <v>plays</v>
      </c>
    </row>
    <row r="690" spans="1:22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80"/>
        <v>429.27586206896552</v>
      </c>
      <c r="G690" s="5">
        <f t="shared" si="81"/>
        <v>71.137142857142862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10">
        <f t="shared" si="82"/>
        <v>43475.25</v>
      </c>
      <c r="N690" s="8">
        <f t="shared" si="83"/>
        <v>1</v>
      </c>
      <c r="O690" s="8">
        <f t="shared" si="84"/>
        <v>2019</v>
      </c>
      <c r="P690">
        <v>1548482400</v>
      </c>
      <c r="Q690" s="10">
        <f t="shared" si="85"/>
        <v>43491.25</v>
      </c>
      <c r="R690" t="b">
        <v>0</v>
      </c>
      <c r="S690" t="b">
        <v>1</v>
      </c>
      <c r="T690" t="s">
        <v>269</v>
      </c>
      <c r="U690" t="str">
        <f t="shared" si="86"/>
        <v>film &amp; video</v>
      </c>
      <c r="V690" t="str">
        <f t="shared" si="87"/>
        <v>television</v>
      </c>
    </row>
    <row r="691" spans="1:22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80"/>
        <v>100.65753424657535</v>
      </c>
      <c r="G691" s="5">
        <f t="shared" si="81"/>
        <v>106.49275362318841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10">
        <f t="shared" si="82"/>
        <v>41576.208333333336</v>
      </c>
      <c r="N691" s="8">
        <f t="shared" si="83"/>
        <v>10</v>
      </c>
      <c r="O691" s="8">
        <f t="shared" si="84"/>
        <v>2013</v>
      </c>
      <c r="P691">
        <v>1384063200</v>
      </c>
      <c r="Q691" s="10">
        <f t="shared" si="85"/>
        <v>41588.25</v>
      </c>
      <c r="R691" t="b">
        <v>0</v>
      </c>
      <c r="S691" t="b">
        <v>0</v>
      </c>
      <c r="T691" t="s">
        <v>28</v>
      </c>
      <c r="U691" t="str">
        <f t="shared" si="86"/>
        <v>technology</v>
      </c>
      <c r="V691" t="str">
        <f t="shared" si="87"/>
        <v>web</v>
      </c>
    </row>
    <row r="692" spans="1:22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80"/>
        <v>226.61111111111109</v>
      </c>
      <c r="G692" s="5">
        <f t="shared" si="81"/>
        <v>42.93684210526316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10">
        <f t="shared" si="82"/>
        <v>40874.25</v>
      </c>
      <c r="N692" s="8">
        <f t="shared" si="83"/>
        <v>11</v>
      </c>
      <c r="O692" s="8">
        <f t="shared" si="84"/>
        <v>2011</v>
      </c>
      <c r="P692">
        <v>1322892000</v>
      </c>
      <c r="Q692" s="10">
        <f t="shared" si="85"/>
        <v>40880.25</v>
      </c>
      <c r="R692" t="b">
        <v>0</v>
      </c>
      <c r="S692" t="b">
        <v>1</v>
      </c>
      <c r="T692" t="s">
        <v>42</v>
      </c>
      <c r="U692" t="str">
        <f t="shared" si="86"/>
        <v>film &amp; video</v>
      </c>
      <c r="V692" t="str">
        <f t="shared" si="87"/>
        <v>documentary</v>
      </c>
    </row>
    <row r="693" spans="1:22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80"/>
        <v>142.38</v>
      </c>
      <c r="G693" s="5">
        <f t="shared" si="81"/>
        <v>30.037974683544302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10">
        <f t="shared" si="82"/>
        <v>41185.208333333336</v>
      </c>
      <c r="N693" s="8">
        <f t="shared" si="83"/>
        <v>10</v>
      </c>
      <c r="O693" s="8">
        <f t="shared" si="84"/>
        <v>2012</v>
      </c>
      <c r="P693">
        <v>1350709200</v>
      </c>
      <c r="Q693" s="10">
        <f t="shared" si="85"/>
        <v>41202.208333333336</v>
      </c>
      <c r="R693" t="b">
        <v>1</v>
      </c>
      <c r="S693" t="b">
        <v>1</v>
      </c>
      <c r="T693" t="s">
        <v>42</v>
      </c>
      <c r="U693" t="str">
        <f t="shared" si="86"/>
        <v>film &amp; video</v>
      </c>
      <c r="V693" t="str">
        <f t="shared" si="87"/>
        <v>documentary</v>
      </c>
    </row>
    <row r="694" spans="1:22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80"/>
        <v>90.633333333333326</v>
      </c>
      <c r="G694" s="5">
        <f t="shared" si="81"/>
        <v>70.623376623376629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10">
        <f t="shared" si="82"/>
        <v>43655.208333333328</v>
      </c>
      <c r="N694" s="8">
        <f t="shared" si="83"/>
        <v>7</v>
      </c>
      <c r="O694" s="8">
        <f t="shared" si="84"/>
        <v>2019</v>
      </c>
      <c r="P694">
        <v>1564203600</v>
      </c>
      <c r="Q694" s="10">
        <f t="shared" si="85"/>
        <v>43673.208333333328</v>
      </c>
      <c r="R694" t="b">
        <v>0</v>
      </c>
      <c r="S694" t="b">
        <v>0</v>
      </c>
      <c r="T694" t="s">
        <v>23</v>
      </c>
      <c r="U694" t="str">
        <f t="shared" si="86"/>
        <v>music</v>
      </c>
      <c r="V694" t="str">
        <f t="shared" si="87"/>
        <v>rock</v>
      </c>
    </row>
    <row r="695" spans="1:22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80"/>
        <v>63.966740576496676</v>
      </c>
      <c r="G695" s="5">
        <f t="shared" si="81"/>
        <v>66.016018306636155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10">
        <f t="shared" si="82"/>
        <v>43025.208333333328</v>
      </c>
      <c r="N695" s="8">
        <f t="shared" si="83"/>
        <v>10</v>
      </c>
      <c r="O695" s="8">
        <f t="shared" si="84"/>
        <v>2017</v>
      </c>
      <c r="P695">
        <v>1509685200</v>
      </c>
      <c r="Q695" s="10">
        <f t="shared" si="85"/>
        <v>43042.208333333328</v>
      </c>
      <c r="R695" t="b">
        <v>0</v>
      </c>
      <c r="S695" t="b">
        <v>0</v>
      </c>
      <c r="T695" t="s">
        <v>33</v>
      </c>
      <c r="U695" t="str">
        <f t="shared" si="86"/>
        <v>theater</v>
      </c>
      <c r="V695" t="str">
        <f t="shared" si="87"/>
        <v>plays</v>
      </c>
    </row>
    <row r="696" spans="1:22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80"/>
        <v>84.131868131868131</v>
      </c>
      <c r="G696" s="5">
        <f t="shared" si="81"/>
        <v>96.911392405063296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10">
        <f t="shared" si="82"/>
        <v>43066.25</v>
      </c>
      <c r="N696" s="8">
        <f t="shared" si="83"/>
        <v>11</v>
      </c>
      <c r="O696" s="8">
        <f t="shared" si="84"/>
        <v>2017</v>
      </c>
      <c r="P696">
        <v>1514959200</v>
      </c>
      <c r="Q696" s="10">
        <f t="shared" si="85"/>
        <v>43103.25</v>
      </c>
      <c r="R696" t="b">
        <v>0</v>
      </c>
      <c r="S696" t="b">
        <v>0</v>
      </c>
      <c r="T696" t="s">
        <v>33</v>
      </c>
      <c r="U696" t="str">
        <f t="shared" si="86"/>
        <v>theater</v>
      </c>
      <c r="V696" t="str">
        <f t="shared" si="87"/>
        <v>plays</v>
      </c>
    </row>
    <row r="697" spans="1:22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80"/>
        <v>133.93478260869566</v>
      </c>
      <c r="G697" s="5">
        <f t="shared" si="81"/>
        <v>62.867346938775512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10">
        <f t="shared" si="82"/>
        <v>42322.25</v>
      </c>
      <c r="N697" s="8">
        <f t="shared" si="83"/>
        <v>11</v>
      </c>
      <c r="O697" s="8">
        <f t="shared" si="84"/>
        <v>2015</v>
      </c>
      <c r="P697">
        <v>1448863200</v>
      </c>
      <c r="Q697" s="10">
        <f t="shared" si="85"/>
        <v>42338.25</v>
      </c>
      <c r="R697" t="b">
        <v>1</v>
      </c>
      <c r="S697" t="b">
        <v>0</v>
      </c>
      <c r="T697" t="s">
        <v>23</v>
      </c>
      <c r="U697" t="str">
        <f t="shared" si="86"/>
        <v>music</v>
      </c>
      <c r="V697" t="str">
        <f t="shared" si="87"/>
        <v>rock</v>
      </c>
    </row>
    <row r="698" spans="1:22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80"/>
        <v>59.042047531992694</v>
      </c>
      <c r="G698" s="5">
        <f t="shared" si="81"/>
        <v>108.98537682789652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10">
        <f t="shared" si="82"/>
        <v>42114.208333333328</v>
      </c>
      <c r="N698" s="8">
        <f t="shared" si="83"/>
        <v>4</v>
      </c>
      <c r="O698" s="8">
        <f t="shared" si="84"/>
        <v>2015</v>
      </c>
      <c r="P698">
        <v>1429592400</v>
      </c>
      <c r="Q698" s="10">
        <f t="shared" si="85"/>
        <v>42115.208333333328</v>
      </c>
      <c r="R698" t="b">
        <v>0</v>
      </c>
      <c r="S698" t="b">
        <v>1</v>
      </c>
      <c r="T698" t="s">
        <v>33</v>
      </c>
      <c r="U698" t="str">
        <f t="shared" si="86"/>
        <v>theater</v>
      </c>
      <c r="V698" t="str">
        <f t="shared" si="87"/>
        <v>plays</v>
      </c>
    </row>
    <row r="699" spans="1:22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80"/>
        <v>152.80062063615205</v>
      </c>
      <c r="G699" s="5">
        <f t="shared" si="81"/>
        <v>26.999314599040439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10">
        <f t="shared" si="82"/>
        <v>43190.208333333328</v>
      </c>
      <c r="N699" s="8">
        <f t="shared" si="83"/>
        <v>3</v>
      </c>
      <c r="O699" s="8">
        <f t="shared" si="84"/>
        <v>2018</v>
      </c>
      <c r="P699">
        <v>1522645200</v>
      </c>
      <c r="Q699" s="10">
        <f t="shared" si="85"/>
        <v>43192.208333333328</v>
      </c>
      <c r="R699" t="b">
        <v>0</v>
      </c>
      <c r="S699" t="b">
        <v>0</v>
      </c>
      <c r="T699" t="s">
        <v>50</v>
      </c>
      <c r="U699" t="str">
        <f t="shared" si="86"/>
        <v>music</v>
      </c>
      <c r="V699" t="str">
        <f t="shared" si="87"/>
        <v>electric music</v>
      </c>
    </row>
    <row r="700" spans="1:22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80"/>
        <v>446.69121140142522</v>
      </c>
      <c r="G700" s="5">
        <f t="shared" si="81"/>
        <v>65.004147943311438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10">
        <f t="shared" si="82"/>
        <v>40871.25</v>
      </c>
      <c r="N700" s="8">
        <f t="shared" si="83"/>
        <v>11</v>
      </c>
      <c r="O700" s="8">
        <f t="shared" si="84"/>
        <v>2011</v>
      </c>
      <c r="P700">
        <v>1323324000</v>
      </c>
      <c r="Q700" s="10">
        <f t="shared" si="85"/>
        <v>40885.25</v>
      </c>
      <c r="R700" t="b">
        <v>0</v>
      </c>
      <c r="S700" t="b">
        <v>0</v>
      </c>
      <c r="T700" t="s">
        <v>65</v>
      </c>
      <c r="U700" t="str">
        <f t="shared" si="86"/>
        <v>technology</v>
      </c>
      <c r="V700" t="str">
        <f t="shared" si="87"/>
        <v>wearables</v>
      </c>
    </row>
    <row r="701" spans="1:22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80"/>
        <v>84.391891891891888</v>
      </c>
      <c r="G701" s="5">
        <f t="shared" si="81"/>
        <v>111.51785714285714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10">
        <f t="shared" si="82"/>
        <v>43641.208333333328</v>
      </c>
      <c r="N701" s="8">
        <f t="shared" si="83"/>
        <v>6</v>
      </c>
      <c r="O701" s="8">
        <f t="shared" si="84"/>
        <v>2019</v>
      </c>
      <c r="P701">
        <v>1561525200</v>
      </c>
      <c r="Q701" s="10">
        <f t="shared" si="85"/>
        <v>43642.208333333328</v>
      </c>
      <c r="R701" t="b">
        <v>0</v>
      </c>
      <c r="S701" t="b">
        <v>0</v>
      </c>
      <c r="T701" t="s">
        <v>53</v>
      </c>
      <c r="U701" t="str">
        <f t="shared" si="86"/>
        <v>film &amp; video</v>
      </c>
      <c r="V701" t="str">
        <f t="shared" si="87"/>
        <v>drama</v>
      </c>
    </row>
    <row r="702" spans="1:22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80"/>
        <v>3</v>
      </c>
      <c r="G702" s="5">
        <f t="shared" si="81"/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10">
        <f t="shared" si="82"/>
        <v>40203.25</v>
      </c>
      <c r="N702" s="8">
        <f t="shared" si="83"/>
        <v>1</v>
      </c>
      <c r="O702" s="8">
        <f t="shared" si="84"/>
        <v>2010</v>
      </c>
      <c r="P702">
        <v>1265695200</v>
      </c>
      <c r="Q702" s="10">
        <f t="shared" si="85"/>
        <v>40218.25</v>
      </c>
      <c r="R702" t="b">
        <v>0</v>
      </c>
      <c r="S702" t="b">
        <v>0</v>
      </c>
      <c r="T702" t="s">
        <v>65</v>
      </c>
      <c r="U702" t="str">
        <f t="shared" si="86"/>
        <v>technology</v>
      </c>
      <c r="V702" t="str">
        <f t="shared" si="87"/>
        <v>wearables</v>
      </c>
    </row>
    <row r="703" spans="1:22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80"/>
        <v>175.02692307692308</v>
      </c>
      <c r="G703" s="5">
        <f t="shared" si="81"/>
        <v>110.99268292682927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10">
        <f t="shared" si="82"/>
        <v>40629.208333333336</v>
      </c>
      <c r="N703" s="8">
        <f t="shared" si="83"/>
        <v>3</v>
      </c>
      <c r="O703" s="8">
        <f t="shared" si="84"/>
        <v>2011</v>
      </c>
      <c r="P703">
        <v>1301806800</v>
      </c>
      <c r="Q703" s="10">
        <f t="shared" si="85"/>
        <v>40636.208333333336</v>
      </c>
      <c r="R703" t="b">
        <v>1</v>
      </c>
      <c r="S703" t="b">
        <v>0</v>
      </c>
      <c r="T703" t="s">
        <v>33</v>
      </c>
      <c r="U703" t="str">
        <f t="shared" si="86"/>
        <v>theater</v>
      </c>
      <c r="V703" t="str">
        <f t="shared" si="87"/>
        <v>plays</v>
      </c>
    </row>
    <row r="704" spans="1:22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80"/>
        <v>54.137931034482754</v>
      </c>
      <c r="G704" s="5">
        <f t="shared" si="81"/>
        <v>56.746987951807228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10">
        <f t="shared" si="82"/>
        <v>41477.208333333336</v>
      </c>
      <c r="N704" s="8">
        <f t="shared" si="83"/>
        <v>7</v>
      </c>
      <c r="O704" s="8">
        <f t="shared" si="84"/>
        <v>2013</v>
      </c>
      <c r="P704">
        <v>1374901200</v>
      </c>
      <c r="Q704" s="10">
        <f t="shared" si="85"/>
        <v>41482.208333333336</v>
      </c>
      <c r="R704" t="b">
        <v>0</v>
      </c>
      <c r="S704" t="b">
        <v>0</v>
      </c>
      <c r="T704" t="s">
        <v>65</v>
      </c>
      <c r="U704" t="str">
        <f t="shared" si="86"/>
        <v>technology</v>
      </c>
      <c r="V704" t="str">
        <f t="shared" si="87"/>
        <v>wearables</v>
      </c>
    </row>
    <row r="705" spans="1:22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80"/>
        <v>311.87381703470032</v>
      </c>
      <c r="G705" s="5">
        <f t="shared" si="81"/>
        <v>97.020608439646708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10">
        <f t="shared" si="82"/>
        <v>41020.208333333336</v>
      </c>
      <c r="N705" s="8">
        <f t="shared" si="83"/>
        <v>4</v>
      </c>
      <c r="O705" s="8">
        <f t="shared" si="84"/>
        <v>2012</v>
      </c>
      <c r="P705">
        <v>1336453200</v>
      </c>
      <c r="Q705" s="10">
        <f t="shared" si="85"/>
        <v>41037.208333333336</v>
      </c>
      <c r="R705" t="b">
        <v>1</v>
      </c>
      <c r="S705" t="b">
        <v>1</v>
      </c>
      <c r="T705" t="s">
        <v>206</v>
      </c>
      <c r="U705" t="str">
        <f t="shared" si="86"/>
        <v>publishing</v>
      </c>
      <c r="V705" t="str">
        <f t="shared" si="87"/>
        <v>translations</v>
      </c>
    </row>
    <row r="706" spans="1:22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80"/>
        <v>122.78160919540231</v>
      </c>
      <c r="G706" s="5">
        <f t="shared" si="81"/>
        <v>92.08620689655173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10">
        <f t="shared" si="82"/>
        <v>42555.208333333328</v>
      </c>
      <c r="N706" s="8">
        <f t="shared" si="83"/>
        <v>7</v>
      </c>
      <c r="O706" s="8">
        <f t="shared" si="84"/>
        <v>2016</v>
      </c>
      <c r="P706">
        <v>1468904400</v>
      </c>
      <c r="Q706" s="10">
        <f t="shared" si="85"/>
        <v>42570.208333333328</v>
      </c>
      <c r="R706" t="b">
        <v>0</v>
      </c>
      <c r="S706" t="b">
        <v>0</v>
      </c>
      <c r="T706" t="s">
        <v>71</v>
      </c>
      <c r="U706" t="str">
        <f t="shared" si="86"/>
        <v>film &amp; video</v>
      </c>
      <c r="V706" t="str">
        <f t="shared" si="87"/>
        <v>animation</v>
      </c>
    </row>
    <row r="707" spans="1:22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88">E707/D707*100</f>
        <v>99.026517383618156</v>
      </c>
      <c r="G707" s="5">
        <f t="shared" ref="G707:G770" si="89">E707/I707</f>
        <v>82.986666666666665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10">
        <f t="shared" ref="M707:M770" si="90">(((L707/60)/60)/24)+DATE(1970,1,1)</f>
        <v>41619.25</v>
      </c>
      <c r="N707" s="8">
        <f t="shared" ref="N707:N770" si="91">MONTH(M707)</f>
        <v>12</v>
      </c>
      <c r="O707" s="8">
        <f t="shared" ref="O707:O770" si="92">YEAR(M707)</f>
        <v>2013</v>
      </c>
      <c r="P707">
        <v>1387087200</v>
      </c>
      <c r="Q707" s="10">
        <f t="shared" ref="Q707:Q770" si="93">(((P707/60)/60)/24)+DATE(1970,1,1)</f>
        <v>41623.25</v>
      </c>
      <c r="R707" t="b">
        <v>0</v>
      </c>
      <c r="S707" t="b">
        <v>0</v>
      </c>
      <c r="T707" t="s">
        <v>68</v>
      </c>
      <c r="U707" t="str">
        <f t="shared" ref="U707:U770" si="94">LEFT(T707,FIND("/",T707,1)-1)</f>
        <v>publishing</v>
      </c>
      <c r="V707" t="str">
        <f t="shared" si="87"/>
        <v>nonfiction</v>
      </c>
    </row>
    <row r="708" spans="1:22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88"/>
        <v>127.84686346863469</v>
      </c>
      <c r="G708" s="5">
        <f t="shared" si="89"/>
        <v>103.03791821561339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10">
        <f t="shared" si="90"/>
        <v>43471.25</v>
      </c>
      <c r="N708" s="8">
        <f t="shared" si="91"/>
        <v>1</v>
      </c>
      <c r="O708" s="8">
        <f t="shared" si="92"/>
        <v>2019</v>
      </c>
      <c r="P708">
        <v>1547445600</v>
      </c>
      <c r="Q708" s="10">
        <f t="shared" si="93"/>
        <v>43479.25</v>
      </c>
      <c r="R708" t="b">
        <v>0</v>
      </c>
      <c r="S708" t="b">
        <v>1</v>
      </c>
      <c r="T708" t="s">
        <v>28</v>
      </c>
      <c r="U708" t="str">
        <f t="shared" si="94"/>
        <v>technology</v>
      </c>
      <c r="V708" t="str">
        <f t="shared" ref="V708:V771" si="95">RIGHT(T708,(LEN(T708)-FIND("/",T708,1)))</f>
        <v>web</v>
      </c>
    </row>
    <row r="709" spans="1:22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88"/>
        <v>158.61643835616439</v>
      </c>
      <c r="G709" s="5">
        <f t="shared" si="89"/>
        <v>68.922619047619051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10">
        <f t="shared" si="90"/>
        <v>43442.25</v>
      </c>
      <c r="N709" s="8">
        <f t="shared" si="91"/>
        <v>12</v>
      </c>
      <c r="O709" s="8">
        <f t="shared" si="92"/>
        <v>2018</v>
      </c>
      <c r="P709">
        <v>1547359200</v>
      </c>
      <c r="Q709" s="10">
        <f t="shared" si="93"/>
        <v>43478.25</v>
      </c>
      <c r="R709" t="b">
        <v>0</v>
      </c>
      <c r="S709" t="b">
        <v>0</v>
      </c>
      <c r="T709" t="s">
        <v>53</v>
      </c>
      <c r="U709" t="str">
        <f t="shared" si="94"/>
        <v>film &amp; video</v>
      </c>
      <c r="V709" t="str">
        <f t="shared" si="95"/>
        <v>drama</v>
      </c>
    </row>
    <row r="710" spans="1:22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88"/>
        <v>707.05882352941171</v>
      </c>
      <c r="G710" s="5">
        <f t="shared" si="89"/>
        <v>87.737226277372258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10">
        <f t="shared" si="90"/>
        <v>42877.208333333328</v>
      </c>
      <c r="N710" s="8">
        <f t="shared" si="91"/>
        <v>5</v>
      </c>
      <c r="O710" s="8">
        <f t="shared" si="92"/>
        <v>2017</v>
      </c>
      <c r="P710">
        <v>1496293200</v>
      </c>
      <c r="Q710" s="10">
        <f t="shared" si="93"/>
        <v>42887.208333333328</v>
      </c>
      <c r="R710" t="b">
        <v>0</v>
      </c>
      <c r="S710" t="b">
        <v>0</v>
      </c>
      <c r="T710" t="s">
        <v>33</v>
      </c>
      <c r="U710" t="str">
        <f t="shared" si="94"/>
        <v>theater</v>
      </c>
      <c r="V710" t="str">
        <f t="shared" si="95"/>
        <v>plays</v>
      </c>
    </row>
    <row r="711" spans="1:22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88"/>
        <v>142.38775510204081</v>
      </c>
      <c r="G711" s="5">
        <f t="shared" si="89"/>
        <v>75.021505376344081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10">
        <f t="shared" si="90"/>
        <v>41018.208333333336</v>
      </c>
      <c r="N711" s="8">
        <f t="shared" si="91"/>
        <v>4</v>
      </c>
      <c r="O711" s="8">
        <f t="shared" si="92"/>
        <v>2012</v>
      </c>
      <c r="P711">
        <v>1335416400</v>
      </c>
      <c r="Q711" s="10">
        <f t="shared" si="93"/>
        <v>41025.208333333336</v>
      </c>
      <c r="R711" t="b">
        <v>0</v>
      </c>
      <c r="S711" t="b">
        <v>0</v>
      </c>
      <c r="T711" t="s">
        <v>33</v>
      </c>
      <c r="U711" t="str">
        <f t="shared" si="94"/>
        <v>theater</v>
      </c>
      <c r="V711" t="str">
        <f t="shared" si="95"/>
        <v>plays</v>
      </c>
    </row>
    <row r="712" spans="1:22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88"/>
        <v>147.86046511627907</v>
      </c>
      <c r="G712" s="5">
        <f t="shared" si="89"/>
        <v>50.863999999999997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10">
        <f t="shared" si="90"/>
        <v>43295.208333333328</v>
      </c>
      <c r="N712" s="8">
        <f t="shared" si="91"/>
        <v>7</v>
      </c>
      <c r="O712" s="8">
        <f t="shared" si="92"/>
        <v>2018</v>
      </c>
      <c r="P712">
        <v>1532149200</v>
      </c>
      <c r="Q712" s="10">
        <f t="shared" si="93"/>
        <v>43302.208333333328</v>
      </c>
      <c r="R712" t="b">
        <v>0</v>
      </c>
      <c r="S712" t="b">
        <v>1</v>
      </c>
      <c r="T712" t="s">
        <v>33</v>
      </c>
      <c r="U712" t="str">
        <f t="shared" si="94"/>
        <v>theater</v>
      </c>
      <c r="V712" t="str">
        <f t="shared" si="95"/>
        <v>plays</v>
      </c>
    </row>
    <row r="713" spans="1:22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88"/>
        <v>20.322580645161288</v>
      </c>
      <c r="G713" s="5">
        <f t="shared" si="89"/>
        <v>90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10">
        <f t="shared" si="90"/>
        <v>42393.25</v>
      </c>
      <c r="N713" s="8">
        <f t="shared" si="91"/>
        <v>1</v>
      </c>
      <c r="O713" s="8">
        <f t="shared" si="92"/>
        <v>2016</v>
      </c>
      <c r="P713">
        <v>1453788000</v>
      </c>
      <c r="Q713" s="10">
        <f t="shared" si="93"/>
        <v>42395.25</v>
      </c>
      <c r="R713" t="b">
        <v>1</v>
      </c>
      <c r="S713" t="b">
        <v>1</v>
      </c>
      <c r="T713" t="s">
        <v>33</v>
      </c>
      <c r="U713" t="str">
        <f t="shared" si="94"/>
        <v>theater</v>
      </c>
      <c r="V713" t="str">
        <f t="shared" si="95"/>
        <v>plays</v>
      </c>
    </row>
    <row r="714" spans="1:22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88"/>
        <v>1840.625</v>
      </c>
      <c r="G714" s="5">
        <f t="shared" si="89"/>
        <v>72.896039603960389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10">
        <f t="shared" si="90"/>
        <v>42559.208333333328</v>
      </c>
      <c r="N714" s="8">
        <f t="shared" si="91"/>
        <v>7</v>
      </c>
      <c r="O714" s="8">
        <f t="shared" si="92"/>
        <v>2016</v>
      </c>
      <c r="P714">
        <v>1471496400</v>
      </c>
      <c r="Q714" s="10">
        <f t="shared" si="93"/>
        <v>42600.208333333328</v>
      </c>
      <c r="R714" t="b">
        <v>0</v>
      </c>
      <c r="S714" t="b">
        <v>0</v>
      </c>
      <c r="T714" t="s">
        <v>33</v>
      </c>
      <c r="U714" t="str">
        <f t="shared" si="94"/>
        <v>theater</v>
      </c>
      <c r="V714" t="str">
        <f t="shared" si="95"/>
        <v>plays</v>
      </c>
    </row>
    <row r="715" spans="1:22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88"/>
        <v>161.94202898550725</v>
      </c>
      <c r="G715" s="5">
        <f t="shared" si="89"/>
        <v>108.48543689320388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10">
        <f t="shared" si="90"/>
        <v>42604.208333333328</v>
      </c>
      <c r="N715" s="8">
        <f t="shared" si="91"/>
        <v>8</v>
      </c>
      <c r="O715" s="8">
        <f t="shared" si="92"/>
        <v>2016</v>
      </c>
      <c r="P715">
        <v>1472878800</v>
      </c>
      <c r="Q715" s="10">
        <f t="shared" si="93"/>
        <v>42616.208333333328</v>
      </c>
      <c r="R715" t="b">
        <v>0</v>
      </c>
      <c r="S715" t="b">
        <v>0</v>
      </c>
      <c r="T715" t="s">
        <v>133</v>
      </c>
      <c r="U715" t="str">
        <f t="shared" si="94"/>
        <v>publishing</v>
      </c>
      <c r="V715" t="str">
        <f t="shared" si="95"/>
        <v>radio &amp; podcasts</v>
      </c>
    </row>
    <row r="716" spans="1:22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88"/>
        <v>472.82077922077923</v>
      </c>
      <c r="G716" s="5">
        <f t="shared" si="89"/>
        <v>101.98095238095237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10">
        <f t="shared" si="90"/>
        <v>41870.208333333336</v>
      </c>
      <c r="N716" s="8">
        <f t="shared" si="91"/>
        <v>8</v>
      </c>
      <c r="O716" s="8">
        <f t="shared" si="92"/>
        <v>2014</v>
      </c>
      <c r="P716">
        <v>1408510800</v>
      </c>
      <c r="Q716" s="10">
        <f t="shared" si="93"/>
        <v>41871.208333333336</v>
      </c>
      <c r="R716" t="b">
        <v>0</v>
      </c>
      <c r="S716" t="b">
        <v>0</v>
      </c>
      <c r="T716" t="s">
        <v>23</v>
      </c>
      <c r="U716" t="str">
        <f t="shared" si="94"/>
        <v>music</v>
      </c>
      <c r="V716" t="str">
        <f t="shared" si="95"/>
        <v>rock</v>
      </c>
    </row>
    <row r="717" spans="1:22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88"/>
        <v>24.466101694915253</v>
      </c>
      <c r="G717" s="5">
        <f t="shared" si="89"/>
        <v>44.009146341463413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10">
        <f t="shared" si="90"/>
        <v>40397.208333333336</v>
      </c>
      <c r="N717" s="8">
        <f t="shared" si="91"/>
        <v>8</v>
      </c>
      <c r="O717" s="8">
        <f t="shared" si="92"/>
        <v>2010</v>
      </c>
      <c r="P717">
        <v>1281589200</v>
      </c>
      <c r="Q717" s="10">
        <f t="shared" si="93"/>
        <v>40402.208333333336</v>
      </c>
      <c r="R717" t="b">
        <v>0</v>
      </c>
      <c r="S717" t="b">
        <v>0</v>
      </c>
      <c r="T717" t="s">
        <v>292</v>
      </c>
      <c r="U717" t="str">
        <f t="shared" si="94"/>
        <v>games</v>
      </c>
      <c r="V717" t="str">
        <f t="shared" si="95"/>
        <v>mobile games</v>
      </c>
    </row>
    <row r="718" spans="1:22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88"/>
        <v>517.65</v>
      </c>
      <c r="G718" s="5">
        <f t="shared" si="89"/>
        <v>65.942675159235662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10">
        <f t="shared" si="90"/>
        <v>41465.208333333336</v>
      </c>
      <c r="N718" s="8">
        <f t="shared" si="91"/>
        <v>7</v>
      </c>
      <c r="O718" s="8">
        <f t="shared" si="92"/>
        <v>2013</v>
      </c>
      <c r="P718">
        <v>1375851600</v>
      </c>
      <c r="Q718" s="10">
        <f t="shared" si="93"/>
        <v>41493.208333333336</v>
      </c>
      <c r="R718" t="b">
        <v>0</v>
      </c>
      <c r="S718" t="b">
        <v>1</v>
      </c>
      <c r="T718" t="s">
        <v>33</v>
      </c>
      <c r="U718" t="str">
        <f t="shared" si="94"/>
        <v>theater</v>
      </c>
      <c r="V718" t="str">
        <f t="shared" si="95"/>
        <v>plays</v>
      </c>
    </row>
    <row r="719" spans="1:22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88"/>
        <v>247.64285714285714</v>
      </c>
      <c r="G719" s="5">
        <f t="shared" si="89"/>
        <v>24.987387387387386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10">
        <f t="shared" si="90"/>
        <v>40777.208333333336</v>
      </c>
      <c r="N719" s="8">
        <f t="shared" si="91"/>
        <v>8</v>
      </c>
      <c r="O719" s="8">
        <f t="shared" si="92"/>
        <v>2011</v>
      </c>
      <c r="P719">
        <v>1315803600</v>
      </c>
      <c r="Q719" s="10">
        <f t="shared" si="93"/>
        <v>40798.208333333336</v>
      </c>
      <c r="R719" t="b">
        <v>0</v>
      </c>
      <c r="S719" t="b">
        <v>0</v>
      </c>
      <c r="T719" t="s">
        <v>42</v>
      </c>
      <c r="U719" t="str">
        <f t="shared" si="94"/>
        <v>film &amp; video</v>
      </c>
      <c r="V719" t="str">
        <f t="shared" si="95"/>
        <v>documentary</v>
      </c>
    </row>
    <row r="720" spans="1:22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88"/>
        <v>100.20481927710843</v>
      </c>
      <c r="G720" s="5">
        <f t="shared" si="89"/>
        <v>28.003367003367003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10">
        <f t="shared" si="90"/>
        <v>41442.208333333336</v>
      </c>
      <c r="N720" s="8">
        <f t="shared" si="91"/>
        <v>6</v>
      </c>
      <c r="O720" s="8">
        <f t="shared" si="92"/>
        <v>2013</v>
      </c>
      <c r="P720">
        <v>1373691600</v>
      </c>
      <c r="Q720" s="10">
        <f t="shared" si="93"/>
        <v>41468.208333333336</v>
      </c>
      <c r="R720" t="b">
        <v>0</v>
      </c>
      <c r="S720" t="b">
        <v>0</v>
      </c>
      <c r="T720" t="s">
        <v>65</v>
      </c>
      <c r="U720" t="str">
        <f t="shared" si="94"/>
        <v>technology</v>
      </c>
      <c r="V720" t="str">
        <f t="shared" si="95"/>
        <v>wearables</v>
      </c>
    </row>
    <row r="721" spans="1:22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88"/>
        <v>153</v>
      </c>
      <c r="G721" s="5">
        <f t="shared" si="89"/>
        <v>85.829268292682926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10">
        <f t="shared" si="90"/>
        <v>41058.208333333336</v>
      </c>
      <c r="N721" s="8">
        <f t="shared" si="91"/>
        <v>5</v>
      </c>
      <c r="O721" s="8">
        <f t="shared" si="92"/>
        <v>2012</v>
      </c>
      <c r="P721">
        <v>1339218000</v>
      </c>
      <c r="Q721" s="10">
        <f t="shared" si="93"/>
        <v>41069.208333333336</v>
      </c>
      <c r="R721" t="b">
        <v>0</v>
      </c>
      <c r="S721" t="b">
        <v>0</v>
      </c>
      <c r="T721" t="s">
        <v>119</v>
      </c>
      <c r="U721" t="str">
        <f t="shared" si="94"/>
        <v>publishing</v>
      </c>
      <c r="V721" t="str">
        <f t="shared" si="95"/>
        <v>fiction</v>
      </c>
    </row>
    <row r="722" spans="1:22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88"/>
        <v>37.091954022988503</v>
      </c>
      <c r="G722" s="5">
        <f t="shared" si="89"/>
        <v>84.921052631578945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10">
        <f t="shared" si="90"/>
        <v>43152.25</v>
      </c>
      <c r="N722" s="8">
        <f t="shared" si="91"/>
        <v>2</v>
      </c>
      <c r="O722" s="8">
        <f t="shared" si="92"/>
        <v>2018</v>
      </c>
      <c r="P722">
        <v>1520402400</v>
      </c>
      <c r="Q722" s="10">
        <f t="shared" si="93"/>
        <v>43166.25</v>
      </c>
      <c r="R722" t="b">
        <v>0</v>
      </c>
      <c r="S722" t="b">
        <v>1</v>
      </c>
      <c r="T722" t="s">
        <v>33</v>
      </c>
      <c r="U722" t="str">
        <f t="shared" si="94"/>
        <v>theater</v>
      </c>
      <c r="V722" t="str">
        <f t="shared" si="95"/>
        <v>plays</v>
      </c>
    </row>
    <row r="723" spans="1:22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88"/>
        <v>4.392394822006473</v>
      </c>
      <c r="G723" s="5">
        <f t="shared" si="89"/>
        <v>90.483333333333334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10">
        <f t="shared" si="90"/>
        <v>43194.208333333328</v>
      </c>
      <c r="N723" s="8">
        <f t="shared" si="91"/>
        <v>4</v>
      </c>
      <c r="O723" s="8">
        <f t="shared" si="92"/>
        <v>2018</v>
      </c>
      <c r="P723">
        <v>1523336400</v>
      </c>
      <c r="Q723" s="10">
        <f t="shared" si="93"/>
        <v>43200.208333333328</v>
      </c>
      <c r="R723" t="b">
        <v>0</v>
      </c>
      <c r="S723" t="b">
        <v>0</v>
      </c>
      <c r="T723" t="s">
        <v>23</v>
      </c>
      <c r="U723" t="str">
        <f t="shared" si="94"/>
        <v>music</v>
      </c>
      <c r="V723" t="str">
        <f t="shared" si="95"/>
        <v>rock</v>
      </c>
    </row>
    <row r="724" spans="1:22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88"/>
        <v>156.50721649484535</v>
      </c>
      <c r="G724" s="5">
        <f t="shared" si="89"/>
        <v>25.00197628458498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10">
        <f t="shared" si="90"/>
        <v>43045.25</v>
      </c>
      <c r="N724" s="8">
        <f t="shared" si="91"/>
        <v>11</v>
      </c>
      <c r="O724" s="8">
        <f t="shared" si="92"/>
        <v>2017</v>
      </c>
      <c r="P724">
        <v>1512280800</v>
      </c>
      <c r="Q724" s="10">
        <f t="shared" si="93"/>
        <v>43072.25</v>
      </c>
      <c r="R724" t="b">
        <v>0</v>
      </c>
      <c r="S724" t="b">
        <v>0</v>
      </c>
      <c r="T724" t="s">
        <v>42</v>
      </c>
      <c r="U724" t="str">
        <f t="shared" si="94"/>
        <v>film &amp; video</v>
      </c>
      <c r="V724" t="str">
        <f t="shared" si="95"/>
        <v>documentary</v>
      </c>
    </row>
    <row r="725" spans="1:22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88"/>
        <v>270.40816326530609</v>
      </c>
      <c r="G725" s="5">
        <f t="shared" si="89"/>
        <v>92.013888888888886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10">
        <f t="shared" si="90"/>
        <v>42431.25</v>
      </c>
      <c r="N725" s="8">
        <f t="shared" si="91"/>
        <v>3</v>
      </c>
      <c r="O725" s="8">
        <f t="shared" si="92"/>
        <v>2016</v>
      </c>
      <c r="P725">
        <v>1458709200</v>
      </c>
      <c r="Q725" s="10">
        <f t="shared" si="93"/>
        <v>42452.208333333328</v>
      </c>
      <c r="R725" t="b">
        <v>0</v>
      </c>
      <c r="S725" t="b">
        <v>0</v>
      </c>
      <c r="T725" t="s">
        <v>33</v>
      </c>
      <c r="U725" t="str">
        <f t="shared" si="94"/>
        <v>theater</v>
      </c>
      <c r="V725" t="str">
        <f t="shared" si="95"/>
        <v>plays</v>
      </c>
    </row>
    <row r="726" spans="1:22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88"/>
        <v>134.05952380952382</v>
      </c>
      <c r="G726" s="5">
        <f t="shared" si="89"/>
        <v>93.066115702479337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10">
        <f t="shared" si="90"/>
        <v>41934.208333333336</v>
      </c>
      <c r="N726" s="8">
        <f t="shared" si="91"/>
        <v>10</v>
      </c>
      <c r="O726" s="8">
        <f t="shared" si="92"/>
        <v>2014</v>
      </c>
      <c r="P726">
        <v>1414126800</v>
      </c>
      <c r="Q726" s="10">
        <f t="shared" si="93"/>
        <v>41936.208333333336</v>
      </c>
      <c r="R726" t="b">
        <v>0</v>
      </c>
      <c r="S726" t="b">
        <v>1</v>
      </c>
      <c r="T726" t="s">
        <v>33</v>
      </c>
      <c r="U726" t="str">
        <f t="shared" si="94"/>
        <v>theater</v>
      </c>
      <c r="V726" t="str">
        <f t="shared" si="95"/>
        <v>plays</v>
      </c>
    </row>
    <row r="727" spans="1:22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88"/>
        <v>50.398033126293996</v>
      </c>
      <c r="G727" s="5">
        <f t="shared" si="89"/>
        <v>61.008145363408524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10">
        <f t="shared" si="90"/>
        <v>41958.25</v>
      </c>
      <c r="N727" s="8">
        <f t="shared" si="91"/>
        <v>11</v>
      </c>
      <c r="O727" s="8">
        <f t="shared" si="92"/>
        <v>2014</v>
      </c>
      <c r="P727">
        <v>1416204000</v>
      </c>
      <c r="Q727" s="10">
        <f t="shared" si="93"/>
        <v>41960.25</v>
      </c>
      <c r="R727" t="b">
        <v>0</v>
      </c>
      <c r="S727" t="b">
        <v>0</v>
      </c>
      <c r="T727" t="s">
        <v>292</v>
      </c>
      <c r="U727" t="str">
        <f t="shared" si="94"/>
        <v>games</v>
      </c>
      <c r="V727" t="str">
        <f t="shared" si="95"/>
        <v>mobile games</v>
      </c>
    </row>
    <row r="728" spans="1:22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88"/>
        <v>88.815837937384899</v>
      </c>
      <c r="G728" s="5">
        <f t="shared" si="89"/>
        <v>92.036259541984734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10">
        <f t="shared" si="90"/>
        <v>40476.208333333336</v>
      </c>
      <c r="N728" s="8">
        <f t="shared" si="91"/>
        <v>10</v>
      </c>
      <c r="O728" s="8">
        <f t="shared" si="92"/>
        <v>2010</v>
      </c>
      <c r="P728">
        <v>1288501200</v>
      </c>
      <c r="Q728" s="10">
        <f t="shared" si="93"/>
        <v>40482.208333333336</v>
      </c>
      <c r="R728" t="b">
        <v>0</v>
      </c>
      <c r="S728" t="b">
        <v>1</v>
      </c>
      <c r="T728" t="s">
        <v>33</v>
      </c>
      <c r="U728" t="str">
        <f t="shared" si="94"/>
        <v>theater</v>
      </c>
      <c r="V728" t="str">
        <f t="shared" si="95"/>
        <v>plays</v>
      </c>
    </row>
    <row r="729" spans="1:22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88"/>
        <v>165</v>
      </c>
      <c r="G729" s="5">
        <f t="shared" si="89"/>
        <v>81.132596685082873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10">
        <f t="shared" si="90"/>
        <v>43485.25</v>
      </c>
      <c r="N729" s="8">
        <f t="shared" si="91"/>
        <v>1</v>
      </c>
      <c r="O729" s="8">
        <f t="shared" si="92"/>
        <v>2019</v>
      </c>
      <c r="P729">
        <v>1552971600</v>
      </c>
      <c r="Q729" s="10">
        <f t="shared" si="93"/>
        <v>43543.208333333328</v>
      </c>
      <c r="R729" t="b">
        <v>0</v>
      </c>
      <c r="S729" t="b">
        <v>0</v>
      </c>
      <c r="T729" t="s">
        <v>28</v>
      </c>
      <c r="U729" t="str">
        <f t="shared" si="94"/>
        <v>technology</v>
      </c>
      <c r="V729" t="str">
        <f t="shared" si="95"/>
        <v>web</v>
      </c>
    </row>
    <row r="730" spans="1:22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88"/>
        <v>17.5</v>
      </c>
      <c r="G730" s="5">
        <f t="shared" si="89"/>
        <v>73.5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10">
        <f t="shared" si="90"/>
        <v>42515.208333333328</v>
      </c>
      <c r="N730" s="8">
        <f t="shared" si="91"/>
        <v>5</v>
      </c>
      <c r="O730" s="8">
        <f t="shared" si="92"/>
        <v>2016</v>
      </c>
      <c r="P730">
        <v>1465102800</v>
      </c>
      <c r="Q730" s="10">
        <f t="shared" si="93"/>
        <v>42526.208333333328</v>
      </c>
      <c r="R730" t="b">
        <v>0</v>
      </c>
      <c r="S730" t="b">
        <v>0</v>
      </c>
      <c r="T730" t="s">
        <v>33</v>
      </c>
      <c r="U730" t="str">
        <f t="shared" si="94"/>
        <v>theater</v>
      </c>
      <c r="V730" t="str">
        <f t="shared" si="95"/>
        <v>plays</v>
      </c>
    </row>
    <row r="731" spans="1:22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88"/>
        <v>185.66071428571428</v>
      </c>
      <c r="G731" s="5">
        <f t="shared" si="89"/>
        <v>85.221311475409834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10">
        <f t="shared" si="90"/>
        <v>41309.25</v>
      </c>
      <c r="N731" s="8">
        <f t="shared" si="91"/>
        <v>2</v>
      </c>
      <c r="O731" s="8">
        <f t="shared" si="92"/>
        <v>2013</v>
      </c>
      <c r="P731">
        <v>1360130400</v>
      </c>
      <c r="Q731" s="10">
        <f t="shared" si="93"/>
        <v>41311.25</v>
      </c>
      <c r="R731" t="b">
        <v>0</v>
      </c>
      <c r="S731" t="b">
        <v>0</v>
      </c>
      <c r="T731" t="s">
        <v>53</v>
      </c>
      <c r="U731" t="str">
        <f t="shared" si="94"/>
        <v>film &amp; video</v>
      </c>
      <c r="V731" t="str">
        <f t="shared" si="95"/>
        <v>drama</v>
      </c>
    </row>
    <row r="732" spans="1:22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88"/>
        <v>412.6631944444444</v>
      </c>
      <c r="G732" s="5">
        <f t="shared" si="89"/>
        <v>110.96825396825396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10">
        <f t="shared" si="90"/>
        <v>42147.208333333328</v>
      </c>
      <c r="N732" s="8">
        <f t="shared" si="91"/>
        <v>5</v>
      </c>
      <c r="O732" s="8">
        <f t="shared" si="92"/>
        <v>2015</v>
      </c>
      <c r="P732">
        <v>1432875600</v>
      </c>
      <c r="Q732" s="10">
        <f t="shared" si="93"/>
        <v>42153.208333333328</v>
      </c>
      <c r="R732" t="b">
        <v>0</v>
      </c>
      <c r="S732" t="b">
        <v>0</v>
      </c>
      <c r="T732" t="s">
        <v>65</v>
      </c>
      <c r="U732" t="str">
        <f t="shared" si="94"/>
        <v>technology</v>
      </c>
      <c r="V732" t="str">
        <f t="shared" si="95"/>
        <v>wearables</v>
      </c>
    </row>
    <row r="733" spans="1:22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88"/>
        <v>90.25</v>
      </c>
      <c r="G733" s="5">
        <f t="shared" si="89"/>
        <v>32.968036529680369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10">
        <f t="shared" si="90"/>
        <v>42939.208333333328</v>
      </c>
      <c r="N733" s="8">
        <f t="shared" si="91"/>
        <v>7</v>
      </c>
      <c r="O733" s="8">
        <f t="shared" si="92"/>
        <v>2017</v>
      </c>
      <c r="P733">
        <v>1500872400</v>
      </c>
      <c r="Q733" s="10">
        <f t="shared" si="93"/>
        <v>42940.208333333328</v>
      </c>
      <c r="R733" t="b">
        <v>0</v>
      </c>
      <c r="S733" t="b">
        <v>0</v>
      </c>
      <c r="T733" t="s">
        <v>28</v>
      </c>
      <c r="U733" t="str">
        <f t="shared" si="94"/>
        <v>technology</v>
      </c>
      <c r="V733" t="str">
        <f t="shared" si="95"/>
        <v>web</v>
      </c>
    </row>
    <row r="734" spans="1:22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88"/>
        <v>91.984615384615381</v>
      </c>
      <c r="G734" s="5">
        <f t="shared" si="89"/>
        <v>96.005352363960753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10">
        <f t="shared" si="90"/>
        <v>42816.208333333328</v>
      </c>
      <c r="N734" s="8">
        <f t="shared" si="91"/>
        <v>3</v>
      </c>
      <c r="O734" s="8">
        <f t="shared" si="92"/>
        <v>2017</v>
      </c>
      <c r="P734">
        <v>1492146000</v>
      </c>
      <c r="Q734" s="10">
        <f t="shared" si="93"/>
        <v>42839.208333333328</v>
      </c>
      <c r="R734" t="b">
        <v>0</v>
      </c>
      <c r="S734" t="b">
        <v>1</v>
      </c>
      <c r="T734" t="s">
        <v>23</v>
      </c>
      <c r="U734" t="str">
        <f t="shared" si="94"/>
        <v>music</v>
      </c>
      <c r="V734" t="str">
        <f t="shared" si="95"/>
        <v>rock</v>
      </c>
    </row>
    <row r="735" spans="1:22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88"/>
        <v>527.00632911392404</v>
      </c>
      <c r="G735" s="5">
        <f t="shared" si="89"/>
        <v>84.96632653061225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10">
        <f t="shared" si="90"/>
        <v>41844.208333333336</v>
      </c>
      <c r="N735" s="8">
        <f t="shared" si="91"/>
        <v>7</v>
      </c>
      <c r="O735" s="8">
        <f t="shared" si="92"/>
        <v>2014</v>
      </c>
      <c r="P735">
        <v>1407301200</v>
      </c>
      <c r="Q735" s="10">
        <f t="shared" si="93"/>
        <v>41857.208333333336</v>
      </c>
      <c r="R735" t="b">
        <v>0</v>
      </c>
      <c r="S735" t="b">
        <v>0</v>
      </c>
      <c r="T735" t="s">
        <v>148</v>
      </c>
      <c r="U735" t="str">
        <f t="shared" si="94"/>
        <v>music</v>
      </c>
      <c r="V735" t="str">
        <f t="shared" si="95"/>
        <v>metal</v>
      </c>
    </row>
    <row r="736" spans="1:22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88"/>
        <v>319.14285714285711</v>
      </c>
      <c r="G736" s="5">
        <f t="shared" si="89"/>
        <v>25.007462686567163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10">
        <f t="shared" si="90"/>
        <v>42763.25</v>
      </c>
      <c r="N736" s="8">
        <f t="shared" si="91"/>
        <v>1</v>
      </c>
      <c r="O736" s="8">
        <f t="shared" si="92"/>
        <v>2017</v>
      </c>
      <c r="P736">
        <v>1486620000</v>
      </c>
      <c r="Q736" s="10">
        <f t="shared" si="93"/>
        <v>42775.25</v>
      </c>
      <c r="R736" t="b">
        <v>0</v>
      </c>
      <c r="S736" t="b">
        <v>1</v>
      </c>
      <c r="T736" t="s">
        <v>33</v>
      </c>
      <c r="U736" t="str">
        <f t="shared" si="94"/>
        <v>theater</v>
      </c>
      <c r="V736" t="str">
        <f t="shared" si="95"/>
        <v>plays</v>
      </c>
    </row>
    <row r="737" spans="1:22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88"/>
        <v>354.18867924528303</v>
      </c>
      <c r="G737" s="5">
        <f t="shared" si="89"/>
        <v>65.998995479658461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10">
        <f t="shared" si="90"/>
        <v>42459.208333333328</v>
      </c>
      <c r="N737" s="8">
        <f t="shared" si="91"/>
        <v>3</v>
      </c>
      <c r="O737" s="8">
        <f t="shared" si="92"/>
        <v>2016</v>
      </c>
      <c r="P737">
        <v>1459918800</v>
      </c>
      <c r="Q737" s="10">
        <f t="shared" si="93"/>
        <v>42466.208333333328</v>
      </c>
      <c r="R737" t="b">
        <v>0</v>
      </c>
      <c r="S737" t="b">
        <v>0</v>
      </c>
      <c r="T737" t="s">
        <v>122</v>
      </c>
      <c r="U737" t="str">
        <f t="shared" si="94"/>
        <v>photography</v>
      </c>
      <c r="V737" t="str">
        <f t="shared" si="95"/>
        <v>photography books</v>
      </c>
    </row>
    <row r="738" spans="1:22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88"/>
        <v>32.896103896103895</v>
      </c>
      <c r="G738" s="5">
        <f t="shared" si="89"/>
        <v>87.34482758620689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10">
        <f t="shared" si="90"/>
        <v>42055.25</v>
      </c>
      <c r="N738" s="8">
        <f t="shared" si="91"/>
        <v>2</v>
      </c>
      <c r="O738" s="8">
        <f t="shared" si="92"/>
        <v>2015</v>
      </c>
      <c r="P738">
        <v>1424757600</v>
      </c>
      <c r="Q738" s="10">
        <f t="shared" si="93"/>
        <v>42059.25</v>
      </c>
      <c r="R738" t="b">
        <v>0</v>
      </c>
      <c r="S738" t="b">
        <v>0</v>
      </c>
      <c r="T738" t="s">
        <v>68</v>
      </c>
      <c r="U738" t="str">
        <f t="shared" si="94"/>
        <v>publishing</v>
      </c>
      <c r="V738" t="str">
        <f t="shared" si="95"/>
        <v>nonfiction</v>
      </c>
    </row>
    <row r="739" spans="1:22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88"/>
        <v>135.8918918918919</v>
      </c>
      <c r="G739" s="5">
        <f t="shared" si="89"/>
        <v>27.933333333333334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10">
        <f t="shared" si="90"/>
        <v>42685.25</v>
      </c>
      <c r="N739" s="8">
        <f t="shared" si="91"/>
        <v>11</v>
      </c>
      <c r="O739" s="8">
        <f t="shared" si="92"/>
        <v>2016</v>
      </c>
      <c r="P739">
        <v>1479880800</v>
      </c>
      <c r="Q739" s="10">
        <f t="shared" si="93"/>
        <v>42697.25</v>
      </c>
      <c r="R739" t="b">
        <v>0</v>
      </c>
      <c r="S739" t="b">
        <v>0</v>
      </c>
      <c r="T739" t="s">
        <v>60</v>
      </c>
      <c r="U739" t="str">
        <f t="shared" si="94"/>
        <v>music</v>
      </c>
      <c r="V739" t="str">
        <f t="shared" si="95"/>
        <v>indie rock</v>
      </c>
    </row>
    <row r="740" spans="1:22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88"/>
        <v>2.0843373493975905</v>
      </c>
      <c r="G740" s="5">
        <f t="shared" si="89"/>
        <v>103.8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10">
        <f t="shared" si="90"/>
        <v>41959.25</v>
      </c>
      <c r="N740" s="8">
        <f t="shared" si="91"/>
        <v>11</v>
      </c>
      <c r="O740" s="8">
        <f t="shared" si="92"/>
        <v>2014</v>
      </c>
      <c r="P740">
        <v>1418018400</v>
      </c>
      <c r="Q740" s="10">
        <f t="shared" si="93"/>
        <v>41981.25</v>
      </c>
      <c r="R740" t="b">
        <v>0</v>
      </c>
      <c r="S740" t="b">
        <v>1</v>
      </c>
      <c r="T740" t="s">
        <v>33</v>
      </c>
      <c r="U740" t="str">
        <f t="shared" si="94"/>
        <v>theater</v>
      </c>
      <c r="V740" t="str">
        <f t="shared" si="95"/>
        <v>plays</v>
      </c>
    </row>
    <row r="741" spans="1:22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88"/>
        <v>61</v>
      </c>
      <c r="G741" s="5">
        <f t="shared" si="89"/>
        <v>31.937172774869111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10">
        <f t="shared" si="90"/>
        <v>41089.208333333336</v>
      </c>
      <c r="N741" s="8">
        <f t="shared" si="91"/>
        <v>6</v>
      </c>
      <c r="O741" s="8">
        <f t="shared" si="92"/>
        <v>2012</v>
      </c>
      <c r="P741">
        <v>1341032400</v>
      </c>
      <c r="Q741" s="10">
        <f t="shared" si="93"/>
        <v>41090.208333333336</v>
      </c>
      <c r="R741" t="b">
        <v>0</v>
      </c>
      <c r="S741" t="b">
        <v>0</v>
      </c>
      <c r="T741" t="s">
        <v>60</v>
      </c>
      <c r="U741" t="str">
        <f t="shared" si="94"/>
        <v>music</v>
      </c>
      <c r="V741" t="str">
        <f t="shared" si="95"/>
        <v>indie rock</v>
      </c>
    </row>
    <row r="742" spans="1:22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88"/>
        <v>30.037735849056602</v>
      </c>
      <c r="G742" s="5">
        <f t="shared" si="89"/>
        <v>99.5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10">
        <f t="shared" si="90"/>
        <v>42769.25</v>
      </c>
      <c r="N742" s="8">
        <f t="shared" si="91"/>
        <v>2</v>
      </c>
      <c r="O742" s="8">
        <f t="shared" si="92"/>
        <v>2017</v>
      </c>
      <c r="P742">
        <v>1486360800</v>
      </c>
      <c r="Q742" s="10">
        <f t="shared" si="93"/>
        <v>42772.25</v>
      </c>
      <c r="R742" t="b">
        <v>0</v>
      </c>
      <c r="S742" t="b">
        <v>0</v>
      </c>
      <c r="T742" t="s">
        <v>33</v>
      </c>
      <c r="U742" t="str">
        <f t="shared" si="94"/>
        <v>theater</v>
      </c>
      <c r="V742" t="str">
        <f t="shared" si="95"/>
        <v>plays</v>
      </c>
    </row>
    <row r="743" spans="1:22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88"/>
        <v>1179.1666666666665</v>
      </c>
      <c r="G743" s="5">
        <f t="shared" si="89"/>
        <v>108.84615384615384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10">
        <f t="shared" si="90"/>
        <v>40321.208333333336</v>
      </c>
      <c r="N743" s="8">
        <f t="shared" si="91"/>
        <v>5</v>
      </c>
      <c r="O743" s="8">
        <f t="shared" si="92"/>
        <v>2010</v>
      </c>
      <c r="P743">
        <v>1274677200</v>
      </c>
      <c r="Q743" s="10">
        <f t="shared" si="93"/>
        <v>40322.208333333336</v>
      </c>
      <c r="R743" t="b">
        <v>0</v>
      </c>
      <c r="S743" t="b">
        <v>0</v>
      </c>
      <c r="T743" t="s">
        <v>33</v>
      </c>
      <c r="U743" t="str">
        <f t="shared" si="94"/>
        <v>theater</v>
      </c>
      <c r="V743" t="str">
        <f t="shared" si="95"/>
        <v>plays</v>
      </c>
    </row>
    <row r="744" spans="1:22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88"/>
        <v>1126.0833333333335</v>
      </c>
      <c r="G744" s="5">
        <f t="shared" si="89"/>
        <v>110.76229508196721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10">
        <f t="shared" si="90"/>
        <v>40197.25</v>
      </c>
      <c r="N744" s="8">
        <f t="shared" si="91"/>
        <v>1</v>
      </c>
      <c r="O744" s="8">
        <f t="shared" si="92"/>
        <v>2010</v>
      </c>
      <c r="P744">
        <v>1267509600</v>
      </c>
      <c r="Q744" s="10">
        <f t="shared" si="93"/>
        <v>40239.25</v>
      </c>
      <c r="R744" t="b">
        <v>0</v>
      </c>
      <c r="S744" t="b">
        <v>0</v>
      </c>
      <c r="T744" t="s">
        <v>50</v>
      </c>
      <c r="U744" t="str">
        <f t="shared" si="94"/>
        <v>music</v>
      </c>
      <c r="V744" t="str">
        <f t="shared" si="95"/>
        <v>electric music</v>
      </c>
    </row>
    <row r="745" spans="1:22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88"/>
        <v>12.923076923076923</v>
      </c>
      <c r="G745" s="5">
        <f t="shared" si="89"/>
        <v>29.647058823529413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10">
        <f t="shared" si="90"/>
        <v>42298.208333333328</v>
      </c>
      <c r="N745" s="8">
        <f t="shared" si="91"/>
        <v>10</v>
      </c>
      <c r="O745" s="8">
        <f t="shared" si="92"/>
        <v>2015</v>
      </c>
      <c r="P745">
        <v>1445922000</v>
      </c>
      <c r="Q745" s="10">
        <f t="shared" si="93"/>
        <v>42304.208333333328</v>
      </c>
      <c r="R745" t="b">
        <v>0</v>
      </c>
      <c r="S745" t="b">
        <v>1</v>
      </c>
      <c r="T745" t="s">
        <v>33</v>
      </c>
      <c r="U745" t="str">
        <f t="shared" si="94"/>
        <v>theater</v>
      </c>
      <c r="V745" t="str">
        <f t="shared" si="95"/>
        <v>plays</v>
      </c>
    </row>
    <row r="746" spans="1:22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88"/>
        <v>712</v>
      </c>
      <c r="G746" s="5">
        <f t="shared" si="89"/>
        <v>101.71428571428571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10">
        <f t="shared" si="90"/>
        <v>43322.208333333328</v>
      </c>
      <c r="N746" s="8">
        <f t="shared" si="91"/>
        <v>8</v>
      </c>
      <c r="O746" s="8">
        <f t="shared" si="92"/>
        <v>2018</v>
      </c>
      <c r="P746">
        <v>1534050000</v>
      </c>
      <c r="Q746" s="10">
        <f t="shared" si="93"/>
        <v>43324.208333333328</v>
      </c>
      <c r="R746" t="b">
        <v>0</v>
      </c>
      <c r="S746" t="b">
        <v>1</v>
      </c>
      <c r="T746" t="s">
        <v>33</v>
      </c>
      <c r="U746" t="str">
        <f t="shared" si="94"/>
        <v>theater</v>
      </c>
      <c r="V746" t="str">
        <f t="shared" si="95"/>
        <v>plays</v>
      </c>
    </row>
    <row r="747" spans="1:22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88"/>
        <v>30.304347826086957</v>
      </c>
      <c r="G747" s="5">
        <f t="shared" si="89"/>
        <v>61.5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10">
        <f t="shared" si="90"/>
        <v>40328.208333333336</v>
      </c>
      <c r="N747" s="8">
        <f t="shared" si="91"/>
        <v>5</v>
      </c>
      <c r="O747" s="8">
        <f t="shared" si="92"/>
        <v>2010</v>
      </c>
      <c r="P747">
        <v>1277528400</v>
      </c>
      <c r="Q747" s="10">
        <f t="shared" si="93"/>
        <v>40355.208333333336</v>
      </c>
      <c r="R747" t="b">
        <v>0</v>
      </c>
      <c r="S747" t="b">
        <v>0</v>
      </c>
      <c r="T747" t="s">
        <v>65</v>
      </c>
      <c r="U747" t="str">
        <f t="shared" si="94"/>
        <v>technology</v>
      </c>
      <c r="V747" t="str">
        <f t="shared" si="95"/>
        <v>wearables</v>
      </c>
    </row>
    <row r="748" spans="1:22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88"/>
        <v>212.50896057347671</v>
      </c>
      <c r="G748" s="5">
        <f t="shared" si="89"/>
        <v>35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10">
        <f t="shared" si="90"/>
        <v>40825.208333333336</v>
      </c>
      <c r="N748" s="8">
        <f t="shared" si="91"/>
        <v>10</v>
      </c>
      <c r="O748" s="8">
        <f t="shared" si="92"/>
        <v>2011</v>
      </c>
      <c r="P748">
        <v>1318568400</v>
      </c>
      <c r="Q748" s="10">
        <f t="shared" si="93"/>
        <v>40830.208333333336</v>
      </c>
      <c r="R748" t="b">
        <v>0</v>
      </c>
      <c r="S748" t="b">
        <v>0</v>
      </c>
      <c r="T748" t="s">
        <v>28</v>
      </c>
      <c r="U748" t="str">
        <f t="shared" si="94"/>
        <v>technology</v>
      </c>
      <c r="V748" t="str">
        <f t="shared" si="95"/>
        <v>web</v>
      </c>
    </row>
    <row r="749" spans="1:22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88"/>
        <v>228.85714285714286</v>
      </c>
      <c r="G749" s="5">
        <f t="shared" si="89"/>
        <v>40.049999999999997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10">
        <f t="shared" si="90"/>
        <v>40423.208333333336</v>
      </c>
      <c r="N749" s="8">
        <f t="shared" si="91"/>
        <v>9</v>
      </c>
      <c r="O749" s="8">
        <f t="shared" si="92"/>
        <v>2010</v>
      </c>
      <c r="P749">
        <v>1284354000</v>
      </c>
      <c r="Q749" s="10">
        <f t="shared" si="93"/>
        <v>40434.208333333336</v>
      </c>
      <c r="R749" t="b">
        <v>0</v>
      </c>
      <c r="S749" t="b">
        <v>0</v>
      </c>
      <c r="T749" t="s">
        <v>33</v>
      </c>
      <c r="U749" t="str">
        <f t="shared" si="94"/>
        <v>theater</v>
      </c>
      <c r="V749" t="str">
        <f t="shared" si="95"/>
        <v>plays</v>
      </c>
    </row>
    <row r="750" spans="1:22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88"/>
        <v>34.959979476654695</v>
      </c>
      <c r="G750" s="5">
        <f t="shared" si="89"/>
        <v>110.97231270358306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10">
        <f t="shared" si="90"/>
        <v>40238.25</v>
      </c>
      <c r="N750" s="8">
        <f t="shared" si="91"/>
        <v>3</v>
      </c>
      <c r="O750" s="8">
        <f t="shared" si="92"/>
        <v>2010</v>
      </c>
      <c r="P750">
        <v>1269579600</v>
      </c>
      <c r="Q750" s="10">
        <f t="shared" si="93"/>
        <v>40263.208333333336</v>
      </c>
      <c r="R750" t="b">
        <v>0</v>
      </c>
      <c r="S750" t="b">
        <v>1</v>
      </c>
      <c r="T750" t="s">
        <v>71</v>
      </c>
      <c r="U750" t="str">
        <f t="shared" si="94"/>
        <v>film &amp; video</v>
      </c>
      <c r="V750" t="str">
        <f t="shared" si="95"/>
        <v>animation</v>
      </c>
    </row>
    <row r="751" spans="1:22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88"/>
        <v>157.29069767441862</v>
      </c>
      <c r="G751" s="5">
        <f t="shared" si="89"/>
        <v>36.959016393442624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10">
        <f t="shared" si="90"/>
        <v>41920.208333333336</v>
      </c>
      <c r="N751" s="8">
        <f t="shared" si="91"/>
        <v>10</v>
      </c>
      <c r="O751" s="8">
        <f t="shared" si="92"/>
        <v>2014</v>
      </c>
      <c r="P751">
        <v>1413781200</v>
      </c>
      <c r="Q751" s="10">
        <f t="shared" si="93"/>
        <v>41932.208333333336</v>
      </c>
      <c r="R751" t="b">
        <v>0</v>
      </c>
      <c r="S751" t="b">
        <v>1</v>
      </c>
      <c r="T751" t="s">
        <v>65</v>
      </c>
      <c r="U751" t="str">
        <f t="shared" si="94"/>
        <v>technology</v>
      </c>
      <c r="V751" t="str">
        <f t="shared" si="95"/>
        <v>wearables</v>
      </c>
    </row>
    <row r="752" spans="1:22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88"/>
        <v>1</v>
      </c>
      <c r="G752" s="5">
        <f t="shared" si="89"/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10">
        <f t="shared" si="90"/>
        <v>40360.208333333336</v>
      </c>
      <c r="N752" s="8">
        <f t="shared" si="91"/>
        <v>7</v>
      </c>
      <c r="O752" s="8">
        <f t="shared" si="92"/>
        <v>2010</v>
      </c>
      <c r="P752">
        <v>1280120400</v>
      </c>
      <c r="Q752" s="10">
        <f t="shared" si="93"/>
        <v>40385.208333333336</v>
      </c>
      <c r="R752" t="b">
        <v>0</v>
      </c>
      <c r="S752" t="b">
        <v>0</v>
      </c>
      <c r="T752" t="s">
        <v>50</v>
      </c>
      <c r="U752" t="str">
        <f t="shared" si="94"/>
        <v>music</v>
      </c>
      <c r="V752" t="str">
        <f t="shared" si="95"/>
        <v>electric music</v>
      </c>
    </row>
    <row r="753" spans="1:22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88"/>
        <v>232.30555555555554</v>
      </c>
      <c r="G753" s="5">
        <f t="shared" si="89"/>
        <v>30.974074074074075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10">
        <f t="shared" si="90"/>
        <v>42446.208333333328</v>
      </c>
      <c r="N753" s="8">
        <f t="shared" si="91"/>
        <v>3</v>
      </c>
      <c r="O753" s="8">
        <f t="shared" si="92"/>
        <v>2016</v>
      </c>
      <c r="P753">
        <v>1459486800</v>
      </c>
      <c r="Q753" s="10">
        <f t="shared" si="93"/>
        <v>42461.208333333328</v>
      </c>
      <c r="R753" t="b">
        <v>1</v>
      </c>
      <c r="S753" t="b">
        <v>1</v>
      </c>
      <c r="T753" t="s">
        <v>68</v>
      </c>
      <c r="U753" t="str">
        <f t="shared" si="94"/>
        <v>publishing</v>
      </c>
      <c r="V753" t="str">
        <f t="shared" si="95"/>
        <v>nonfiction</v>
      </c>
    </row>
    <row r="754" spans="1:22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88"/>
        <v>92.448275862068968</v>
      </c>
      <c r="G754" s="5">
        <f t="shared" si="89"/>
        <v>47.035087719298247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10">
        <f t="shared" si="90"/>
        <v>40395.208333333336</v>
      </c>
      <c r="N754" s="8">
        <f t="shared" si="91"/>
        <v>8</v>
      </c>
      <c r="O754" s="8">
        <f t="shared" si="92"/>
        <v>2010</v>
      </c>
      <c r="P754">
        <v>1282539600</v>
      </c>
      <c r="Q754" s="10">
        <f t="shared" si="93"/>
        <v>40413.208333333336</v>
      </c>
      <c r="R754" t="b">
        <v>0</v>
      </c>
      <c r="S754" t="b">
        <v>1</v>
      </c>
      <c r="T754" t="s">
        <v>33</v>
      </c>
      <c r="U754" t="str">
        <f t="shared" si="94"/>
        <v>theater</v>
      </c>
      <c r="V754" t="str">
        <f t="shared" si="95"/>
        <v>plays</v>
      </c>
    </row>
    <row r="755" spans="1:22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88"/>
        <v>256.70212765957444</v>
      </c>
      <c r="G755" s="5">
        <f t="shared" si="89"/>
        <v>88.065693430656935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10">
        <f t="shared" si="90"/>
        <v>40321.208333333336</v>
      </c>
      <c r="N755" s="8">
        <f t="shared" si="91"/>
        <v>5</v>
      </c>
      <c r="O755" s="8">
        <f t="shared" si="92"/>
        <v>2010</v>
      </c>
      <c r="P755">
        <v>1275886800</v>
      </c>
      <c r="Q755" s="10">
        <f t="shared" si="93"/>
        <v>40336.208333333336</v>
      </c>
      <c r="R755" t="b">
        <v>0</v>
      </c>
      <c r="S755" t="b">
        <v>0</v>
      </c>
      <c r="T755" t="s">
        <v>122</v>
      </c>
      <c r="U755" t="str">
        <f t="shared" si="94"/>
        <v>photography</v>
      </c>
      <c r="V755" t="str">
        <f t="shared" si="95"/>
        <v>photography books</v>
      </c>
    </row>
    <row r="756" spans="1:22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88"/>
        <v>168.47017045454547</v>
      </c>
      <c r="G756" s="5">
        <f t="shared" si="89"/>
        <v>37.005616224648989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10">
        <f t="shared" si="90"/>
        <v>41210.208333333336</v>
      </c>
      <c r="N756" s="8">
        <f t="shared" si="91"/>
        <v>10</v>
      </c>
      <c r="O756" s="8">
        <f t="shared" si="92"/>
        <v>2012</v>
      </c>
      <c r="P756">
        <v>1355983200</v>
      </c>
      <c r="Q756" s="10">
        <f t="shared" si="93"/>
        <v>41263.25</v>
      </c>
      <c r="R756" t="b">
        <v>0</v>
      </c>
      <c r="S756" t="b">
        <v>0</v>
      </c>
      <c r="T756" t="s">
        <v>33</v>
      </c>
      <c r="U756" t="str">
        <f t="shared" si="94"/>
        <v>theater</v>
      </c>
      <c r="V756" t="str">
        <f t="shared" si="95"/>
        <v>plays</v>
      </c>
    </row>
    <row r="757" spans="1:22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88"/>
        <v>166.57777777777778</v>
      </c>
      <c r="G757" s="5">
        <f t="shared" si="89"/>
        <v>26.027777777777779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10">
        <f t="shared" si="90"/>
        <v>43096.25</v>
      </c>
      <c r="N757" s="8">
        <f t="shared" si="91"/>
        <v>12</v>
      </c>
      <c r="O757" s="8">
        <f t="shared" si="92"/>
        <v>2017</v>
      </c>
      <c r="P757">
        <v>1515391200</v>
      </c>
      <c r="Q757" s="10">
        <f t="shared" si="93"/>
        <v>43108.25</v>
      </c>
      <c r="R757" t="b">
        <v>0</v>
      </c>
      <c r="S757" t="b">
        <v>1</v>
      </c>
      <c r="T757" t="s">
        <v>33</v>
      </c>
      <c r="U757" t="str">
        <f t="shared" si="94"/>
        <v>theater</v>
      </c>
      <c r="V757" t="str">
        <f t="shared" si="95"/>
        <v>plays</v>
      </c>
    </row>
    <row r="758" spans="1:22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88"/>
        <v>772.07692307692309</v>
      </c>
      <c r="G758" s="5">
        <f t="shared" si="89"/>
        <v>67.817567567567565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10">
        <f t="shared" si="90"/>
        <v>42024.25</v>
      </c>
      <c r="N758" s="8">
        <f t="shared" si="91"/>
        <v>1</v>
      </c>
      <c r="O758" s="8">
        <f t="shared" si="92"/>
        <v>2015</v>
      </c>
      <c r="P758">
        <v>1422252000</v>
      </c>
      <c r="Q758" s="10">
        <f t="shared" si="93"/>
        <v>42030.25</v>
      </c>
      <c r="R758" t="b">
        <v>0</v>
      </c>
      <c r="S758" t="b">
        <v>0</v>
      </c>
      <c r="T758" t="s">
        <v>33</v>
      </c>
      <c r="U758" t="str">
        <f t="shared" si="94"/>
        <v>theater</v>
      </c>
      <c r="V758" t="str">
        <f t="shared" si="95"/>
        <v>plays</v>
      </c>
    </row>
    <row r="759" spans="1:22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88"/>
        <v>406.85714285714283</v>
      </c>
      <c r="G759" s="5">
        <f t="shared" si="89"/>
        <v>49.964912280701753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10">
        <f t="shared" si="90"/>
        <v>40675.208333333336</v>
      </c>
      <c r="N759" s="8">
        <f t="shared" si="91"/>
        <v>5</v>
      </c>
      <c r="O759" s="8">
        <f t="shared" si="92"/>
        <v>2011</v>
      </c>
      <c r="P759">
        <v>1305522000</v>
      </c>
      <c r="Q759" s="10">
        <f t="shared" si="93"/>
        <v>40679.208333333336</v>
      </c>
      <c r="R759" t="b">
        <v>0</v>
      </c>
      <c r="S759" t="b">
        <v>0</v>
      </c>
      <c r="T759" t="s">
        <v>53</v>
      </c>
      <c r="U759" t="str">
        <f t="shared" si="94"/>
        <v>film &amp; video</v>
      </c>
      <c r="V759" t="str">
        <f t="shared" si="95"/>
        <v>drama</v>
      </c>
    </row>
    <row r="760" spans="1:22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88"/>
        <v>564.20608108108115</v>
      </c>
      <c r="G760" s="5">
        <f t="shared" si="89"/>
        <v>110.01646903820817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10">
        <f t="shared" si="90"/>
        <v>41936.208333333336</v>
      </c>
      <c r="N760" s="8">
        <f t="shared" si="91"/>
        <v>10</v>
      </c>
      <c r="O760" s="8">
        <f t="shared" si="92"/>
        <v>2014</v>
      </c>
      <c r="P760">
        <v>1414904400</v>
      </c>
      <c r="Q760" s="10">
        <f t="shared" si="93"/>
        <v>41945.208333333336</v>
      </c>
      <c r="R760" t="b">
        <v>0</v>
      </c>
      <c r="S760" t="b">
        <v>0</v>
      </c>
      <c r="T760" t="s">
        <v>23</v>
      </c>
      <c r="U760" t="str">
        <f t="shared" si="94"/>
        <v>music</v>
      </c>
      <c r="V760" t="str">
        <f t="shared" si="95"/>
        <v>rock</v>
      </c>
    </row>
    <row r="761" spans="1:22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88"/>
        <v>68.426865671641792</v>
      </c>
      <c r="G761" s="5">
        <f t="shared" si="89"/>
        <v>89.964678178963894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10">
        <f t="shared" si="90"/>
        <v>43136.25</v>
      </c>
      <c r="N761" s="8">
        <f t="shared" si="91"/>
        <v>2</v>
      </c>
      <c r="O761" s="8">
        <f t="shared" si="92"/>
        <v>2018</v>
      </c>
      <c r="P761">
        <v>1520402400</v>
      </c>
      <c r="Q761" s="10">
        <f t="shared" si="93"/>
        <v>43166.25</v>
      </c>
      <c r="R761" t="b">
        <v>0</v>
      </c>
      <c r="S761" t="b">
        <v>0</v>
      </c>
      <c r="T761" t="s">
        <v>50</v>
      </c>
      <c r="U761" t="str">
        <f t="shared" si="94"/>
        <v>music</v>
      </c>
      <c r="V761" t="str">
        <f t="shared" si="95"/>
        <v>electric music</v>
      </c>
    </row>
    <row r="762" spans="1:22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88"/>
        <v>34.351966873706004</v>
      </c>
      <c r="G762" s="5">
        <f t="shared" si="89"/>
        <v>79.009523809523813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10">
        <f t="shared" si="90"/>
        <v>43678.208333333328</v>
      </c>
      <c r="N762" s="8">
        <f t="shared" si="91"/>
        <v>8</v>
      </c>
      <c r="O762" s="8">
        <f t="shared" si="92"/>
        <v>2019</v>
      </c>
      <c r="P762">
        <v>1567141200</v>
      </c>
      <c r="Q762" s="10">
        <f t="shared" si="93"/>
        <v>43707.208333333328</v>
      </c>
      <c r="R762" t="b">
        <v>0</v>
      </c>
      <c r="S762" t="b">
        <v>1</v>
      </c>
      <c r="T762" t="s">
        <v>89</v>
      </c>
      <c r="U762" t="str">
        <f t="shared" si="94"/>
        <v>games</v>
      </c>
      <c r="V762" t="str">
        <f t="shared" si="95"/>
        <v>video games</v>
      </c>
    </row>
    <row r="763" spans="1:22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88"/>
        <v>655.4545454545455</v>
      </c>
      <c r="G763" s="5">
        <f t="shared" si="89"/>
        <v>86.867469879518069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10">
        <f t="shared" si="90"/>
        <v>42938.208333333328</v>
      </c>
      <c r="N763" s="8">
        <f t="shared" si="91"/>
        <v>7</v>
      </c>
      <c r="O763" s="8">
        <f t="shared" si="92"/>
        <v>2017</v>
      </c>
      <c r="P763">
        <v>1501131600</v>
      </c>
      <c r="Q763" s="10">
        <f t="shared" si="93"/>
        <v>42943.208333333328</v>
      </c>
      <c r="R763" t="b">
        <v>0</v>
      </c>
      <c r="S763" t="b">
        <v>0</v>
      </c>
      <c r="T763" t="s">
        <v>23</v>
      </c>
      <c r="U763" t="str">
        <f t="shared" si="94"/>
        <v>music</v>
      </c>
      <c r="V763" t="str">
        <f t="shared" si="95"/>
        <v>rock</v>
      </c>
    </row>
    <row r="764" spans="1:22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88"/>
        <v>177.25714285714284</v>
      </c>
      <c r="G764" s="5">
        <f t="shared" si="89"/>
        <v>62.04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10">
        <f t="shared" si="90"/>
        <v>41241.25</v>
      </c>
      <c r="N764" s="8">
        <f t="shared" si="91"/>
        <v>11</v>
      </c>
      <c r="O764" s="8">
        <f t="shared" si="92"/>
        <v>2012</v>
      </c>
      <c r="P764">
        <v>1355032800</v>
      </c>
      <c r="Q764" s="10">
        <f t="shared" si="93"/>
        <v>41252.25</v>
      </c>
      <c r="R764" t="b">
        <v>0</v>
      </c>
      <c r="S764" t="b">
        <v>0</v>
      </c>
      <c r="T764" t="s">
        <v>159</v>
      </c>
      <c r="U764" t="str">
        <f t="shared" si="94"/>
        <v>music</v>
      </c>
      <c r="V764" t="str">
        <f t="shared" si="95"/>
        <v>jazz</v>
      </c>
    </row>
    <row r="765" spans="1:22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88"/>
        <v>113.17857142857144</v>
      </c>
      <c r="G765" s="5">
        <f t="shared" si="89"/>
        <v>26.970212765957445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10">
        <f t="shared" si="90"/>
        <v>41037.208333333336</v>
      </c>
      <c r="N765" s="8">
        <f t="shared" si="91"/>
        <v>5</v>
      </c>
      <c r="O765" s="8">
        <f t="shared" si="92"/>
        <v>2012</v>
      </c>
      <c r="P765">
        <v>1339477200</v>
      </c>
      <c r="Q765" s="10">
        <f t="shared" si="93"/>
        <v>41072.208333333336</v>
      </c>
      <c r="R765" t="b">
        <v>0</v>
      </c>
      <c r="S765" t="b">
        <v>1</v>
      </c>
      <c r="T765" t="s">
        <v>33</v>
      </c>
      <c r="U765" t="str">
        <f t="shared" si="94"/>
        <v>theater</v>
      </c>
      <c r="V765" t="str">
        <f t="shared" si="95"/>
        <v>plays</v>
      </c>
    </row>
    <row r="766" spans="1:22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88"/>
        <v>728.18181818181824</v>
      </c>
      <c r="G766" s="5">
        <f t="shared" si="89"/>
        <v>54.121621621621621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10">
        <f t="shared" si="90"/>
        <v>40676.208333333336</v>
      </c>
      <c r="N766" s="8">
        <f t="shared" si="91"/>
        <v>5</v>
      </c>
      <c r="O766" s="8">
        <f t="shared" si="92"/>
        <v>2011</v>
      </c>
      <c r="P766">
        <v>1305954000</v>
      </c>
      <c r="Q766" s="10">
        <f t="shared" si="93"/>
        <v>40684.208333333336</v>
      </c>
      <c r="R766" t="b">
        <v>0</v>
      </c>
      <c r="S766" t="b">
        <v>0</v>
      </c>
      <c r="T766" t="s">
        <v>23</v>
      </c>
      <c r="U766" t="str">
        <f t="shared" si="94"/>
        <v>music</v>
      </c>
      <c r="V766" t="str">
        <f t="shared" si="95"/>
        <v>rock</v>
      </c>
    </row>
    <row r="767" spans="1:22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88"/>
        <v>208.33333333333334</v>
      </c>
      <c r="G767" s="5">
        <f t="shared" si="89"/>
        <v>41.035353535353536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10">
        <f t="shared" si="90"/>
        <v>42840.208333333328</v>
      </c>
      <c r="N767" s="8">
        <f t="shared" si="91"/>
        <v>4</v>
      </c>
      <c r="O767" s="8">
        <f t="shared" si="92"/>
        <v>2017</v>
      </c>
      <c r="P767">
        <v>1494392400</v>
      </c>
      <c r="Q767" s="10">
        <f t="shared" si="93"/>
        <v>42865.208333333328</v>
      </c>
      <c r="R767" t="b">
        <v>1</v>
      </c>
      <c r="S767" t="b">
        <v>1</v>
      </c>
      <c r="T767" t="s">
        <v>60</v>
      </c>
      <c r="U767" t="str">
        <f t="shared" si="94"/>
        <v>music</v>
      </c>
      <c r="V767" t="str">
        <f t="shared" si="95"/>
        <v>indie rock</v>
      </c>
    </row>
    <row r="768" spans="1:22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88"/>
        <v>31.171232876712331</v>
      </c>
      <c r="G768" s="5">
        <f t="shared" si="89"/>
        <v>55.052419354838712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10">
        <f t="shared" si="90"/>
        <v>43362.208333333328</v>
      </c>
      <c r="N768" s="8">
        <f t="shared" si="91"/>
        <v>9</v>
      </c>
      <c r="O768" s="8">
        <f t="shared" si="92"/>
        <v>2018</v>
      </c>
      <c r="P768">
        <v>1537419600</v>
      </c>
      <c r="Q768" s="10">
        <f t="shared" si="93"/>
        <v>43363.208333333328</v>
      </c>
      <c r="R768" t="b">
        <v>0</v>
      </c>
      <c r="S768" t="b">
        <v>0</v>
      </c>
      <c r="T768" t="s">
        <v>474</v>
      </c>
      <c r="U768" t="str">
        <f t="shared" si="94"/>
        <v>film &amp; video</v>
      </c>
      <c r="V768" t="str">
        <f t="shared" si="95"/>
        <v>science fiction</v>
      </c>
    </row>
    <row r="769" spans="1:22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88"/>
        <v>56.967078189300416</v>
      </c>
      <c r="G769" s="5">
        <f t="shared" si="89"/>
        <v>107.93762183235867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10">
        <f t="shared" si="90"/>
        <v>42283.208333333328</v>
      </c>
      <c r="N769" s="8">
        <f t="shared" si="91"/>
        <v>10</v>
      </c>
      <c r="O769" s="8">
        <f t="shared" si="92"/>
        <v>2015</v>
      </c>
      <c r="P769">
        <v>1447999200</v>
      </c>
      <c r="Q769" s="10">
        <f t="shared" si="93"/>
        <v>42328.25</v>
      </c>
      <c r="R769" t="b">
        <v>0</v>
      </c>
      <c r="S769" t="b">
        <v>0</v>
      </c>
      <c r="T769" t="s">
        <v>206</v>
      </c>
      <c r="U769" t="str">
        <f t="shared" si="94"/>
        <v>publishing</v>
      </c>
      <c r="V769" t="str">
        <f t="shared" si="95"/>
        <v>translations</v>
      </c>
    </row>
    <row r="770" spans="1:22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88"/>
        <v>231</v>
      </c>
      <c r="G770" s="5">
        <f t="shared" si="89"/>
        <v>73.92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10">
        <f t="shared" si="90"/>
        <v>41619.25</v>
      </c>
      <c r="N770" s="8">
        <f t="shared" si="91"/>
        <v>12</v>
      </c>
      <c r="O770" s="8">
        <f t="shared" si="92"/>
        <v>2013</v>
      </c>
      <c r="P770">
        <v>1388037600</v>
      </c>
      <c r="Q770" s="10">
        <f t="shared" si="93"/>
        <v>41634.25</v>
      </c>
      <c r="R770" t="b">
        <v>0</v>
      </c>
      <c r="S770" t="b">
        <v>0</v>
      </c>
      <c r="T770" t="s">
        <v>33</v>
      </c>
      <c r="U770" t="str">
        <f t="shared" si="94"/>
        <v>theater</v>
      </c>
      <c r="V770" t="str">
        <f t="shared" si="95"/>
        <v>plays</v>
      </c>
    </row>
    <row r="771" spans="1:22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96">E771/D771*100</f>
        <v>86.867834394904463</v>
      </c>
      <c r="G771" s="5">
        <f t="shared" ref="G771:G834" si="97">E771/I771</f>
        <v>31.995894428152493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10">
        <f t="shared" ref="M771:M834" si="98">(((L771/60)/60)/24)+DATE(1970,1,1)</f>
        <v>41501.208333333336</v>
      </c>
      <c r="N771" s="8">
        <f t="shared" ref="N771:N834" si="99">MONTH(M771)</f>
        <v>8</v>
      </c>
      <c r="O771" s="8">
        <f t="shared" ref="O771:O834" si="100">YEAR(M771)</f>
        <v>2013</v>
      </c>
      <c r="P771">
        <v>1378789200</v>
      </c>
      <c r="Q771" s="10">
        <f t="shared" ref="Q771:Q834" si="101">(((P771/60)/60)/24)+DATE(1970,1,1)</f>
        <v>41527.208333333336</v>
      </c>
      <c r="R771" t="b">
        <v>0</v>
      </c>
      <c r="S771" t="b">
        <v>0</v>
      </c>
      <c r="T771" t="s">
        <v>89</v>
      </c>
      <c r="U771" t="str">
        <f t="shared" ref="U771:U834" si="102">LEFT(T771,FIND("/",T771,1)-1)</f>
        <v>games</v>
      </c>
      <c r="V771" t="str">
        <f t="shared" si="95"/>
        <v>video games</v>
      </c>
    </row>
    <row r="772" spans="1:22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96"/>
        <v>270.74418604651163</v>
      </c>
      <c r="G772" s="5">
        <f t="shared" si="97"/>
        <v>53.898148148148145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10">
        <f t="shared" si="98"/>
        <v>41743.208333333336</v>
      </c>
      <c r="N772" s="8">
        <f t="shared" si="99"/>
        <v>4</v>
      </c>
      <c r="O772" s="8">
        <f t="shared" si="100"/>
        <v>2014</v>
      </c>
      <c r="P772">
        <v>1398056400</v>
      </c>
      <c r="Q772" s="10">
        <f t="shared" si="101"/>
        <v>41750.208333333336</v>
      </c>
      <c r="R772" t="b">
        <v>0</v>
      </c>
      <c r="S772" t="b">
        <v>1</v>
      </c>
      <c r="T772" t="s">
        <v>33</v>
      </c>
      <c r="U772" t="str">
        <f t="shared" si="102"/>
        <v>theater</v>
      </c>
      <c r="V772" t="str">
        <f t="shared" ref="V772:V835" si="103">RIGHT(T772,(LEN(T772)-FIND("/",T772,1)))</f>
        <v>plays</v>
      </c>
    </row>
    <row r="773" spans="1:22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96"/>
        <v>49.446428571428569</v>
      </c>
      <c r="G773" s="5">
        <f t="shared" si="97"/>
        <v>106.5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10">
        <f t="shared" si="98"/>
        <v>43491.25</v>
      </c>
      <c r="N773" s="8">
        <f t="shared" si="99"/>
        <v>1</v>
      </c>
      <c r="O773" s="8">
        <f t="shared" si="100"/>
        <v>2019</v>
      </c>
      <c r="P773">
        <v>1550815200</v>
      </c>
      <c r="Q773" s="10">
        <f t="shared" si="101"/>
        <v>43518.25</v>
      </c>
      <c r="R773" t="b">
        <v>0</v>
      </c>
      <c r="S773" t="b">
        <v>0</v>
      </c>
      <c r="T773" t="s">
        <v>33</v>
      </c>
      <c r="U773" t="str">
        <f t="shared" si="102"/>
        <v>theater</v>
      </c>
      <c r="V773" t="str">
        <f t="shared" si="103"/>
        <v>plays</v>
      </c>
    </row>
    <row r="774" spans="1:22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96"/>
        <v>113.3596256684492</v>
      </c>
      <c r="G774" s="5">
        <f t="shared" si="97"/>
        <v>32.999805409612762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10">
        <f t="shared" si="98"/>
        <v>43505.25</v>
      </c>
      <c r="N774" s="8">
        <f t="shared" si="99"/>
        <v>2</v>
      </c>
      <c r="O774" s="8">
        <f t="shared" si="100"/>
        <v>2019</v>
      </c>
      <c r="P774">
        <v>1550037600</v>
      </c>
      <c r="Q774" s="10">
        <f t="shared" si="101"/>
        <v>43509.25</v>
      </c>
      <c r="R774" t="b">
        <v>0</v>
      </c>
      <c r="S774" t="b">
        <v>0</v>
      </c>
      <c r="T774" t="s">
        <v>60</v>
      </c>
      <c r="U774" t="str">
        <f t="shared" si="102"/>
        <v>music</v>
      </c>
      <c r="V774" t="str">
        <f t="shared" si="103"/>
        <v>indie rock</v>
      </c>
    </row>
    <row r="775" spans="1:22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96"/>
        <v>190.55555555555554</v>
      </c>
      <c r="G775" s="5">
        <f t="shared" si="97"/>
        <v>43.00254993625159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10">
        <f t="shared" si="98"/>
        <v>42838.208333333328</v>
      </c>
      <c r="N775" s="8">
        <f t="shared" si="99"/>
        <v>4</v>
      </c>
      <c r="O775" s="8">
        <f t="shared" si="100"/>
        <v>2017</v>
      </c>
      <c r="P775">
        <v>1492923600</v>
      </c>
      <c r="Q775" s="10">
        <f t="shared" si="101"/>
        <v>42848.208333333328</v>
      </c>
      <c r="R775" t="b">
        <v>0</v>
      </c>
      <c r="S775" t="b">
        <v>0</v>
      </c>
      <c r="T775" t="s">
        <v>33</v>
      </c>
      <c r="U775" t="str">
        <f t="shared" si="102"/>
        <v>theater</v>
      </c>
      <c r="V775" t="str">
        <f t="shared" si="103"/>
        <v>plays</v>
      </c>
    </row>
    <row r="776" spans="1:22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96"/>
        <v>135.5</v>
      </c>
      <c r="G776" s="5">
        <f t="shared" si="97"/>
        <v>86.858974358974365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10">
        <f t="shared" si="98"/>
        <v>42513.208333333328</v>
      </c>
      <c r="N776" s="8">
        <f t="shared" si="99"/>
        <v>5</v>
      </c>
      <c r="O776" s="8">
        <f t="shared" si="100"/>
        <v>2016</v>
      </c>
      <c r="P776">
        <v>1467522000</v>
      </c>
      <c r="Q776" s="10">
        <f t="shared" si="101"/>
        <v>42554.208333333328</v>
      </c>
      <c r="R776" t="b">
        <v>0</v>
      </c>
      <c r="S776" t="b">
        <v>0</v>
      </c>
      <c r="T776" t="s">
        <v>28</v>
      </c>
      <c r="U776" t="str">
        <f t="shared" si="102"/>
        <v>technology</v>
      </c>
      <c r="V776" t="str">
        <f t="shared" si="103"/>
        <v>web</v>
      </c>
    </row>
    <row r="777" spans="1:22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96"/>
        <v>10.297872340425531</v>
      </c>
      <c r="G777" s="5">
        <f t="shared" si="97"/>
        <v>96.8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10">
        <f t="shared" si="98"/>
        <v>41949.25</v>
      </c>
      <c r="N777" s="8">
        <f t="shared" si="99"/>
        <v>11</v>
      </c>
      <c r="O777" s="8">
        <f t="shared" si="100"/>
        <v>2014</v>
      </c>
      <c r="P777">
        <v>1416117600</v>
      </c>
      <c r="Q777" s="10">
        <f t="shared" si="101"/>
        <v>41959.25</v>
      </c>
      <c r="R777" t="b">
        <v>0</v>
      </c>
      <c r="S777" t="b">
        <v>0</v>
      </c>
      <c r="T777" t="s">
        <v>23</v>
      </c>
      <c r="U777" t="str">
        <f t="shared" si="102"/>
        <v>music</v>
      </c>
      <c r="V777" t="str">
        <f t="shared" si="103"/>
        <v>rock</v>
      </c>
    </row>
    <row r="778" spans="1:22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96"/>
        <v>65.544223826714799</v>
      </c>
      <c r="G778" s="5">
        <f t="shared" si="97"/>
        <v>32.995456610631528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10">
        <f t="shared" si="98"/>
        <v>43650.208333333328</v>
      </c>
      <c r="N778" s="8">
        <f t="shared" si="99"/>
        <v>7</v>
      </c>
      <c r="O778" s="8">
        <f t="shared" si="100"/>
        <v>2019</v>
      </c>
      <c r="P778">
        <v>1563771600</v>
      </c>
      <c r="Q778" s="10">
        <f t="shared" si="101"/>
        <v>43668.208333333328</v>
      </c>
      <c r="R778" t="b">
        <v>0</v>
      </c>
      <c r="S778" t="b">
        <v>0</v>
      </c>
      <c r="T778" t="s">
        <v>33</v>
      </c>
      <c r="U778" t="str">
        <f t="shared" si="102"/>
        <v>theater</v>
      </c>
      <c r="V778" t="str">
        <f t="shared" si="103"/>
        <v>plays</v>
      </c>
    </row>
    <row r="779" spans="1:22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96"/>
        <v>49.026652452025587</v>
      </c>
      <c r="G779" s="5">
        <f t="shared" si="97"/>
        <v>68.028106508875737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10">
        <f t="shared" si="98"/>
        <v>40809.208333333336</v>
      </c>
      <c r="N779" s="8">
        <f t="shared" si="99"/>
        <v>9</v>
      </c>
      <c r="O779" s="8">
        <f t="shared" si="100"/>
        <v>2011</v>
      </c>
      <c r="P779">
        <v>1319259600</v>
      </c>
      <c r="Q779" s="10">
        <f t="shared" si="101"/>
        <v>40838.208333333336</v>
      </c>
      <c r="R779" t="b">
        <v>0</v>
      </c>
      <c r="S779" t="b">
        <v>0</v>
      </c>
      <c r="T779" t="s">
        <v>33</v>
      </c>
      <c r="U779" t="str">
        <f t="shared" si="102"/>
        <v>theater</v>
      </c>
      <c r="V779" t="str">
        <f t="shared" si="103"/>
        <v>plays</v>
      </c>
    </row>
    <row r="780" spans="1:22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96"/>
        <v>787.92307692307691</v>
      </c>
      <c r="G780" s="5">
        <f t="shared" si="97"/>
        <v>58.867816091954026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10">
        <f t="shared" si="98"/>
        <v>40768.208333333336</v>
      </c>
      <c r="N780" s="8">
        <f t="shared" si="99"/>
        <v>8</v>
      </c>
      <c r="O780" s="8">
        <f t="shared" si="100"/>
        <v>2011</v>
      </c>
      <c r="P780">
        <v>1313643600</v>
      </c>
      <c r="Q780" s="10">
        <f t="shared" si="101"/>
        <v>40773.208333333336</v>
      </c>
      <c r="R780" t="b">
        <v>0</v>
      </c>
      <c r="S780" t="b">
        <v>0</v>
      </c>
      <c r="T780" t="s">
        <v>71</v>
      </c>
      <c r="U780" t="str">
        <f t="shared" si="102"/>
        <v>film &amp; video</v>
      </c>
      <c r="V780" t="str">
        <f t="shared" si="103"/>
        <v>animation</v>
      </c>
    </row>
    <row r="781" spans="1:22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96"/>
        <v>80.306347746090154</v>
      </c>
      <c r="G781" s="5">
        <f t="shared" si="97"/>
        <v>105.04572803850782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10">
        <f t="shared" si="98"/>
        <v>42230.208333333328</v>
      </c>
      <c r="N781" s="8">
        <f t="shared" si="99"/>
        <v>8</v>
      </c>
      <c r="O781" s="8">
        <f t="shared" si="100"/>
        <v>2015</v>
      </c>
      <c r="P781">
        <v>1440306000</v>
      </c>
      <c r="Q781" s="10">
        <f t="shared" si="101"/>
        <v>42239.208333333328</v>
      </c>
      <c r="R781" t="b">
        <v>0</v>
      </c>
      <c r="S781" t="b">
        <v>1</v>
      </c>
      <c r="T781" t="s">
        <v>33</v>
      </c>
      <c r="U781" t="str">
        <f t="shared" si="102"/>
        <v>theater</v>
      </c>
      <c r="V781" t="str">
        <f t="shared" si="103"/>
        <v>plays</v>
      </c>
    </row>
    <row r="782" spans="1:22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96"/>
        <v>106.29411764705883</v>
      </c>
      <c r="G782" s="5">
        <f t="shared" si="97"/>
        <v>33.054878048780488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10">
        <f t="shared" si="98"/>
        <v>42573.208333333328</v>
      </c>
      <c r="N782" s="8">
        <f t="shared" si="99"/>
        <v>7</v>
      </c>
      <c r="O782" s="8">
        <f t="shared" si="100"/>
        <v>2016</v>
      </c>
      <c r="P782">
        <v>1470805200</v>
      </c>
      <c r="Q782" s="10">
        <f t="shared" si="101"/>
        <v>42592.208333333328</v>
      </c>
      <c r="R782" t="b">
        <v>0</v>
      </c>
      <c r="S782" t="b">
        <v>1</v>
      </c>
      <c r="T782" t="s">
        <v>53</v>
      </c>
      <c r="U782" t="str">
        <f t="shared" si="102"/>
        <v>film &amp; video</v>
      </c>
      <c r="V782" t="str">
        <f t="shared" si="103"/>
        <v>drama</v>
      </c>
    </row>
    <row r="783" spans="1:22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96"/>
        <v>50.735632183908038</v>
      </c>
      <c r="G783" s="5">
        <f t="shared" si="97"/>
        <v>78.821428571428569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10">
        <f t="shared" si="98"/>
        <v>40482.208333333336</v>
      </c>
      <c r="N783" s="8">
        <f t="shared" si="99"/>
        <v>10</v>
      </c>
      <c r="O783" s="8">
        <f t="shared" si="100"/>
        <v>2010</v>
      </c>
      <c r="P783">
        <v>1292911200</v>
      </c>
      <c r="Q783" s="10">
        <f t="shared" si="101"/>
        <v>40533.25</v>
      </c>
      <c r="R783" t="b">
        <v>0</v>
      </c>
      <c r="S783" t="b">
        <v>0</v>
      </c>
      <c r="T783" t="s">
        <v>33</v>
      </c>
      <c r="U783" t="str">
        <f t="shared" si="102"/>
        <v>theater</v>
      </c>
      <c r="V783" t="str">
        <f t="shared" si="103"/>
        <v>plays</v>
      </c>
    </row>
    <row r="784" spans="1:22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96"/>
        <v>215.31372549019611</v>
      </c>
      <c r="G784" s="5">
        <f t="shared" si="97"/>
        <v>68.204968944099377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10">
        <f t="shared" si="98"/>
        <v>40603.25</v>
      </c>
      <c r="N784" s="8">
        <f t="shared" si="99"/>
        <v>3</v>
      </c>
      <c r="O784" s="8">
        <f t="shared" si="100"/>
        <v>2011</v>
      </c>
      <c r="P784">
        <v>1301374800</v>
      </c>
      <c r="Q784" s="10">
        <f t="shared" si="101"/>
        <v>40631.208333333336</v>
      </c>
      <c r="R784" t="b">
        <v>0</v>
      </c>
      <c r="S784" t="b">
        <v>1</v>
      </c>
      <c r="T784" t="s">
        <v>71</v>
      </c>
      <c r="U784" t="str">
        <f t="shared" si="102"/>
        <v>film &amp; video</v>
      </c>
      <c r="V784" t="str">
        <f t="shared" si="103"/>
        <v>animation</v>
      </c>
    </row>
    <row r="785" spans="1:22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96"/>
        <v>141.22972972972974</v>
      </c>
      <c r="G785" s="5">
        <f t="shared" si="97"/>
        <v>75.731884057971016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10">
        <f t="shared" si="98"/>
        <v>41625.25</v>
      </c>
      <c r="N785" s="8">
        <f t="shared" si="99"/>
        <v>12</v>
      </c>
      <c r="O785" s="8">
        <f t="shared" si="100"/>
        <v>2013</v>
      </c>
      <c r="P785">
        <v>1387864800</v>
      </c>
      <c r="Q785" s="10">
        <f t="shared" si="101"/>
        <v>41632.25</v>
      </c>
      <c r="R785" t="b">
        <v>0</v>
      </c>
      <c r="S785" t="b">
        <v>0</v>
      </c>
      <c r="T785" t="s">
        <v>23</v>
      </c>
      <c r="U785" t="str">
        <f t="shared" si="102"/>
        <v>music</v>
      </c>
      <c r="V785" t="str">
        <f t="shared" si="103"/>
        <v>rock</v>
      </c>
    </row>
    <row r="786" spans="1:22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96"/>
        <v>115.33745781777279</v>
      </c>
      <c r="G786" s="5">
        <f t="shared" si="97"/>
        <v>30.996070133010882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10">
        <f t="shared" si="98"/>
        <v>42435.25</v>
      </c>
      <c r="N786" s="8">
        <f t="shared" si="99"/>
        <v>3</v>
      </c>
      <c r="O786" s="8">
        <f t="shared" si="100"/>
        <v>2016</v>
      </c>
      <c r="P786">
        <v>1458190800</v>
      </c>
      <c r="Q786" s="10">
        <f t="shared" si="101"/>
        <v>42446.208333333328</v>
      </c>
      <c r="R786" t="b">
        <v>0</v>
      </c>
      <c r="S786" t="b">
        <v>0</v>
      </c>
      <c r="T786" t="s">
        <v>28</v>
      </c>
      <c r="U786" t="str">
        <f t="shared" si="102"/>
        <v>technology</v>
      </c>
      <c r="V786" t="str">
        <f t="shared" si="103"/>
        <v>web</v>
      </c>
    </row>
    <row r="787" spans="1:22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96"/>
        <v>193.11940298507463</v>
      </c>
      <c r="G787" s="5">
        <f t="shared" si="97"/>
        <v>101.88188976377953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10">
        <f t="shared" si="98"/>
        <v>43582.208333333328</v>
      </c>
      <c r="N787" s="8">
        <f t="shared" si="99"/>
        <v>4</v>
      </c>
      <c r="O787" s="8">
        <f t="shared" si="100"/>
        <v>2019</v>
      </c>
      <c r="P787">
        <v>1559278800</v>
      </c>
      <c r="Q787" s="10">
        <f t="shared" si="101"/>
        <v>43616.208333333328</v>
      </c>
      <c r="R787" t="b">
        <v>0</v>
      </c>
      <c r="S787" t="b">
        <v>1</v>
      </c>
      <c r="T787" t="s">
        <v>71</v>
      </c>
      <c r="U787" t="str">
        <f t="shared" si="102"/>
        <v>film &amp; video</v>
      </c>
      <c r="V787" t="str">
        <f t="shared" si="103"/>
        <v>animation</v>
      </c>
    </row>
    <row r="788" spans="1:22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96"/>
        <v>729.73333333333335</v>
      </c>
      <c r="G788" s="5">
        <f t="shared" si="97"/>
        <v>52.879227053140099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10">
        <f t="shared" si="98"/>
        <v>43186.208333333328</v>
      </c>
      <c r="N788" s="8">
        <f t="shared" si="99"/>
        <v>3</v>
      </c>
      <c r="O788" s="8">
        <f t="shared" si="100"/>
        <v>2018</v>
      </c>
      <c r="P788">
        <v>1522731600</v>
      </c>
      <c r="Q788" s="10">
        <f t="shared" si="101"/>
        <v>43193.208333333328</v>
      </c>
      <c r="R788" t="b">
        <v>0</v>
      </c>
      <c r="S788" t="b">
        <v>1</v>
      </c>
      <c r="T788" t="s">
        <v>159</v>
      </c>
      <c r="U788" t="str">
        <f t="shared" si="102"/>
        <v>music</v>
      </c>
      <c r="V788" t="str">
        <f t="shared" si="103"/>
        <v>jazz</v>
      </c>
    </row>
    <row r="789" spans="1:22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96"/>
        <v>99.66339869281046</v>
      </c>
      <c r="G789" s="5">
        <f t="shared" si="97"/>
        <v>71.005820721769496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10">
        <f t="shared" si="98"/>
        <v>40684.208333333336</v>
      </c>
      <c r="N789" s="8">
        <f t="shared" si="99"/>
        <v>5</v>
      </c>
      <c r="O789" s="8">
        <f t="shared" si="100"/>
        <v>2011</v>
      </c>
      <c r="P789">
        <v>1306731600</v>
      </c>
      <c r="Q789" s="10">
        <f t="shared" si="101"/>
        <v>40693.208333333336</v>
      </c>
      <c r="R789" t="b">
        <v>0</v>
      </c>
      <c r="S789" t="b">
        <v>0</v>
      </c>
      <c r="T789" t="s">
        <v>23</v>
      </c>
      <c r="U789" t="str">
        <f t="shared" si="102"/>
        <v>music</v>
      </c>
      <c r="V789" t="str">
        <f t="shared" si="103"/>
        <v>rock</v>
      </c>
    </row>
    <row r="790" spans="1:22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96"/>
        <v>88.166666666666671</v>
      </c>
      <c r="G790" s="5">
        <f t="shared" si="97"/>
        <v>102.38709677419355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10">
        <f t="shared" si="98"/>
        <v>41202.208333333336</v>
      </c>
      <c r="N790" s="8">
        <f t="shared" si="99"/>
        <v>10</v>
      </c>
      <c r="O790" s="8">
        <f t="shared" si="100"/>
        <v>2012</v>
      </c>
      <c r="P790">
        <v>1352527200</v>
      </c>
      <c r="Q790" s="10">
        <f t="shared" si="101"/>
        <v>41223.25</v>
      </c>
      <c r="R790" t="b">
        <v>0</v>
      </c>
      <c r="S790" t="b">
        <v>0</v>
      </c>
      <c r="T790" t="s">
        <v>71</v>
      </c>
      <c r="U790" t="str">
        <f t="shared" si="102"/>
        <v>film &amp; video</v>
      </c>
      <c r="V790" t="str">
        <f t="shared" si="103"/>
        <v>animation</v>
      </c>
    </row>
    <row r="791" spans="1:22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96"/>
        <v>37.233333333333334</v>
      </c>
      <c r="G791" s="5">
        <f t="shared" si="97"/>
        <v>74.466666666666669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10">
        <f t="shared" si="98"/>
        <v>41786.208333333336</v>
      </c>
      <c r="N791" s="8">
        <f t="shared" si="99"/>
        <v>5</v>
      </c>
      <c r="O791" s="8">
        <f t="shared" si="100"/>
        <v>2014</v>
      </c>
      <c r="P791">
        <v>1404363600</v>
      </c>
      <c r="Q791" s="10">
        <f t="shared" si="101"/>
        <v>41823.208333333336</v>
      </c>
      <c r="R791" t="b">
        <v>0</v>
      </c>
      <c r="S791" t="b">
        <v>0</v>
      </c>
      <c r="T791" t="s">
        <v>33</v>
      </c>
      <c r="U791" t="str">
        <f t="shared" si="102"/>
        <v>theater</v>
      </c>
      <c r="V791" t="str">
        <f t="shared" si="103"/>
        <v>plays</v>
      </c>
    </row>
    <row r="792" spans="1:22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96"/>
        <v>30.540075309306079</v>
      </c>
      <c r="G792" s="5">
        <f t="shared" si="97"/>
        <v>51.009883198562441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10">
        <f t="shared" si="98"/>
        <v>40223.25</v>
      </c>
      <c r="N792" s="8">
        <f t="shared" si="99"/>
        <v>2</v>
      </c>
      <c r="O792" s="8">
        <f t="shared" si="100"/>
        <v>2010</v>
      </c>
      <c r="P792">
        <v>1266645600</v>
      </c>
      <c r="Q792" s="10">
        <f t="shared" si="101"/>
        <v>40229.25</v>
      </c>
      <c r="R792" t="b">
        <v>0</v>
      </c>
      <c r="S792" t="b">
        <v>0</v>
      </c>
      <c r="T792" t="s">
        <v>33</v>
      </c>
      <c r="U792" t="str">
        <f t="shared" si="102"/>
        <v>theater</v>
      </c>
      <c r="V792" t="str">
        <f t="shared" si="103"/>
        <v>plays</v>
      </c>
    </row>
    <row r="793" spans="1:22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96"/>
        <v>25.714285714285712</v>
      </c>
      <c r="G793" s="5">
        <f t="shared" si="97"/>
        <v>90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10">
        <f t="shared" si="98"/>
        <v>42715.25</v>
      </c>
      <c r="N793" s="8">
        <f t="shared" si="99"/>
        <v>12</v>
      </c>
      <c r="O793" s="8">
        <f t="shared" si="100"/>
        <v>2016</v>
      </c>
      <c r="P793">
        <v>1482818400</v>
      </c>
      <c r="Q793" s="10">
        <f t="shared" si="101"/>
        <v>42731.25</v>
      </c>
      <c r="R793" t="b">
        <v>0</v>
      </c>
      <c r="S793" t="b">
        <v>0</v>
      </c>
      <c r="T793" t="s">
        <v>17</v>
      </c>
      <c r="U793" t="str">
        <f t="shared" si="102"/>
        <v>food</v>
      </c>
      <c r="V793" t="str">
        <f t="shared" si="103"/>
        <v>food trucks</v>
      </c>
    </row>
    <row r="794" spans="1:22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96"/>
        <v>34</v>
      </c>
      <c r="G794" s="5">
        <f t="shared" si="97"/>
        <v>97.142857142857139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10">
        <f t="shared" si="98"/>
        <v>41451.208333333336</v>
      </c>
      <c r="N794" s="8">
        <f t="shared" si="99"/>
        <v>6</v>
      </c>
      <c r="O794" s="8">
        <f t="shared" si="100"/>
        <v>2013</v>
      </c>
      <c r="P794">
        <v>1374642000</v>
      </c>
      <c r="Q794" s="10">
        <f t="shared" si="101"/>
        <v>41479.208333333336</v>
      </c>
      <c r="R794" t="b">
        <v>0</v>
      </c>
      <c r="S794" t="b">
        <v>1</v>
      </c>
      <c r="T794" t="s">
        <v>33</v>
      </c>
      <c r="U794" t="str">
        <f t="shared" si="102"/>
        <v>theater</v>
      </c>
      <c r="V794" t="str">
        <f t="shared" si="103"/>
        <v>plays</v>
      </c>
    </row>
    <row r="795" spans="1:22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96"/>
        <v>1185.909090909091</v>
      </c>
      <c r="G795" s="5">
        <f t="shared" si="97"/>
        <v>72.071823204419886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10">
        <f t="shared" si="98"/>
        <v>41450.208333333336</v>
      </c>
      <c r="N795" s="8">
        <f t="shared" si="99"/>
        <v>6</v>
      </c>
      <c r="O795" s="8">
        <f t="shared" si="100"/>
        <v>2013</v>
      </c>
      <c r="P795">
        <v>1372482000</v>
      </c>
      <c r="Q795" s="10">
        <f t="shared" si="101"/>
        <v>41454.208333333336</v>
      </c>
      <c r="R795" t="b">
        <v>0</v>
      </c>
      <c r="S795" t="b">
        <v>0</v>
      </c>
      <c r="T795" t="s">
        <v>68</v>
      </c>
      <c r="U795" t="str">
        <f t="shared" si="102"/>
        <v>publishing</v>
      </c>
      <c r="V795" t="str">
        <f t="shared" si="103"/>
        <v>nonfiction</v>
      </c>
    </row>
    <row r="796" spans="1:22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96"/>
        <v>125.39393939393939</v>
      </c>
      <c r="G796" s="5">
        <f t="shared" si="97"/>
        <v>75.236363636363635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10">
        <f t="shared" si="98"/>
        <v>43091.25</v>
      </c>
      <c r="N796" s="8">
        <f t="shared" si="99"/>
        <v>12</v>
      </c>
      <c r="O796" s="8">
        <f t="shared" si="100"/>
        <v>2017</v>
      </c>
      <c r="P796">
        <v>1514959200</v>
      </c>
      <c r="Q796" s="10">
        <f t="shared" si="101"/>
        <v>43103.25</v>
      </c>
      <c r="R796" t="b">
        <v>0</v>
      </c>
      <c r="S796" t="b">
        <v>0</v>
      </c>
      <c r="T796" t="s">
        <v>23</v>
      </c>
      <c r="U796" t="str">
        <f t="shared" si="102"/>
        <v>music</v>
      </c>
      <c r="V796" t="str">
        <f t="shared" si="103"/>
        <v>rock</v>
      </c>
    </row>
    <row r="797" spans="1:22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96"/>
        <v>14.394366197183098</v>
      </c>
      <c r="G797" s="5">
        <f t="shared" si="97"/>
        <v>32.967741935483872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10">
        <f t="shared" si="98"/>
        <v>42675.208333333328</v>
      </c>
      <c r="N797" s="8">
        <f t="shared" si="99"/>
        <v>11</v>
      </c>
      <c r="O797" s="8">
        <f t="shared" si="100"/>
        <v>2016</v>
      </c>
      <c r="P797">
        <v>1478235600</v>
      </c>
      <c r="Q797" s="10">
        <f t="shared" si="101"/>
        <v>42678.208333333328</v>
      </c>
      <c r="R797" t="b">
        <v>0</v>
      </c>
      <c r="S797" t="b">
        <v>0</v>
      </c>
      <c r="T797" t="s">
        <v>53</v>
      </c>
      <c r="U797" t="str">
        <f t="shared" si="102"/>
        <v>film &amp; video</v>
      </c>
      <c r="V797" t="str">
        <f t="shared" si="103"/>
        <v>drama</v>
      </c>
    </row>
    <row r="798" spans="1:22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96"/>
        <v>54.807692307692314</v>
      </c>
      <c r="G798" s="5">
        <f t="shared" si="97"/>
        <v>54.807692307692307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10">
        <f t="shared" si="98"/>
        <v>41859.208333333336</v>
      </c>
      <c r="N798" s="8">
        <f t="shared" si="99"/>
        <v>8</v>
      </c>
      <c r="O798" s="8">
        <f t="shared" si="100"/>
        <v>2014</v>
      </c>
      <c r="P798">
        <v>1408078800</v>
      </c>
      <c r="Q798" s="10">
        <f t="shared" si="101"/>
        <v>41866.208333333336</v>
      </c>
      <c r="R798" t="b">
        <v>0</v>
      </c>
      <c r="S798" t="b">
        <v>1</v>
      </c>
      <c r="T798" t="s">
        <v>292</v>
      </c>
      <c r="U798" t="str">
        <f t="shared" si="102"/>
        <v>games</v>
      </c>
      <c r="V798" t="str">
        <f t="shared" si="103"/>
        <v>mobile games</v>
      </c>
    </row>
    <row r="799" spans="1:22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96"/>
        <v>109.63157894736841</v>
      </c>
      <c r="G799" s="5">
        <f t="shared" si="97"/>
        <v>45.037837837837834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10">
        <f t="shared" si="98"/>
        <v>43464.25</v>
      </c>
      <c r="N799" s="8">
        <f t="shared" si="99"/>
        <v>12</v>
      </c>
      <c r="O799" s="8">
        <f t="shared" si="100"/>
        <v>2018</v>
      </c>
      <c r="P799">
        <v>1548136800</v>
      </c>
      <c r="Q799" s="10">
        <f t="shared" si="101"/>
        <v>43487.25</v>
      </c>
      <c r="R799" t="b">
        <v>0</v>
      </c>
      <c r="S799" t="b">
        <v>0</v>
      </c>
      <c r="T799" t="s">
        <v>28</v>
      </c>
      <c r="U799" t="str">
        <f t="shared" si="102"/>
        <v>technology</v>
      </c>
      <c r="V799" t="str">
        <f t="shared" si="103"/>
        <v>web</v>
      </c>
    </row>
    <row r="800" spans="1:22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96"/>
        <v>188.47058823529412</v>
      </c>
      <c r="G800" s="5">
        <f t="shared" si="97"/>
        <v>52.958677685950413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10">
        <f t="shared" si="98"/>
        <v>41060.208333333336</v>
      </c>
      <c r="N800" s="8">
        <f t="shared" si="99"/>
        <v>5</v>
      </c>
      <c r="O800" s="8">
        <f t="shared" si="100"/>
        <v>2012</v>
      </c>
      <c r="P800">
        <v>1340859600</v>
      </c>
      <c r="Q800" s="10">
        <f t="shared" si="101"/>
        <v>41088.208333333336</v>
      </c>
      <c r="R800" t="b">
        <v>0</v>
      </c>
      <c r="S800" t="b">
        <v>1</v>
      </c>
      <c r="T800" t="s">
        <v>33</v>
      </c>
      <c r="U800" t="str">
        <f t="shared" si="102"/>
        <v>theater</v>
      </c>
      <c r="V800" t="str">
        <f t="shared" si="103"/>
        <v>plays</v>
      </c>
    </row>
    <row r="801" spans="1:22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96"/>
        <v>87.008284023668637</v>
      </c>
      <c r="G801" s="5">
        <f t="shared" si="97"/>
        <v>60.017959183673469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10">
        <f t="shared" si="98"/>
        <v>42399.25</v>
      </c>
      <c r="N801" s="8">
        <f t="shared" si="99"/>
        <v>1</v>
      </c>
      <c r="O801" s="8">
        <f t="shared" si="100"/>
        <v>2016</v>
      </c>
      <c r="P801">
        <v>1454479200</v>
      </c>
      <c r="Q801" s="10">
        <f t="shared" si="101"/>
        <v>42403.25</v>
      </c>
      <c r="R801" t="b">
        <v>0</v>
      </c>
      <c r="S801" t="b">
        <v>0</v>
      </c>
      <c r="T801" t="s">
        <v>33</v>
      </c>
      <c r="U801" t="str">
        <f t="shared" si="102"/>
        <v>theater</v>
      </c>
      <c r="V801" t="str">
        <f t="shared" si="103"/>
        <v>plays</v>
      </c>
    </row>
    <row r="802" spans="1:22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96"/>
        <v>1</v>
      </c>
      <c r="G802" s="5">
        <f t="shared" si="97"/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10">
        <f t="shared" si="98"/>
        <v>42167.208333333328</v>
      </c>
      <c r="N802" s="8">
        <f t="shared" si="99"/>
        <v>6</v>
      </c>
      <c r="O802" s="8">
        <f t="shared" si="100"/>
        <v>2015</v>
      </c>
      <c r="P802">
        <v>1434430800</v>
      </c>
      <c r="Q802" s="10">
        <f t="shared" si="101"/>
        <v>42171.208333333328</v>
      </c>
      <c r="R802" t="b">
        <v>0</v>
      </c>
      <c r="S802" t="b">
        <v>0</v>
      </c>
      <c r="T802" t="s">
        <v>23</v>
      </c>
      <c r="U802" t="str">
        <f t="shared" si="102"/>
        <v>music</v>
      </c>
      <c r="V802" t="str">
        <f t="shared" si="103"/>
        <v>rock</v>
      </c>
    </row>
    <row r="803" spans="1:22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96"/>
        <v>202.9130434782609</v>
      </c>
      <c r="G803" s="5">
        <f t="shared" si="97"/>
        <v>44.028301886792455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10">
        <f t="shared" si="98"/>
        <v>43830.25</v>
      </c>
      <c r="N803" s="8">
        <f t="shared" si="99"/>
        <v>12</v>
      </c>
      <c r="O803" s="8">
        <f t="shared" si="100"/>
        <v>2019</v>
      </c>
      <c r="P803">
        <v>1579672800</v>
      </c>
      <c r="Q803" s="10">
        <f t="shared" si="101"/>
        <v>43852.25</v>
      </c>
      <c r="R803" t="b">
        <v>0</v>
      </c>
      <c r="S803" t="b">
        <v>1</v>
      </c>
      <c r="T803" t="s">
        <v>122</v>
      </c>
      <c r="U803" t="str">
        <f t="shared" si="102"/>
        <v>photography</v>
      </c>
      <c r="V803" t="str">
        <f t="shared" si="103"/>
        <v>photography books</v>
      </c>
    </row>
    <row r="804" spans="1:22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96"/>
        <v>197.03225806451613</v>
      </c>
      <c r="G804" s="5">
        <f t="shared" si="97"/>
        <v>86.028169014084511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10">
        <f t="shared" si="98"/>
        <v>43650.208333333328</v>
      </c>
      <c r="N804" s="8">
        <f t="shared" si="99"/>
        <v>7</v>
      </c>
      <c r="O804" s="8">
        <f t="shared" si="100"/>
        <v>2019</v>
      </c>
      <c r="P804">
        <v>1562389200</v>
      </c>
      <c r="Q804" s="10">
        <f t="shared" si="101"/>
        <v>43652.208333333328</v>
      </c>
      <c r="R804" t="b">
        <v>0</v>
      </c>
      <c r="S804" t="b">
        <v>0</v>
      </c>
      <c r="T804" t="s">
        <v>122</v>
      </c>
      <c r="U804" t="str">
        <f t="shared" si="102"/>
        <v>photography</v>
      </c>
      <c r="V804" t="str">
        <f t="shared" si="103"/>
        <v>photography books</v>
      </c>
    </row>
    <row r="805" spans="1:22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96"/>
        <v>107</v>
      </c>
      <c r="G805" s="5">
        <f t="shared" si="97"/>
        <v>28.012875536480685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10">
        <f t="shared" si="98"/>
        <v>43492.25</v>
      </c>
      <c r="N805" s="8">
        <f t="shared" si="99"/>
        <v>1</v>
      </c>
      <c r="O805" s="8">
        <f t="shared" si="100"/>
        <v>2019</v>
      </c>
      <c r="P805">
        <v>1551506400</v>
      </c>
      <c r="Q805" s="10">
        <f t="shared" si="101"/>
        <v>43526.25</v>
      </c>
      <c r="R805" t="b">
        <v>0</v>
      </c>
      <c r="S805" t="b">
        <v>0</v>
      </c>
      <c r="T805" t="s">
        <v>33</v>
      </c>
      <c r="U805" t="str">
        <f t="shared" si="102"/>
        <v>theater</v>
      </c>
      <c r="V805" t="str">
        <f t="shared" si="103"/>
        <v>plays</v>
      </c>
    </row>
    <row r="806" spans="1:22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96"/>
        <v>268.73076923076923</v>
      </c>
      <c r="G806" s="5">
        <f t="shared" si="97"/>
        <v>32.050458715596328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10">
        <f t="shared" si="98"/>
        <v>43102.25</v>
      </c>
      <c r="N806" s="8">
        <f t="shared" si="99"/>
        <v>1</v>
      </c>
      <c r="O806" s="8">
        <f t="shared" si="100"/>
        <v>2018</v>
      </c>
      <c r="P806">
        <v>1516600800</v>
      </c>
      <c r="Q806" s="10">
        <f t="shared" si="101"/>
        <v>43122.25</v>
      </c>
      <c r="R806" t="b">
        <v>0</v>
      </c>
      <c r="S806" t="b">
        <v>0</v>
      </c>
      <c r="T806" t="s">
        <v>23</v>
      </c>
      <c r="U806" t="str">
        <f t="shared" si="102"/>
        <v>music</v>
      </c>
      <c r="V806" t="str">
        <f t="shared" si="103"/>
        <v>rock</v>
      </c>
    </row>
    <row r="807" spans="1:22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96"/>
        <v>50.845360824742272</v>
      </c>
      <c r="G807" s="5">
        <f t="shared" si="97"/>
        <v>73.611940298507463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10">
        <f t="shared" si="98"/>
        <v>41958.25</v>
      </c>
      <c r="N807" s="8">
        <f t="shared" si="99"/>
        <v>11</v>
      </c>
      <c r="O807" s="8">
        <f t="shared" si="100"/>
        <v>2014</v>
      </c>
      <c r="P807">
        <v>1420437600</v>
      </c>
      <c r="Q807" s="10">
        <f t="shared" si="101"/>
        <v>42009.25</v>
      </c>
      <c r="R807" t="b">
        <v>0</v>
      </c>
      <c r="S807" t="b">
        <v>0</v>
      </c>
      <c r="T807" t="s">
        <v>42</v>
      </c>
      <c r="U807" t="str">
        <f t="shared" si="102"/>
        <v>film &amp; video</v>
      </c>
      <c r="V807" t="str">
        <f t="shared" si="103"/>
        <v>documentary</v>
      </c>
    </row>
    <row r="808" spans="1:22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96"/>
        <v>1180.2857142857142</v>
      </c>
      <c r="G808" s="5">
        <f t="shared" si="97"/>
        <v>108.71052631578948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10">
        <f t="shared" si="98"/>
        <v>40973.25</v>
      </c>
      <c r="N808" s="8">
        <f t="shared" si="99"/>
        <v>3</v>
      </c>
      <c r="O808" s="8">
        <f t="shared" si="100"/>
        <v>2012</v>
      </c>
      <c r="P808">
        <v>1332997200</v>
      </c>
      <c r="Q808" s="10">
        <f t="shared" si="101"/>
        <v>40997.208333333336</v>
      </c>
      <c r="R808" t="b">
        <v>0</v>
      </c>
      <c r="S808" t="b">
        <v>1</v>
      </c>
      <c r="T808" t="s">
        <v>53</v>
      </c>
      <c r="U808" t="str">
        <f t="shared" si="102"/>
        <v>film &amp; video</v>
      </c>
      <c r="V808" t="str">
        <f t="shared" si="103"/>
        <v>drama</v>
      </c>
    </row>
    <row r="809" spans="1:22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96"/>
        <v>264</v>
      </c>
      <c r="G809" s="5">
        <f t="shared" si="97"/>
        <v>42.97674418604651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10">
        <f t="shared" si="98"/>
        <v>43753.208333333328</v>
      </c>
      <c r="N809" s="8">
        <f t="shared" si="99"/>
        <v>10</v>
      </c>
      <c r="O809" s="8">
        <f t="shared" si="100"/>
        <v>2019</v>
      </c>
      <c r="P809">
        <v>1574920800</v>
      </c>
      <c r="Q809" s="10">
        <f t="shared" si="101"/>
        <v>43797.25</v>
      </c>
      <c r="R809" t="b">
        <v>0</v>
      </c>
      <c r="S809" t="b">
        <v>1</v>
      </c>
      <c r="T809" t="s">
        <v>33</v>
      </c>
      <c r="U809" t="str">
        <f t="shared" si="102"/>
        <v>theater</v>
      </c>
      <c r="V809" t="str">
        <f t="shared" si="103"/>
        <v>plays</v>
      </c>
    </row>
    <row r="810" spans="1:22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96"/>
        <v>30.44230769230769</v>
      </c>
      <c r="G810" s="5">
        <f t="shared" si="97"/>
        <v>83.315789473684205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10">
        <f t="shared" si="98"/>
        <v>42507.208333333328</v>
      </c>
      <c r="N810" s="8">
        <f t="shared" si="99"/>
        <v>5</v>
      </c>
      <c r="O810" s="8">
        <f t="shared" si="100"/>
        <v>2016</v>
      </c>
      <c r="P810">
        <v>1464930000</v>
      </c>
      <c r="Q810" s="10">
        <f t="shared" si="101"/>
        <v>42524.208333333328</v>
      </c>
      <c r="R810" t="b">
        <v>0</v>
      </c>
      <c r="S810" t="b">
        <v>0</v>
      </c>
      <c r="T810" t="s">
        <v>17</v>
      </c>
      <c r="U810" t="str">
        <f t="shared" si="102"/>
        <v>food</v>
      </c>
      <c r="V810" t="str">
        <f t="shared" si="103"/>
        <v>food trucks</v>
      </c>
    </row>
    <row r="811" spans="1:22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96"/>
        <v>62.880681818181813</v>
      </c>
      <c r="G811" s="5">
        <f t="shared" si="97"/>
        <v>42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10">
        <f t="shared" si="98"/>
        <v>41135.208333333336</v>
      </c>
      <c r="N811" s="8">
        <f t="shared" si="99"/>
        <v>8</v>
      </c>
      <c r="O811" s="8">
        <f t="shared" si="100"/>
        <v>2012</v>
      </c>
      <c r="P811">
        <v>1345006800</v>
      </c>
      <c r="Q811" s="10">
        <f t="shared" si="101"/>
        <v>41136.208333333336</v>
      </c>
      <c r="R811" t="b">
        <v>0</v>
      </c>
      <c r="S811" t="b">
        <v>0</v>
      </c>
      <c r="T811" t="s">
        <v>42</v>
      </c>
      <c r="U811" t="str">
        <f t="shared" si="102"/>
        <v>film &amp; video</v>
      </c>
      <c r="V811" t="str">
        <f t="shared" si="103"/>
        <v>documentary</v>
      </c>
    </row>
    <row r="812" spans="1:22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96"/>
        <v>193.125</v>
      </c>
      <c r="G812" s="5">
        <f t="shared" si="97"/>
        <v>55.927601809954751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10">
        <f t="shared" si="98"/>
        <v>43067.25</v>
      </c>
      <c r="N812" s="8">
        <f t="shared" si="99"/>
        <v>11</v>
      </c>
      <c r="O812" s="8">
        <f t="shared" si="100"/>
        <v>2017</v>
      </c>
      <c r="P812">
        <v>1512712800</v>
      </c>
      <c r="Q812" s="10">
        <f t="shared" si="101"/>
        <v>43077.25</v>
      </c>
      <c r="R812" t="b">
        <v>0</v>
      </c>
      <c r="S812" t="b">
        <v>1</v>
      </c>
      <c r="T812" t="s">
        <v>33</v>
      </c>
      <c r="U812" t="str">
        <f t="shared" si="102"/>
        <v>theater</v>
      </c>
      <c r="V812" t="str">
        <f t="shared" si="103"/>
        <v>plays</v>
      </c>
    </row>
    <row r="813" spans="1:22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96"/>
        <v>77.102702702702715</v>
      </c>
      <c r="G813" s="5">
        <f t="shared" si="97"/>
        <v>105.03681885125184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10">
        <f t="shared" si="98"/>
        <v>42378.25</v>
      </c>
      <c r="N813" s="8">
        <f t="shared" si="99"/>
        <v>1</v>
      </c>
      <c r="O813" s="8">
        <f t="shared" si="100"/>
        <v>2016</v>
      </c>
      <c r="P813">
        <v>1452492000</v>
      </c>
      <c r="Q813" s="10">
        <f t="shared" si="101"/>
        <v>42380.25</v>
      </c>
      <c r="R813" t="b">
        <v>0</v>
      </c>
      <c r="S813" t="b">
        <v>1</v>
      </c>
      <c r="T813" t="s">
        <v>89</v>
      </c>
      <c r="U813" t="str">
        <f t="shared" si="102"/>
        <v>games</v>
      </c>
      <c r="V813" t="str">
        <f t="shared" si="103"/>
        <v>video games</v>
      </c>
    </row>
    <row r="814" spans="1:22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96"/>
        <v>225.52763819095478</v>
      </c>
      <c r="G814" s="5">
        <f t="shared" si="97"/>
        <v>48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10">
        <f t="shared" si="98"/>
        <v>43206.208333333328</v>
      </c>
      <c r="N814" s="8">
        <f t="shared" si="99"/>
        <v>4</v>
      </c>
      <c r="O814" s="8">
        <f t="shared" si="100"/>
        <v>2018</v>
      </c>
      <c r="P814">
        <v>1524286800</v>
      </c>
      <c r="Q814" s="10">
        <f t="shared" si="101"/>
        <v>43211.208333333328</v>
      </c>
      <c r="R814" t="b">
        <v>0</v>
      </c>
      <c r="S814" t="b">
        <v>0</v>
      </c>
      <c r="T814" t="s">
        <v>68</v>
      </c>
      <c r="U814" t="str">
        <f t="shared" si="102"/>
        <v>publishing</v>
      </c>
      <c r="V814" t="str">
        <f t="shared" si="103"/>
        <v>nonfiction</v>
      </c>
    </row>
    <row r="815" spans="1:22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96"/>
        <v>239.40625</v>
      </c>
      <c r="G815" s="5">
        <f t="shared" si="97"/>
        <v>112.66176470588235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10">
        <f t="shared" si="98"/>
        <v>41148.208333333336</v>
      </c>
      <c r="N815" s="8">
        <f t="shared" si="99"/>
        <v>8</v>
      </c>
      <c r="O815" s="8">
        <f t="shared" si="100"/>
        <v>2012</v>
      </c>
      <c r="P815">
        <v>1346907600</v>
      </c>
      <c r="Q815" s="10">
        <f t="shared" si="101"/>
        <v>41158.208333333336</v>
      </c>
      <c r="R815" t="b">
        <v>0</v>
      </c>
      <c r="S815" t="b">
        <v>0</v>
      </c>
      <c r="T815" t="s">
        <v>89</v>
      </c>
      <c r="U815" t="str">
        <f t="shared" si="102"/>
        <v>games</v>
      </c>
      <c r="V815" t="str">
        <f t="shared" si="103"/>
        <v>video games</v>
      </c>
    </row>
    <row r="816" spans="1:22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96"/>
        <v>92.1875</v>
      </c>
      <c r="G816" s="5">
        <f t="shared" si="97"/>
        <v>81.944444444444443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10">
        <f t="shared" si="98"/>
        <v>42517.208333333328</v>
      </c>
      <c r="N816" s="8">
        <f t="shared" si="99"/>
        <v>5</v>
      </c>
      <c r="O816" s="8">
        <f t="shared" si="100"/>
        <v>2016</v>
      </c>
      <c r="P816">
        <v>1464498000</v>
      </c>
      <c r="Q816" s="10">
        <f t="shared" si="101"/>
        <v>42519.208333333328</v>
      </c>
      <c r="R816" t="b">
        <v>0</v>
      </c>
      <c r="S816" t="b">
        <v>1</v>
      </c>
      <c r="T816" t="s">
        <v>23</v>
      </c>
      <c r="U816" t="str">
        <f t="shared" si="102"/>
        <v>music</v>
      </c>
      <c r="V816" t="str">
        <f t="shared" si="103"/>
        <v>rock</v>
      </c>
    </row>
    <row r="817" spans="1:22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96"/>
        <v>130.23333333333335</v>
      </c>
      <c r="G817" s="5">
        <f t="shared" si="97"/>
        <v>64.049180327868854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10">
        <f t="shared" si="98"/>
        <v>43068.25</v>
      </c>
      <c r="N817" s="8">
        <f t="shared" si="99"/>
        <v>11</v>
      </c>
      <c r="O817" s="8">
        <f t="shared" si="100"/>
        <v>2017</v>
      </c>
      <c r="P817">
        <v>1514181600</v>
      </c>
      <c r="Q817" s="10">
        <f t="shared" si="101"/>
        <v>43094.25</v>
      </c>
      <c r="R817" t="b">
        <v>0</v>
      </c>
      <c r="S817" t="b">
        <v>0</v>
      </c>
      <c r="T817" t="s">
        <v>23</v>
      </c>
      <c r="U817" t="str">
        <f t="shared" si="102"/>
        <v>music</v>
      </c>
      <c r="V817" t="str">
        <f t="shared" si="103"/>
        <v>rock</v>
      </c>
    </row>
    <row r="818" spans="1:22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96"/>
        <v>615.21739130434787</v>
      </c>
      <c r="G818" s="5">
        <f t="shared" si="97"/>
        <v>106.39097744360902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10">
        <f t="shared" si="98"/>
        <v>41680.25</v>
      </c>
      <c r="N818" s="8">
        <f t="shared" si="99"/>
        <v>2</v>
      </c>
      <c r="O818" s="8">
        <f t="shared" si="100"/>
        <v>2014</v>
      </c>
      <c r="P818">
        <v>1392184800</v>
      </c>
      <c r="Q818" s="10">
        <f t="shared" si="101"/>
        <v>41682.25</v>
      </c>
      <c r="R818" t="b">
        <v>1</v>
      </c>
      <c r="S818" t="b">
        <v>1</v>
      </c>
      <c r="T818" t="s">
        <v>33</v>
      </c>
      <c r="U818" t="str">
        <f t="shared" si="102"/>
        <v>theater</v>
      </c>
      <c r="V818" t="str">
        <f t="shared" si="103"/>
        <v>plays</v>
      </c>
    </row>
    <row r="819" spans="1:22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96"/>
        <v>368.79532163742692</v>
      </c>
      <c r="G819" s="5">
        <f t="shared" si="97"/>
        <v>76.011249497790274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10">
        <f t="shared" si="98"/>
        <v>43589.208333333328</v>
      </c>
      <c r="N819" s="8">
        <f t="shared" si="99"/>
        <v>5</v>
      </c>
      <c r="O819" s="8">
        <f t="shared" si="100"/>
        <v>2019</v>
      </c>
      <c r="P819">
        <v>1559365200</v>
      </c>
      <c r="Q819" s="10">
        <f t="shared" si="101"/>
        <v>43617.208333333328</v>
      </c>
      <c r="R819" t="b">
        <v>0</v>
      </c>
      <c r="S819" t="b">
        <v>1</v>
      </c>
      <c r="T819" t="s">
        <v>68</v>
      </c>
      <c r="U819" t="str">
        <f t="shared" si="102"/>
        <v>publishing</v>
      </c>
      <c r="V819" t="str">
        <f t="shared" si="103"/>
        <v>nonfiction</v>
      </c>
    </row>
    <row r="820" spans="1:22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96"/>
        <v>1094.8571428571429</v>
      </c>
      <c r="G820" s="5">
        <f t="shared" si="97"/>
        <v>111.07246376811594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10">
        <f t="shared" si="98"/>
        <v>43486.25</v>
      </c>
      <c r="N820" s="8">
        <f t="shared" si="99"/>
        <v>1</v>
      </c>
      <c r="O820" s="8">
        <f t="shared" si="100"/>
        <v>2019</v>
      </c>
      <c r="P820">
        <v>1549173600</v>
      </c>
      <c r="Q820" s="10">
        <f t="shared" si="101"/>
        <v>43499.25</v>
      </c>
      <c r="R820" t="b">
        <v>0</v>
      </c>
      <c r="S820" t="b">
        <v>1</v>
      </c>
      <c r="T820" t="s">
        <v>33</v>
      </c>
      <c r="U820" t="str">
        <f t="shared" si="102"/>
        <v>theater</v>
      </c>
      <c r="V820" t="str">
        <f t="shared" si="103"/>
        <v>plays</v>
      </c>
    </row>
    <row r="821" spans="1:22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96"/>
        <v>50.662921348314605</v>
      </c>
      <c r="G821" s="5">
        <f t="shared" si="97"/>
        <v>95.936170212765958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10">
        <f t="shared" si="98"/>
        <v>41237.25</v>
      </c>
      <c r="N821" s="8">
        <f t="shared" si="99"/>
        <v>11</v>
      </c>
      <c r="O821" s="8">
        <f t="shared" si="100"/>
        <v>2012</v>
      </c>
      <c r="P821">
        <v>1355032800</v>
      </c>
      <c r="Q821" s="10">
        <f t="shared" si="101"/>
        <v>41252.25</v>
      </c>
      <c r="R821" t="b">
        <v>1</v>
      </c>
      <c r="S821" t="b">
        <v>0</v>
      </c>
      <c r="T821" t="s">
        <v>89</v>
      </c>
      <c r="U821" t="str">
        <f t="shared" si="102"/>
        <v>games</v>
      </c>
      <c r="V821" t="str">
        <f t="shared" si="103"/>
        <v>video games</v>
      </c>
    </row>
    <row r="822" spans="1:22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96"/>
        <v>800.6</v>
      </c>
      <c r="G822" s="5">
        <f t="shared" si="97"/>
        <v>43.043010752688176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10">
        <f t="shared" si="98"/>
        <v>43310.208333333328</v>
      </c>
      <c r="N822" s="8">
        <f t="shared" si="99"/>
        <v>7</v>
      </c>
      <c r="O822" s="8">
        <f t="shared" si="100"/>
        <v>2018</v>
      </c>
      <c r="P822">
        <v>1533963600</v>
      </c>
      <c r="Q822" s="10">
        <f t="shared" si="101"/>
        <v>43323.208333333328</v>
      </c>
      <c r="R822" t="b">
        <v>0</v>
      </c>
      <c r="S822" t="b">
        <v>1</v>
      </c>
      <c r="T822" t="s">
        <v>23</v>
      </c>
      <c r="U822" t="str">
        <f t="shared" si="102"/>
        <v>music</v>
      </c>
      <c r="V822" t="str">
        <f t="shared" si="103"/>
        <v>rock</v>
      </c>
    </row>
    <row r="823" spans="1:22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96"/>
        <v>291.28571428571428</v>
      </c>
      <c r="G823" s="5">
        <f t="shared" si="97"/>
        <v>67.966666666666669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10">
        <f t="shared" si="98"/>
        <v>42794.25</v>
      </c>
      <c r="N823" s="8">
        <f t="shared" si="99"/>
        <v>2</v>
      </c>
      <c r="O823" s="8">
        <f t="shared" si="100"/>
        <v>2017</v>
      </c>
      <c r="P823">
        <v>1489381200</v>
      </c>
      <c r="Q823" s="10">
        <f t="shared" si="101"/>
        <v>42807.208333333328</v>
      </c>
      <c r="R823" t="b">
        <v>0</v>
      </c>
      <c r="S823" t="b">
        <v>0</v>
      </c>
      <c r="T823" t="s">
        <v>42</v>
      </c>
      <c r="U823" t="str">
        <f t="shared" si="102"/>
        <v>film &amp; video</v>
      </c>
      <c r="V823" t="str">
        <f t="shared" si="103"/>
        <v>documentary</v>
      </c>
    </row>
    <row r="824" spans="1:22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96"/>
        <v>349.9666666666667</v>
      </c>
      <c r="G824" s="5">
        <f t="shared" si="97"/>
        <v>89.991428571428571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10">
        <f t="shared" si="98"/>
        <v>41698.25</v>
      </c>
      <c r="N824" s="8">
        <f t="shared" si="99"/>
        <v>2</v>
      </c>
      <c r="O824" s="8">
        <f t="shared" si="100"/>
        <v>2014</v>
      </c>
      <c r="P824">
        <v>1395032400</v>
      </c>
      <c r="Q824" s="10">
        <f t="shared" si="101"/>
        <v>41715.208333333336</v>
      </c>
      <c r="R824" t="b">
        <v>0</v>
      </c>
      <c r="S824" t="b">
        <v>0</v>
      </c>
      <c r="T824" t="s">
        <v>23</v>
      </c>
      <c r="U824" t="str">
        <f t="shared" si="102"/>
        <v>music</v>
      </c>
      <c r="V824" t="str">
        <f t="shared" si="103"/>
        <v>rock</v>
      </c>
    </row>
    <row r="825" spans="1:22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96"/>
        <v>357.07317073170731</v>
      </c>
      <c r="G825" s="5">
        <f t="shared" si="97"/>
        <v>58.095238095238095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10">
        <f t="shared" si="98"/>
        <v>41892.208333333336</v>
      </c>
      <c r="N825" s="8">
        <f t="shared" si="99"/>
        <v>9</v>
      </c>
      <c r="O825" s="8">
        <f t="shared" si="100"/>
        <v>2014</v>
      </c>
      <c r="P825">
        <v>1412485200</v>
      </c>
      <c r="Q825" s="10">
        <f t="shared" si="101"/>
        <v>41917.208333333336</v>
      </c>
      <c r="R825" t="b">
        <v>1</v>
      </c>
      <c r="S825" t="b">
        <v>1</v>
      </c>
      <c r="T825" t="s">
        <v>23</v>
      </c>
      <c r="U825" t="str">
        <f t="shared" si="102"/>
        <v>music</v>
      </c>
      <c r="V825" t="str">
        <f t="shared" si="103"/>
        <v>rock</v>
      </c>
    </row>
    <row r="826" spans="1:22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96"/>
        <v>126.48941176470588</v>
      </c>
      <c r="G826" s="5">
        <f t="shared" si="97"/>
        <v>83.996875000000003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10">
        <f t="shared" si="98"/>
        <v>40348.208333333336</v>
      </c>
      <c r="N826" s="8">
        <f t="shared" si="99"/>
        <v>6</v>
      </c>
      <c r="O826" s="8">
        <f t="shared" si="100"/>
        <v>2010</v>
      </c>
      <c r="P826">
        <v>1279688400</v>
      </c>
      <c r="Q826" s="10">
        <f t="shared" si="101"/>
        <v>40380.208333333336</v>
      </c>
      <c r="R826" t="b">
        <v>0</v>
      </c>
      <c r="S826" t="b">
        <v>1</v>
      </c>
      <c r="T826" t="s">
        <v>68</v>
      </c>
      <c r="U826" t="str">
        <f t="shared" si="102"/>
        <v>publishing</v>
      </c>
      <c r="V826" t="str">
        <f t="shared" si="103"/>
        <v>nonfiction</v>
      </c>
    </row>
    <row r="827" spans="1:22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96"/>
        <v>387.5</v>
      </c>
      <c r="G827" s="5">
        <f t="shared" si="97"/>
        <v>88.853503184713375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10">
        <f t="shared" si="98"/>
        <v>42941.208333333328</v>
      </c>
      <c r="N827" s="8">
        <f t="shared" si="99"/>
        <v>7</v>
      </c>
      <c r="O827" s="8">
        <f t="shared" si="100"/>
        <v>2017</v>
      </c>
      <c r="P827">
        <v>1501995600</v>
      </c>
      <c r="Q827" s="10">
        <f t="shared" si="101"/>
        <v>42953.208333333328</v>
      </c>
      <c r="R827" t="b">
        <v>0</v>
      </c>
      <c r="S827" t="b">
        <v>0</v>
      </c>
      <c r="T827" t="s">
        <v>100</v>
      </c>
      <c r="U827" t="str">
        <f t="shared" si="102"/>
        <v>film &amp; video</v>
      </c>
      <c r="V827" t="str">
        <f t="shared" si="103"/>
        <v>shorts</v>
      </c>
    </row>
    <row r="828" spans="1:22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96"/>
        <v>457.03571428571428</v>
      </c>
      <c r="G828" s="5">
        <f t="shared" si="97"/>
        <v>65.963917525773198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10">
        <f t="shared" si="98"/>
        <v>40525.25</v>
      </c>
      <c r="N828" s="8">
        <f t="shared" si="99"/>
        <v>12</v>
      </c>
      <c r="O828" s="8">
        <f t="shared" si="100"/>
        <v>2010</v>
      </c>
      <c r="P828">
        <v>1294639200</v>
      </c>
      <c r="Q828" s="10">
        <f t="shared" si="101"/>
        <v>40553.25</v>
      </c>
      <c r="R828" t="b">
        <v>0</v>
      </c>
      <c r="S828" t="b">
        <v>1</v>
      </c>
      <c r="T828" t="s">
        <v>33</v>
      </c>
      <c r="U828" t="str">
        <f t="shared" si="102"/>
        <v>theater</v>
      </c>
      <c r="V828" t="str">
        <f t="shared" si="103"/>
        <v>plays</v>
      </c>
    </row>
    <row r="829" spans="1:22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96"/>
        <v>266.69565217391306</v>
      </c>
      <c r="G829" s="5">
        <f t="shared" si="97"/>
        <v>74.804878048780495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10">
        <f t="shared" si="98"/>
        <v>40666.208333333336</v>
      </c>
      <c r="N829" s="8">
        <f t="shared" si="99"/>
        <v>5</v>
      </c>
      <c r="O829" s="8">
        <f t="shared" si="100"/>
        <v>2011</v>
      </c>
      <c r="P829">
        <v>1305435600</v>
      </c>
      <c r="Q829" s="10">
        <f t="shared" si="101"/>
        <v>40678.208333333336</v>
      </c>
      <c r="R829" t="b">
        <v>0</v>
      </c>
      <c r="S829" t="b">
        <v>1</v>
      </c>
      <c r="T829" t="s">
        <v>53</v>
      </c>
      <c r="U829" t="str">
        <f t="shared" si="102"/>
        <v>film &amp; video</v>
      </c>
      <c r="V829" t="str">
        <f t="shared" si="103"/>
        <v>drama</v>
      </c>
    </row>
    <row r="830" spans="1:22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96"/>
        <v>69</v>
      </c>
      <c r="G830" s="5">
        <f t="shared" si="97"/>
        <v>69.98571428571428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10">
        <f t="shared" si="98"/>
        <v>43340.208333333328</v>
      </c>
      <c r="N830" s="8">
        <f t="shared" si="99"/>
        <v>8</v>
      </c>
      <c r="O830" s="8">
        <f t="shared" si="100"/>
        <v>2018</v>
      </c>
      <c r="P830">
        <v>1537592400</v>
      </c>
      <c r="Q830" s="10">
        <f t="shared" si="101"/>
        <v>43365.208333333328</v>
      </c>
      <c r="R830" t="b">
        <v>0</v>
      </c>
      <c r="S830" t="b">
        <v>0</v>
      </c>
      <c r="T830" t="s">
        <v>33</v>
      </c>
      <c r="U830" t="str">
        <f t="shared" si="102"/>
        <v>theater</v>
      </c>
      <c r="V830" t="str">
        <f t="shared" si="103"/>
        <v>plays</v>
      </c>
    </row>
    <row r="831" spans="1:22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96"/>
        <v>51.34375</v>
      </c>
      <c r="G831" s="5">
        <f t="shared" si="97"/>
        <v>32.006493506493506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10">
        <f t="shared" si="98"/>
        <v>42164.208333333328</v>
      </c>
      <c r="N831" s="8">
        <f t="shared" si="99"/>
        <v>6</v>
      </c>
      <c r="O831" s="8">
        <f t="shared" si="100"/>
        <v>2015</v>
      </c>
      <c r="P831">
        <v>1435122000</v>
      </c>
      <c r="Q831" s="10">
        <f t="shared" si="101"/>
        <v>42179.208333333328</v>
      </c>
      <c r="R831" t="b">
        <v>0</v>
      </c>
      <c r="S831" t="b">
        <v>0</v>
      </c>
      <c r="T831" t="s">
        <v>33</v>
      </c>
      <c r="U831" t="str">
        <f t="shared" si="102"/>
        <v>theater</v>
      </c>
      <c r="V831" t="str">
        <f t="shared" si="103"/>
        <v>plays</v>
      </c>
    </row>
    <row r="832" spans="1:22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96"/>
        <v>1.1710526315789473</v>
      </c>
      <c r="G832" s="5">
        <f t="shared" si="97"/>
        <v>64.727272727272734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10">
        <f t="shared" si="98"/>
        <v>43103.25</v>
      </c>
      <c r="N832" s="8">
        <f t="shared" si="99"/>
        <v>1</v>
      </c>
      <c r="O832" s="8">
        <f t="shared" si="100"/>
        <v>2018</v>
      </c>
      <c r="P832">
        <v>1520056800</v>
      </c>
      <c r="Q832" s="10">
        <f t="shared" si="101"/>
        <v>43162.25</v>
      </c>
      <c r="R832" t="b">
        <v>0</v>
      </c>
      <c r="S832" t="b">
        <v>0</v>
      </c>
      <c r="T832" t="s">
        <v>33</v>
      </c>
      <c r="U832" t="str">
        <f t="shared" si="102"/>
        <v>theater</v>
      </c>
      <c r="V832" t="str">
        <f t="shared" si="103"/>
        <v>plays</v>
      </c>
    </row>
    <row r="833" spans="1:22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96"/>
        <v>108.97734294541709</v>
      </c>
      <c r="G833" s="5">
        <f t="shared" si="97"/>
        <v>24.998110087408456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10">
        <f t="shared" si="98"/>
        <v>40994.208333333336</v>
      </c>
      <c r="N833" s="8">
        <f t="shared" si="99"/>
        <v>3</v>
      </c>
      <c r="O833" s="8">
        <f t="shared" si="100"/>
        <v>2012</v>
      </c>
      <c r="P833">
        <v>1335675600</v>
      </c>
      <c r="Q833" s="10">
        <f t="shared" si="101"/>
        <v>41028.208333333336</v>
      </c>
      <c r="R833" t="b">
        <v>0</v>
      </c>
      <c r="S833" t="b">
        <v>0</v>
      </c>
      <c r="T833" t="s">
        <v>122</v>
      </c>
      <c r="U833" t="str">
        <f t="shared" si="102"/>
        <v>photography</v>
      </c>
      <c r="V833" t="str">
        <f t="shared" si="103"/>
        <v>photography books</v>
      </c>
    </row>
    <row r="834" spans="1:22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96"/>
        <v>315.17592592592592</v>
      </c>
      <c r="G834" s="5">
        <f t="shared" si="97"/>
        <v>104.97764070932922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10">
        <f t="shared" si="98"/>
        <v>42299.208333333328</v>
      </c>
      <c r="N834" s="8">
        <f t="shared" si="99"/>
        <v>10</v>
      </c>
      <c r="O834" s="8">
        <f t="shared" si="100"/>
        <v>2015</v>
      </c>
      <c r="P834">
        <v>1448431200</v>
      </c>
      <c r="Q834" s="10">
        <f t="shared" si="101"/>
        <v>42333.25</v>
      </c>
      <c r="R834" t="b">
        <v>1</v>
      </c>
      <c r="S834" t="b">
        <v>0</v>
      </c>
      <c r="T834" t="s">
        <v>206</v>
      </c>
      <c r="U834" t="str">
        <f t="shared" si="102"/>
        <v>publishing</v>
      </c>
      <c r="V834" t="str">
        <f t="shared" si="103"/>
        <v>translations</v>
      </c>
    </row>
    <row r="835" spans="1:22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104">E835/D835*100</f>
        <v>157.69117647058823</v>
      </c>
      <c r="G835" s="5">
        <f t="shared" ref="G835:G898" si="105">E835/I835</f>
        <v>64.987878787878785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10">
        <f t="shared" ref="M835:M898" si="106">(((L835/60)/60)/24)+DATE(1970,1,1)</f>
        <v>40588.25</v>
      </c>
      <c r="N835" s="8">
        <f t="shared" ref="N835:N898" si="107">MONTH(M835)</f>
        <v>2</v>
      </c>
      <c r="O835" s="8">
        <f t="shared" ref="O835:O898" si="108">YEAR(M835)</f>
        <v>2011</v>
      </c>
      <c r="P835">
        <v>1298613600</v>
      </c>
      <c r="Q835" s="10">
        <f t="shared" ref="Q835:Q898" si="109">(((P835/60)/60)/24)+DATE(1970,1,1)</f>
        <v>40599.25</v>
      </c>
      <c r="R835" t="b">
        <v>0</v>
      </c>
      <c r="S835" t="b">
        <v>0</v>
      </c>
      <c r="T835" t="s">
        <v>206</v>
      </c>
      <c r="U835" t="str">
        <f t="shared" ref="U835:U898" si="110">LEFT(T835,FIND("/",T835,1)-1)</f>
        <v>publishing</v>
      </c>
      <c r="V835" t="str">
        <f t="shared" si="103"/>
        <v>translations</v>
      </c>
    </row>
    <row r="836" spans="1:22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104"/>
        <v>153.8082191780822</v>
      </c>
      <c r="G836" s="5">
        <f t="shared" si="105"/>
        <v>94.352941176470594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10">
        <f t="shared" si="106"/>
        <v>41448.208333333336</v>
      </c>
      <c r="N836" s="8">
        <f t="shared" si="107"/>
        <v>6</v>
      </c>
      <c r="O836" s="8">
        <f t="shared" si="108"/>
        <v>2013</v>
      </c>
      <c r="P836">
        <v>1372482000</v>
      </c>
      <c r="Q836" s="10">
        <f t="shared" si="109"/>
        <v>41454.208333333336</v>
      </c>
      <c r="R836" t="b">
        <v>0</v>
      </c>
      <c r="S836" t="b">
        <v>0</v>
      </c>
      <c r="T836" t="s">
        <v>33</v>
      </c>
      <c r="U836" t="str">
        <f t="shared" si="110"/>
        <v>theater</v>
      </c>
      <c r="V836" t="str">
        <f t="shared" ref="V836:V899" si="111">RIGHT(T836,(LEN(T836)-FIND("/",T836,1)))</f>
        <v>plays</v>
      </c>
    </row>
    <row r="837" spans="1:22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104"/>
        <v>89.738979118329468</v>
      </c>
      <c r="G837" s="5">
        <f t="shared" si="105"/>
        <v>44.001706484641637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10">
        <f t="shared" si="106"/>
        <v>42063.25</v>
      </c>
      <c r="N837" s="8">
        <f t="shared" si="107"/>
        <v>2</v>
      </c>
      <c r="O837" s="8">
        <f t="shared" si="108"/>
        <v>2015</v>
      </c>
      <c r="P837">
        <v>1425621600</v>
      </c>
      <c r="Q837" s="10">
        <f t="shared" si="109"/>
        <v>42069.25</v>
      </c>
      <c r="R837" t="b">
        <v>0</v>
      </c>
      <c r="S837" t="b">
        <v>0</v>
      </c>
      <c r="T837" t="s">
        <v>28</v>
      </c>
      <c r="U837" t="str">
        <f t="shared" si="110"/>
        <v>technology</v>
      </c>
      <c r="V837" t="str">
        <f t="shared" si="111"/>
        <v>web</v>
      </c>
    </row>
    <row r="838" spans="1:22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104"/>
        <v>75.135802469135797</v>
      </c>
      <c r="G838" s="5">
        <f t="shared" si="105"/>
        <v>64.744680851063833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10">
        <f t="shared" si="106"/>
        <v>40214.25</v>
      </c>
      <c r="N838" s="8">
        <f t="shared" si="107"/>
        <v>2</v>
      </c>
      <c r="O838" s="8">
        <f t="shared" si="108"/>
        <v>2010</v>
      </c>
      <c r="P838">
        <v>1266300000</v>
      </c>
      <c r="Q838" s="10">
        <f t="shared" si="109"/>
        <v>40225.25</v>
      </c>
      <c r="R838" t="b">
        <v>0</v>
      </c>
      <c r="S838" t="b">
        <v>0</v>
      </c>
      <c r="T838" t="s">
        <v>60</v>
      </c>
      <c r="U838" t="str">
        <f t="shared" si="110"/>
        <v>music</v>
      </c>
      <c r="V838" t="str">
        <f t="shared" si="111"/>
        <v>indie rock</v>
      </c>
    </row>
    <row r="839" spans="1:22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104"/>
        <v>852.88135593220341</v>
      </c>
      <c r="G839" s="5">
        <f t="shared" si="105"/>
        <v>84.00667779632721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10">
        <f t="shared" si="106"/>
        <v>40629.208333333336</v>
      </c>
      <c r="N839" s="8">
        <f t="shared" si="107"/>
        <v>3</v>
      </c>
      <c r="O839" s="8">
        <f t="shared" si="108"/>
        <v>2011</v>
      </c>
      <c r="P839">
        <v>1305867600</v>
      </c>
      <c r="Q839" s="10">
        <f t="shared" si="109"/>
        <v>40683.208333333336</v>
      </c>
      <c r="R839" t="b">
        <v>0</v>
      </c>
      <c r="S839" t="b">
        <v>0</v>
      </c>
      <c r="T839" t="s">
        <v>159</v>
      </c>
      <c r="U839" t="str">
        <f t="shared" si="110"/>
        <v>music</v>
      </c>
      <c r="V839" t="str">
        <f t="shared" si="111"/>
        <v>jazz</v>
      </c>
    </row>
    <row r="840" spans="1:22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104"/>
        <v>138.90625</v>
      </c>
      <c r="G840" s="5">
        <f t="shared" si="105"/>
        <v>34.061302681992338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10">
        <f t="shared" si="106"/>
        <v>43370.208333333328</v>
      </c>
      <c r="N840" s="8">
        <f t="shared" si="107"/>
        <v>9</v>
      </c>
      <c r="O840" s="8">
        <f t="shared" si="108"/>
        <v>2018</v>
      </c>
      <c r="P840">
        <v>1538802000</v>
      </c>
      <c r="Q840" s="10">
        <f t="shared" si="109"/>
        <v>43379.208333333328</v>
      </c>
      <c r="R840" t="b">
        <v>0</v>
      </c>
      <c r="S840" t="b">
        <v>0</v>
      </c>
      <c r="T840" t="s">
        <v>33</v>
      </c>
      <c r="U840" t="str">
        <f t="shared" si="110"/>
        <v>theater</v>
      </c>
      <c r="V840" t="str">
        <f t="shared" si="111"/>
        <v>plays</v>
      </c>
    </row>
    <row r="841" spans="1:22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104"/>
        <v>190.18181818181819</v>
      </c>
      <c r="G841" s="5">
        <f t="shared" si="105"/>
        <v>93.273885350318466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10">
        <f t="shared" si="106"/>
        <v>41715.208333333336</v>
      </c>
      <c r="N841" s="8">
        <f t="shared" si="107"/>
        <v>3</v>
      </c>
      <c r="O841" s="8">
        <f t="shared" si="108"/>
        <v>2014</v>
      </c>
      <c r="P841">
        <v>1398920400</v>
      </c>
      <c r="Q841" s="10">
        <f t="shared" si="109"/>
        <v>41760.208333333336</v>
      </c>
      <c r="R841" t="b">
        <v>0</v>
      </c>
      <c r="S841" t="b">
        <v>1</v>
      </c>
      <c r="T841" t="s">
        <v>42</v>
      </c>
      <c r="U841" t="str">
        <f t="shared" si="110"/>
        <v>film &amp; video</v>
      </c>
      <c r="V841" t="str">
        <f t="shared" si="111"/>
        <v>documentary</v>
      </c>
    </row>
    <row r="842" spans="1:22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104"/>
        <v>100.24333619948409</v>
      </c>
      <c r="G842" s="5">
        <f t="shared" si="105"/>
        <v>32.998301726577978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10">
        <f t="shared" si="106"/>
        <v>41836.208333333336</v>
      </c>
      <c r="N842" s="8">
        <f t="shared" si="107"/>
        <v>7</v>
      </c>
      <c r="O842" s="8">
        <f t="shared" si="108"/>
        <v>2014</v>
      </c>
      <c r="P842">
        <v>1405659600</v>
      </c>
      <c r="Q842" s="10">
        <f t="shared" si="109"/>
        <v>41838.208333333336</v>
      </c>
      <c r="R842" t="b">
        <v>0</v>
      </c>
      <c r="S842" t="b">
        <v>1</v>
      </c>
      <c r="T842" t="s">
        <v>33</v>
      </c>
      <c r="U842" t="str">
        <f t="shared" si="110"/>
        <v>theater</v>
      </c>
      <c r="V842" t="str">
        <f t="shared" si="111"/>
        <v>plays</v>
      </c>
    </row>
    <row r="843" spans="1:22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104"/>
        <v>142.75824175824175</v>
      </c>
      <c r="G843" s="5">
        <f t="shared" si="105"/>
        <v>83.812903225806451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10">
        <f t="shared" si="106"/>
        <v>42419.25</v>
      </c>
      <c r="N843" s="8">
        <f t="shared" si="107"/>
        <v>2</v>
      </c>
      <c r="O843" s="8">
        <f t="shared" si="108"/>
        <v>2016</v>
      </c>
      <c r="P843">
        <v>1457244000</v>
      </c>
      <c r="Q843" s="10">
        <f t="shared" si="109"/>
        <v>42435.25</v>
      </c>
      <c r="R843" t="b">
        <v>0</v>
      </c>
      <c r="S843" t="b">
        <v>0</v>
      </c>
      <c r="T843" t="s">
        <v>28</v>
      </c>
      <c r="U843" t="str">
        <f t="shared" si="110"/>
        <v>technology</v>
      </c>
      <c r="V843" t="str">
        <f t="shared" si="111"/>
        <v>web</v>
      </c>
    </row>
    <row r="844" spans="1:22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104"/>
        <v>563.13333333333333</v>
      </c>
      <c r="G844" s="5">
        <f t="shared" si="105"/>
        <v>63.992424242424242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10">
        <f t="shared" si="106"/>
        <v>43266.208333333328</v>
      </c>
      <c r="N844" s="8">
        <f t="shared" si="107"/>
        <v>6</v>
      </c>
      <c r="O844" s="8">
        <f t="shared" si="108"/>
        <v>2018</v>
      </c>
      <c r="P844">
        <v>1529298000</v>
      </c>
      <c r="Q844" s="10">
        <f t="shared" si="109"/>
        <v>43269.208333333328</v>
      </c>
      <c r="R844" t="b">
        <v>0</v>
      </c>
      <c r="S844" t="b">
        <v>0</v>
      </c>
      <c r="T844" t="s">
        <v>65</v>
      </c>
      <c r="U844" t="str">
        <f t="shared" si="110"/>
        <v>technology</v>
      </c>
      <c r="V844" t="str">
        <f t="shared" si="111"/>
        <v>wearables</v>
      </c>
    </row>
    <row r="845" spans="1:22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104"/>
        <v>30.715909090909086</v>
      </c>
      <c r="G845" s="5">
        <f t="shared" si="105"/>
        <v>81.909090909090907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10">
        <f t="shared" si="106"/>
        <v>43338.208333333328</v>
      </c>
      <c r="N845" s="8">
        <f t="shared" si="107"/>
        <v>8</v>
      </c>
      <c r="O845" s="8">
        <f t="shared" si="108"/>
        <v>2018</v>
      </c>
      <c r="P845">
        <v>1535778000</v>
      </c>
      <c r="Q845" s="10">
        <f t="shared" si="109"/>
        <v>43344.208333333328</v>
      </c>
      <c r="R845" t="b">
        <v>0</v>
      </c>
      <c r="S845" t="b">
        <v>0</v>
      </c>
      <c r="T845" t="s">
        <v>122</v>
      </c>
      <c r="U845" t="str">
        <f t="shared" si="110"/>
        <v>photography</v>
      </c>
      <c r="V845" t="str">
        <f t="shared" si="111"/>
        <v>photography books</v>
      </c>
    </row>
    <row r="846" spans="1:22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104"/>
        <v>99.39772727272728</v>
      </c>
      <c r="G846" s="5">
        <f t="shared" si="105"/>
        <v>93.053191489361708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10">
        <f t="shared" si="106"/>
        <v>40930.25</v>
      </c>
      <c r="N846" s="8">
        <f t="shared" si="107"/>
        <v>1</v>
      </c>
      <c r="O846" s="8">
        <f t="shared" si="108"/>
        <v>2012</v>
      </c>
      <c r="P846">
        <v>1327471200</v>
      </c>
      <c r="Q846" s="10">
        <f t="shared" si="109"/>
        <v>40933.25</v>
      </c>
      <c r="R846" t="b">
        <v>0</v>
      </c>
      <c r="S846" t="b">
        <v>0</v>
      </c>
      <c r="T846" t="s">
        <v>42</v>
      </c>
      <c r="U846" t="str">
        <f t="shared" si="110"/>
        <v>film &amp; video</v>
      </c>
      <c r="V846" t="str">
        <f t="shared" si="111"/>
        <v>documentary</v>
      </c>
    </row>
    <row r="847" spans="1:22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104"/>
        <v>197.54935622317598</v>
      </c>
      <c r="G847" s="5">
        <f t="shared" si="105"/>
        <v>101.98449039881831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10">
        <f t="shared" si="106"/>
        <v>43235.208333333328</v>
      </c>
      <c r="N847" s="8">
        <f t="shared" si="107"/>
        <v>5</v>
      </c>
      <c r="O847" s="8">
        <f t="shared" si="108"/>
        <v>2018</v>
      </c>
      <c r="P847">
        <v>1529557200</v>
      </c>
      <c r="Q847" s="10">
        <f t="shared" si="109"/>
        <v>43272.208333333328</v>
      </c>
      <c r="R847" t="b">
        <v>0</v>
      </c>
      <c r="S847" t="b">
        <v>0</v>
      </c>
      <c r="T847" t="s">
        <v>28</v>
      </c>
      <c r="U847" t="str">
        <f t="shared" si="110"/>
        <v>technology</v>
      </c>
      <c r="V847" t="str">
        <f t="shared" si="111"/>
        <v>web</v>
      </c>
    </row>
    <row r="848" spans="1:22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104"/>
        <v>508.5</v>
      </c>
      <c r="G848" s="5">
        <f t="shared" si="105"/>
        <v>105.9375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10">
        <f t="shared" si="106"/>
        <v>43302.208333333328</v>
      </c>
      <c r="N848" s="8">
        <f t="shared" si="107"/>
        <v>7</v>
      </c>
      <c r="O848" s="8">
        <f t="shared" si="108"/>
        <v>2018</v>
      </c>
      <c r="P848">
        <v>1535259600</v>
      </c>
      <c r="Q848" s="10">
        <f t="shared" si="109"/>
        <v>43338.208333333328</v>
      </c>
      <c r="R848" t="b">
        <v>1</v>
      </c>
      <c r="S848" t="b">
        <v>1</v>
      </c>
      <c r="T848" t="s">
        <v>28</v>
      </c>
      <c r="U848" t="str">
        <f t="shared" si="110"/>
        <v>technology</v>
      </c>
      <c r="V848" t="str">
        <f t="shared" si="111"/>
        <v>web</v>
      </c>
    </row>
    <row r="849" spans="1:22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104"/>
        <v>237.74468085106383</v>
      </c>
      <c r="G849" s="5">
        <f t="shared" si="105"/>
        <v>101.58181818181818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10">
        <f t="shared" si="106"/>
        <v>43107.25</v>
      </c>
      <c r="N849" s="8">
        <f t="shared" si="107"/>
        <v>1</v>
      </c>
      <c r="O849" s="8">
        <f t="shared" si="108"/>
        <v>2018</v>
      </c>
      <c r="P849">
        <v>1515564000</v>
      </c>
      <c r="Q849" s="10">
        <f t="shared" si="109"/>
        <v>43110.25</v>
      </c>
      <c r="R849" t="b">
        <v>0</v>
      </c>
      <c r="S849" t="b">
        <v>0</v>
      </c>
      <c r="T849" t="s">
        <v>17</v>
      </c>
      <c r="U849" t="str">
        <f t="shared" si="110"/>
        <v>food</v>
      </c>
      <c r="V849" t="str">
        <f t="shared" si="111"/>
        <v>food trucks</v>
      </c>
    </row>
    <row r="850" spans="1:22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104"/>
        <v>338.46875</v>
      </c>
      <c r="G850" s="5">
        <f t="shared" si="105"/>
        <v>62.970930232558139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10">
        <f t="shared" si="106"/>
        <v>40341.208333333336</v>
      </c>
      <c r="N850" s="8">
        <f t="shared" si="107"/>
        <v>6</v>
      </c>
      <c r="O850" s="8">
        <f t="shared" si="108"/>
        <v>2010</v>
      </c>
      <c r="P850">
        <v>1277096400</v>
      </c>
      <c r="Q850" s="10">
        <f t="shared" si="109"/>
        <v>40350.208333333336</v>
      </c>
      <c r="R850" t="b">
        <v>0</v>
      </c>
      <c r="S850" t="b">
        <v>0</v>
      </c>
      <c r="T850" t="s">
        <v>53</v>
      </c>
      <c r="U850" t="str">
        <f t="shared" si="110"/>
        <v>film &amp; video</v>
      </c>
      <c r="V850" t="str">
        <f t="shared" si="111"/>
        <v>drama</v>
      </c>
    </row>
    <row r="851" spans="1:22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104"/>
        <v>133.08955223880596</v>
      </c>
      <c r="G851" s="5">
        <f t="shared" si="105"/>
        <v>29.045602605863191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10">
        <f t="shared" si="106"/>
        <v>40948.25</v>
      </c>
      <c r="N851" s="8">
        <f t="shared" si="107"/>
        <v>2</v>
      </c>
      <c r="O851" s="8">
        <f t="shared" si="108"/>
        <v>2012</v>
      </c>
      <c r="P851">
        <v>1329026400</v>
      </c>
      <c r="Q851" s="10">
        <f t="shared" si="109"/>
        <v>40951.25</v>
      </c>
      <c r="R851" t="b">
        <v>0</v>
      </c>
      <c r="S851" t="b">
        <v>1</v>
      </c>
      <c r="T851" t="s">
        <v>60</v>
      </c>
      <c r="U851" t="str">
        <f t="shared" si="110"/>
        <v>music</v>
      </c>
      <c r="V851" t="str">
        <f t="shared" si="111"/>
        <v>indie rock</v>
      </c>
    </row>
    <row r="852" spans="1:22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104"/>
        <v>1</v>
      </c>
      <c r="G852" s="5">
        <f t="shared" si="105"/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10">
        <f t="shared" si="106"/>
        <v>40866.25</v>
      </c>
      <c r="N852" s="8">
        <f t="shared" si="107"/>
        <v>11</v>
      </c>
      <c r="O852" s="8">
        <f t="shared" si="108"/>
        <v>2011</v>
      </c>
      <c r="P852">
        <v>1322978400</v>
      </c>
      <c r="Q852" s="10">
        <f t="shared" si="109"/>
        <v>40881.25</v>
      </c>
      <c r="R852" t="b">
        <v>1</v>
      </c>
      <c r="S852" t="b">
        <v>0</v>
      </c>
      <c r="T852" t="s">
        <v>23</v>
      </c>
      <c r="U852" t="str">
        <f t="shared" si="110"/>
        <v>music</v>
      </c>
      <c r="V852" t="str">
        <f t="shared" si="111"/>
        <v>rock</v>
      </c>
    </row>
    <row r="853" spans="1:22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104"/>
        <v>207.79999999999998</v>
      </c>
      <c r="G853" s="5">
        <f t="shared" si="105"/>
        <v>77.924999999999997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10">
        <f t="shared" si="106"/>
        <v>41031.208333333336</v>
      </c>
      <c r="N853" s="8">
        <f t="shared" si="107"/>
        <v>5</v>
      </c>
      <c r="O853" s="8">
        <f t="shared" si="108"/>
        <v>2012</v>
      </c>
      <c r="P853">
        <v>1338786000</v>
      </c>
      <c r="Q853" s="10">
        <f t="shared" si="109"/>
        <v>41064.208333333336</v>
      </c>
      <c r="R853" t="b">
        <v>0</v>
      </c>
      <c r="S853" t="b">
        <v>0</v>
      </c>
      <c r="T853" t="s">
        <v>50</v>
      </c>
      <c r="U853" t="str">
        <f t="shared" si="110"/>
        <v>music</v>
      </c>
      <c r="V853" t="str">
        <f t="shared" si="111"/>
        <v>electric music</v>
      </c>
    </row>
    <row r="854" spans="1:22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104"/>
        <v>51.122448979591837</v>
      </c>
      <c r="G854" s="5">
        <f t="shared" si="105"/>
        <v>80.806451612903231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10">
        <f t="shared" si="106"/>
        <v>40740.208333333336</v>
      </c>
      <c r="N854" s="8">
        <f t="shared" si="107"/>
        <v>7</v>
      </c>
      <c r="O854" s="8">
        <f t="shared" si="108"/>
        <v>2011</v>
      </c>
      <c r="P854">
        <v>1311656400</v>
      </c>
      <c r="Q854" s="10">
        <f t="shared" si="109"/>
        <v>40750.208333333336</v>
      </c>
      <c r="R854" t="b">
        <v>0</v>
      </c>
      <c r="S854" t="b">
        <v>1</v>
      </c>
      <c r="T854" t="s">
        <v>89</v>
      </c>
      <c r="U854" t="str">
        <f t="shared" si="110"/>
        <v>games</v>
      </c>
      <c r="V854" t="str">
        <f t="shared" si="111"/>
        <v>video games</v>
      </c>
    </row>
    <row r="855" spans="1:22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104"/>
        <v>652.05847953216369</v>
      </c>
      <c r="G855" s="5">
        <f t="shared" si="105"/>
        <v>76.006816632583508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10">
        <f t="shared" si="106"/>
        <v>40714.208333333336</v>
      </c>
      <c r="N855" s="8">
        <f t="shared" si="107"/>
        <v>6</v>
      </c>
      <c r="O855" s="8">
        <f t="shared" si="108"/>
        <v>2011</v>
      </c>
      <c r="P855">
        <v>1308978000</v>
      </c>
      <c r="Q855" s="10">
        <f t="shared" si="109"/>
        <v>40719.208333333336</v>
      </c>
      <c r="R855" t="b">
        <v>0</v>
      </c>
      <c r="S855" t="b">
        <v>1</v>
      </c>
      <c r="T855" t="s">
        <v>60</v>
      </c>
      <c r="U855" t="str">
        <f t="shared" si="110"/>
        <v>music</v>
      </c>
      <c r="V855" t="str">
        <f t="shared" si="111"/>
        <v>indie rock</v>
      </c>
    </row>
    <row r="856" spans="1:22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104"/>
        <v>113.63099415204678</v>
      </c>
      <c r="G856" s="5">
        <f t="shared" si="105"/>
        <v>72.993613824192337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10">
        <f t="shared" si="106"/>
        <v>43787.25</v>
      </c>
      <c r="N856" s="8">
        <f t="shared" si="107"/>
        <v>11</v>
      </c>
      <c r="O856" s="8">
        <f t="shared" si="108"/>
        <v>2019</v>
      </c>
      <c r="P856">
        <v>1576389600</v>
      </c>
      <c r="Q856" s="10">
        <f t="shared" si="109"/>
        <v>43814.25</v>
      </c>
      <c r="R856" t="b">
        <v>0</v>
      </c>
      <c r="S856" t="b">
        <v>0</v>
      </c>
      <c r="T856" t="s">
        <v>119</v>
      </c>
      <c r="U856" t="str">
        <f t="shared" si="110"/>
        <v>publishing</v>
      </c>
      <c r="V856" t="str">
        <f t="shared" si="111"/>
        <v>fiction</v>
      </c>
    </row>
    <row r="857" spans="1:22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104"/>
        <v>102.37606837606839</v>
      </c>
      <c r="G857" s="5">
        <f t="shared" si="105"/>
        <v>53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10">
        <f t="shared" si="106"/>
        <v>40712.208333333336</v>
      </c>
      <c r="N857" s="8">
        <f t="shared" si="107"/>
        <v>6</v>
      </c>
      <c r="O857" s="8">
        <f t="shared" si="108"/>
        <v>2011</v>
      </c>
      <c r="P857">
        <v>1311051600</v>
      </c>
      <c r="Q857" s="10">
        <f t="shared" si="109"/>
        <v>40743.208333333336</v>
      </c>
      <c r="R857" t="b">
        <v>0</v>
      </c>
      <c r="S857" t="b">
        <v>0</v>
      </c>
      <c r="T857" t="s">
        <v>33</v>
      </c>
      <c r="U857" t="str">
        <f t="shared" si="110"/>
        <v>theater</v>
      </c>
      <c r="V857" t="str">
        <f t="shared" si="111"/>
        <v>plays</v>
      </c>
    </row>
    <row r="858" spans="1:22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104"/>
        <v>356.58333333333331</v>
      </c>
      <c r="G858" s="5">
        <f t="shared" si="105"/>
        <v>54.164556962025316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10">
        <f t="shared" si="106"/>
        <v>41023.208333333336</v>
      </c>
      <c r="N858" s="8">
        <f t="shared" si="107"/>
        <v>4</v>
      </c>
      <c r="O858" s="8">
        <f t="shared" si="108"/>
        <v>2012</v>
      </c>
      <c r="P858">
        <v>1336712400</v>
      </c>
      <c r="Q858" s="10">
        <f t="shared" si="109"/>
        <v>41040.208333333336</v>
      </c>
      <c r="R858" t="b">
        <v>0</v>
      </c>
      <c r="S858" t="b">
        <v>0</v>
      </c>
      <c r="T858" t="s">
        <v>17</v>
      </c>
      <c r="U858" t="str">
        <f t="shared" si="110"/>
        <v>food</v>
      </c>
      <c r="V858" t="str">
        <f t="shared" si="111"/>
        <v>food trucks</v>
      </c>
    </row>
    <row r="859" spans="1:22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104"/>
        <v>139.86792452830187</v>
      </c>
      <c r="G859" s="5">
        <f t="shared" si="105"/>
        <v>32.946666666666665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10">
        <f t="shared" si="106"/>
        <v>40944.25</v>
      </c>
      <c r="N859" s="8">
        <f t="shared" si="107"/>
        <v>2</v>
      </c>
      <c r="O859" s="8">
        <f t="shared" si="108"/>
        <v>2012</v>
      </c>
      <c r="P859">
        <v>1330408800</v>
      </c>
      <c r="Q859" s="10">
        <f t="shared" si="109"/>
        <v>40967.25</v>
      </c>
      <c r="R859" t="b">
        <v>1</v>
      </c>
      <c r="S859" t="b">
        <v>0</v>
      </c>
      <c r="T859" t="s">
        <v>100</v>
      </c>
      <c r="U859" t="str">
        <f t="shared" si="110"/>
        <v>film &amp; video</v>
      </c>
      <c r="V859" t="str">
        <f t="shared" si="111"/>
        <v>shorts</v>
      </c>
    </row>
    <row r="860" spans="1:22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104"/>
        <v>69.45</v>
      </c>
      <c r="G860" s="5">
        <f t="shared" si="105"/>
        <v>79.371428571428567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10">
        <f t="shared" si="106"/>
        <v>43211.208333333328</v>
      </c>
      <c r="N860" s="8">
        <f t="shared" si="107"/>
        <v>4</v>
      </c>
      <c r="O860" s="8">
        <f t="shared" si="108"/>
        <v>2018</v>
      </c>
      <c r="P860">
        <v>1524891600</v>
      </c>
      <c r="Q860" s="10">
        <f t="shared" si="109"/>
        <v>43218.208333333328</v>
      </c>
      <c r="R860" t="b">
        <v>1</v>
      </c>
      <c r="S860" t="b">
        <v>0</v>
      </c>
      <c r="T860" t="s">
        <v>17</v>
      </c>
      <c r="U860" t="str">
        <f t="shared" si="110"/>
        <v>food</v>
      </c>
      <c r="V860" t="str">
        <f t="shared" si="111"/>
        <v>food trucks</v>
      </c>
    </row>
    <row r="861" spans="1:22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104"/>
        <v>35.534246575342465</v>
      </c>
      <c r="G861" s="5">
        <f t="shared" si="105"/>
        <v>41.174603174603178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10">
        <f t="shared" si="106"/>
        <v>41334.25</v>
      </c>
      <c r="N861" s="8">
        <f t="shared" si="107"/>
        <v>3</v>
      </c>
      <c r="O861" s="8">
        <f t="shared" si="108"/>
        <v>2013</v>
      </c>
      <c r="P861">
        <v>1363669200</v>
      </c>
      <c r="Q861" s="10">
        <f t="shared" si="109"/>
        <v>41352.208333333336</v>
      </c>
      <c r="R861" t="b">
        <v>0</v>
      </c>
      <c r="S861" t="b">
        <v>1</v>
      </c>
      <c r="T861" t="s">
        <v>33</v>
      </c>
      <c r="U861" t="str">
        <f t="shared" si="110"/>
        <v>theater</v>
      </c>
      <c r="V861" t="str">
        <f t="shared" si="111"/>
        <v>plays</v>
      </c>
    </row>
    <row r="862" spans="1:22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104"/>
        <v>251.65</v>
      </c>
      <c r="G862" s="5">
        <f t="shared" si="105"/>
        <v>77.430769230769229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10">
        <f t="shared" si="106"/>
        <v>43515.25</v>
      </c>
      <c r="N862" s="8">
        <f t="shared" si="107"/>
        <v>2</v>
      </c>
      <c r="O862" s="8">
        <f t="shared" si="108"/>
        <v>2019</v>
      </c>
      <c r="P862">
        <v>1551420000</v>
      </c>
      <c r="Q862" s="10">
        <f t="shared" si="109"/>
        <v>43525.25</v>
      </c>
      <c r="R862" t="b">
        <v>0</v>
      </c>
      <c r="S862" t="b">
        <v>1</v>
      </c>
      <c r="T862" t="s">
        <v>65</v>
      </c>
      <c r="U862" t="str">
        <f t="shared" si="110"/>
        <v>technology</v>
      </c>
      <c r="V862" t="str">
        <f t="shared" si="111"/>
        <v>wearables</v>
      </c>
    </row>
    <row r="863" spans="1:22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104"/>
        <v>105.87500000000001</v>
      </c>
      <c r="G863" s="5">
        <f t="shared" si="105"/>
        <v>57.159509202453989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10">
        <f t="shared" si="106"/>
        <v>40258.208333333336</v>
      </c>
      <c r="N863" s="8">
        <f t="shared" si="107"/>
        <v>3</v>
      </c>
      <c r="O863" s="8">
        <f t="shared" si="108"/>
        <v>2010</v>
      </c>
      <c r="P863">
        <v>1269838800</v>
      </c>
      <c r="Q863" s="10">
        <f t="shared" si="109"/>
        <v>40266.208333333336</v>
      </c>
      <c r="R863" t="b">
        <v>0</v>
      </c>
      <c r="S863" t="b">
        <v>0</v>
      </c>
      <c r="T863" t="s">
        <v>33</v>
      </c>
      <c r="U863" t="str">
        <f t="shared" si="110"/>
        <v>theater</v>
      </c>
      <c r="V863" t="str">
        <f t="shared" si="111"/>
        <v>plays</v>
      </c>
    </row>
    <row r="864" spans="1:22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104"/>
        <v>187.42857142857144</v>
      </c>
      <c r="G864" s="5">
        <f t="shared" si="105"/>
        <v>77.17647058823529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10">
        <f t="shared" si="106"/>
        <v>40756.208333333336</v>
      </c>
      <c r="N864" s="8">
        <f t="shared" si="107"/>
        <v>8</v>
      </c>
      <c r="O864" s="8">
        <f t="shared" si="108"/>
        <v>2011</v>
      </c>
      <c r="P864">
        <v>1312520400</v>
      </c>
      <c r="Q864" s="10">
        <f t="shared" si="109"/>
        <v>40760.208333333336</v>
      </c>
      <c r="R864" t="b">
        <v>0</v>
      </c>
      <c r="S864" t="b">
        <v>0</v>
      </c>
      <c r="T864" t="s">
        <v>33</v>
      </c>
      <c r="U864" t="str">
        <f t="shared" si="110"/>
        <v>theater</v>
      </c>
      <c r="V864" t="str">
        <f t="shared" si="111"/>
        <v>plays</v>
      </c>
    </row>
    <row r="865" spans="1:22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104"/>
        <v>386.78571428571428</v>
      </c>
      <c r="G865" s="5">
        <f t="shared" si="105"/>
        <v>24.953917050691246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10">
        <f t="shared" si="106"/>
        <v>42172.208333333328</v>
      </c>
      <c r="N865" s="8">
        <f t="shared" si="107"/>
        <v>6</v>
      </c>
      <c r="O865" s="8">
        <f t="shared" si="108"/>
        <v>2015</v>
      </c>
      <c r="P865">
        <v>1436504400</v>
      </c>
      <c r="Q865" s="10">
        <f t="shared" si="109"/>
        <v>42195.208333333328</v>
      </c>
      <c r="R865" t="b">
        <v>0</v>
      </c>
      <c r="S865" t="b">
        <v>1</v>
      </c>
      <c r="T865" t="s">
        <v>269</v>
      </c>
      <c r="U865" t="str">
        <f t="shared" si="110"/>
        <v>film &amp; video</v>
      </c>
      <c r="V865" t="str">
        <f t="shared" si="111"/>
        <v>television</v>
      </c>
    </row>
    <row r="866" spans="1:22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104"/>
        <v>347.07142857142856</v>
      </c>
      <c r="G866" s="5">
        <f t="shared" si="105"/>
        <v>97.18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10">
        <f t="shared" si="106"/>
        <v>42601.208333333328</v>
      </c>
      <c r="N866" s="8">
        <f t="shared" si="107"/>
        <v>8</v>
      </c>
      <c r="O866" s="8">
        <f t="shared" si="108"/>
        <v>2016</v>
      </c>
      <c r="P866">
        <v>1472014800</v>
      </c>
      <c r="Q866" s="10">
        <f t="shared" si="109"/>
        <v>42606.208333333328</v>
      </c>
      <c r="R866" t="b">
        <v>0</v>
      </c>
      <c r="S866" t="b">
        <v>0</v>
      </c>
      <c r="T866" t="s">
        <v>100</v>
      </c>
      <c r="U866" t="str">
        <f t="shared" si="110"/>
        <v>film &amp; video</v>
      </c>
      <c r="V866" t="str">
        <f t="shared" si="111"/>
        <v>shorts</v>
      </c>
    </row>
    <row r="867" spans="1:22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104"/>
        <v>185.82098765432099</v>
      </c>
      <c r="G867" s="5">
        <f t="shared" si="105"/>
        <v>46.000916870415651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10">
        <f t="shared" si="106"/>
        <v>41897.208333333336</v>
      </c>
      <c r="N867" s="8">
        <f t="shared" si="107"/>
        <v>9</v>
      </c>
      <c r="O867" s="8">
        <f t="shared" si="108"/>
        <v>2014</v>
      </c>
      <c r="P867">
        <v>1411534800</v>
      </c>
      <c r="Q867" s="10">
        <f t="shared" si="109"/>
        <v>41906.208333333336</v>
      </c>
      <c r="R867" t="b">
        <v>0</v>
      </c>
      <c r="S867" t="b">
        <v>0</v>
      </c>
      <c r="T867" t="s">
        <v>33</v>
      </c>
      <c r="U867" t="str">
        <f t="shared" si="110"/>
        <v>theater</v>
      </c>
      <c r="V867" t="str">
        <f t="shared" si="111"/>
        <v>plays</v>
      </c>
    </row>
    <row r="868" spans="1:22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104"/>
        <v>43.241247264770237</v>
      </c>
      <c r="G868" s="5">
        <f t="shared" si="105"/>
        <v>88.023385300668153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10">
        <f t="shared" si="106"/>
        <v>40671.208333333336</v>
      </c>
      <c r="N868" s="8">
        <f t="shared" si="107"/>
        <v>5</v>
      </c>
      <c r="O868" s="8">
        <f t="shared" si="108"/>
        <v>2011</v>
      </c>
      <c r="P868">
        <v>1304917200</v>
      </c>
      <c r="Q868" s="10">
        <f t="shared" si="109"/>
        <v>40672.208333333336</v>
      </c>
      <c r="R868" t="b">
        <v>0</v>
      </c>
      <c r="S868" t="b">
        <v>0</v>
      </c>
      <c r="T868" t="s">
        <v>122</v>
      </c>
      <c r="U868" t="str">
        <f t="shared" si="110"/>
        <v>photography</v>
      </c>
      <c r="V868" t="str">
        <f t="shared" si="111"/>
        <v>photography books</v>
      </c>
    </row>
    <row r="869" spans="1:22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104"/>
        <v>162.4375</v>
      </c>
      <c r="G869" s="5">
        <f t="shared" si="105"/>
        <v>25.99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10">
        <f t="shared" si="106"/>
        <v>43382.208333333328</v>
      </c>
      <c r="N869" s="8">
        <f t="shared" si="107"/>
        <v>10</v>
      </c>
      <c r="O869" s="8">
        <f t="shared" si="108"/>
        <v>2018</v>
      </c>
      <c r="P869">
        <v>1539579600</v>
      </c>
      <c r="Q869" s="10">
        <f t="shared" si="109"/>
        <v>43388.208333333328</v>
      </c>
      <c r="R869" t="b">
        <v>0</v>
      </c>
      <c r="S869" t="b">
        <v>0</v>
      </c>
      <c r="T869" t="s">
        <v>17</v>
      </c>
      <c r="U869" t="str">
        <f t="shared" si="110"/>
        <v>food</v>
      </c>
      <c r="V869" t="str">
        <f t="shared" si="111"/>
        <v>food trucks</v>
      </c>
    </row>
    <row r="870" spans="1:22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104"/>
        <v>184.84285714285716</v>
      </c>
      <c r="G870" s="5">
        <f t="shared" si="105"/>
        <v>102.69047619047619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10">
        <f t="shared" si="106"/>
        <v>41559.208333333336</v>
      </c>
      <c r="N870" s="8">
        <f t="shared" si="107"/>
        <v>10</v>
      </c>
      <c r="O870" s="8">
        <f t="shared" si="108"/>
        <v>2013</v>
      </c>
      <c r="P870">
        <v>1382504400</v>
      </c>
      <c r="Q870" s="10">
        <f t="shared" si="109"/>
        <v>41570.208333333336</v>
      </c>
      <c r="R870" t="b">
        <v>0</v>
      </c>
      <c r="S870" t="b">
        <v>0</v>
      </c>
      <c r="T870" t="s">
        <v>33</v>
      </c>
      <c r="U870" t="str">
        <f t="shared" si="110"/>
        <v>theater</v>
      </c>
      <c r="V870" t="str">
        <f t="shared" si="111"/>
        <v>plays</v>
      </c>
    </row>
    <row r="871" spans="1:22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104"/>
        <v>23.703520691785052</v>
      </c>
      <c r="G871" s="5">
        <f t="shared" si="105"/>
        <v>72.958174904942965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10">
        <f t="shared" si="106"/>
        <v>40350.208333333336</v>
      </c>
      <c r="N871" s="8">
        <f t="shared" si="107"/>
        <v>6</v>
      </c>
      <c r="O871" s="8">
        <f t="shared" si="108"/>
        <v>2010</v>
      </c>
      <c r="P871">
        <v>1278306000</v>
      </c>
      <c r="Q871" s="10">
        <f t="shared" si="109"/>
        <v>40364.208333333336</v>
      </c>
      <c r="R871" t="b">
        <v>0</v>
      </c>
      <c r="S871" t="b">
        <v>0</v>
      </c>
      <c r="T871" t="s">
        <v>53</v>
      </c>
      <c r="U871" t="str">
        <f t="shared" si="110"/>
        <v>film &amp; video</v>
      </c>
      <c r="V871" t="str">
        <f t="shared" si="111"/>
        <v>drama</v>
      </c>
    </row>
    <row r="872" spans="1:22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104"/>
        <v>89.870129870129873</v>
      </c>
      <c r="G872" s="5">
        <f t="shared" si="105"/>
        <v>57.190082644628099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10">
        <f t="shared" si="106"/>
        <v>42240.208333333328</v>
      </c>
      <c r="N872" s="8">
        <f t="shared" si="107"/>
        <v>8</v>
      </c>
      <c r="O872" s="8">
        <f t="shared" si="108"/>
        <v>2015</v>
      </c>
      <c r="P872">
        <v>1442552400</v>
      </c>
      <c r="Q872" s="10">
        <f t="shared" si="109"/>
        <v>42265.208333333328</v>
      </c>
      <c r="R872" t="b">
        <v>0</v>
      </c>
      <c r="S872" t="b">
        <v>0</v>
      </c>
      <c r="T872" t="s">
        <v>33</v>
      </c>
      <c r="U872" t="str">
        <f t="shared" si="110"/>
        <v>theater</v>
      </c>
      <c r="V872" t="str">
        <f t="shared" si="111"/>
        <v>plays</v>
      </c>
    </row>
    <row r="873" spans="1:22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104"/>
        <v>272.6041958041958</v>
      </c>
      <c r="G873" s="5">
        <f t="shared" si="105"/>
        <v>84.013793103448279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10">
        <f t="shared" si="106"/>
        <v>43040.208333333328</v>
      </c>
      <c r="N873" s="8">
        <f t="shared" si="107"/>
        <v>11</v>
      </c>
      <c r="O873" s="8">
        <f t="shared" si="108"/>
        <v>2017</v>
      </c>
      <c r="P873">
        <v>1511071200</v>
      </c>
      <c r="Q873" s="10">
        <f t="shared" si="109"/>
        <v>43058.25</v>
      </c>
      <c r="R873" t="b">
        <v>0</v>
      </c>
      <c r="S873" t="b">
        <v>1</v>
      </c>
      <c r="T873" t="s">
        <v>33</v>
      </c>
      <c r="U873" t="str">
        <f t="shared" si="110"/>
        <v>theater</v>
      </c>
      <c r="V873" t="str">
        <f t="shared" si="111"/>
        <v>plays</v>
      </c>
    </row>
    <row r="874" spans="1:22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104"/>
        <v>170.04255319148936</v>
      </c>
      <c r="G874" s="5">
        <f t="shared" si="105"/>
        <v>98.666666666666671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10">
        <f t="shared" si="106"/>
        <v>43346.208333333328</v>
      </c>
      <c r="N874" s="8">
        <f t="shared" si="107"/>
        <v>9</v>
      </c>
      <c r="O874" s="8">
        <f t="shared" si="108"/>
        <v>2018</v>
      </c>
      <c r="P874">
        <v>1536382800</v>
      </c>
      <c r="Q874" s="10">
        <f t="shared" si="109"/>
        <v>43351.208333333328</v>
      </c>
      <c r="R874" t="b">
        <v>0</v>
      </c>
      <c r="S874" t="b">
        <v>0</v>
      </c>
      <c r="T874" t="s">
        <v>474</v>
      </c>
      <c r="U874" t="str">
        <f t="shared" si="110"/>
        <v>film &amp; video</v>
      </c>
      <c r="V874" t="str">
        <f t="shared" si="111"/>
        <v>science fiction</v>
      </c>
    </row>
    <row r="875" spans="1:22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104"/>
        <v>188.28503562945369</v>
      </c>
      <c r="G875" s="5">
        <f t="shared" si="105"/>
        <v>42.007419183889773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10">
        <f t="shared" si="106"/>
        <v>41647.25</v>
      </c>
      <c r="N875" s="8">
        <f t="shared" si="107"/>
        <v>1</v>
      </c>
      <c r="O875" s="8">
        <f t="shared" si="108"/>
        <v>2014</v>
      </c>
      <c r="P875">
        <v>1389592800</v>
      </c>
      <c r="Q875" s="10">
        <f t="shared" si="109"/>
        <v>41652.25</v>
      </c>
      <c r="R875" t="b">
        <v>0</v>
      </c>
      <c r="S875" t="b">
        <v>0</v>
      </c>
      <c r="T875" t="s">
        <v>122</v>
      </c>
      <c r="U875" t="str">
        <f t="shared" si="110"/>
        <v>photography</v>
      </c>
      <c r="V875" t="str">
        <f t="shared" si="111"/>
        <v>photography books</v>
      </c>
    </row>
    <row r="876" spans="1:22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104"/>
        <v>346.93532338308455</v>
      </c>
      <c r="G876" s="5">
        <f t="shared" si="105"/>
        <v>32.002753556677376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10">
        <f t="shared" si="106"/>
        <v>40291.208333333336</v>
      </c>
      <c r="N876" s="8">
        <f t="shared" si="107"/>
        <v>4</v>
      </c>
      <c r="O876" s="8">
        <f t="shared" si="108"/>
        <v>2010</v>
      </c>
      <c r="P876">
        <v>1275282000</v>
      </c>
      <c r="Q876" s="10">
        <f t="shared" si="109"/>
        <v>40329.208333333336</v>
      </c>
      <c r="R876" t="b">
        <v>0</v>
      </c>
      <c r="S876" t="b">
        <v>1</v>
      </c>
      <c r="T876" t="s">
        <v>122</v>
      </c>
      <c r="U876" t="str">
        <f t="shared" si="110"/>
        <v>photography</v>
      </c>
      <c r="V876" t="str">
        <f t="shared" si="111"/>
        <v>photography books</v>
      </c>
    </row>
    <row r="877" spans="1:22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104"/>
        <v>69.177215189873422</v>
      </c>
      <c r="G877" s="5">
        <f t="shared" si="105"/>
        <v>81.567164179104481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10">
        <f t="shared" si="106"/>
        <v>40556.25</v>
      </c>
      <c r="N877" s="8">
        <f t="shared" si="107"/>
        <v>1</v>
      </c>
      <c r="O877" s="8">
        <f t="shared" si="108"/>
        <v>2011</v>
      </c>
      <c r="P877">
        <v>1294984800</v>
      </c>
      <c r="Q877" s="10">
        <f t="shared" si="109"/>
        <v>40557.25</v>
      </c>
      <c r="R877" t="b">
        <v>0</v>
      </c>
      <c r="S877" t="b">
        <v>0</v>
      </c>
      <c r="T877" t="s">
        <v>23</v>
      </c>
      <c r="U877" t="str">
        <f t="shared" si="110"/>
        <v>music</v>
      </c>
      <c r="V877" t="str">
        <f t="shared" si="111"/>
        <v>rock</v>
      </c>
    </row>
    <row r="878" spans="1:22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104"/>
        <v>25.433734939759034</v>
      </c>
      <c r="G878" s="5">
        <f t="shared" si="105"/>
        <v>37.035087719298247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10">
        <f t="shared" si="106"/>
        <v>43624.208333333328</v>
      </c>
      <c r="N878" s="8">
        <f t="shared" si="107"/>
        <v>6</v>
      </c>
      <c r="O878" s="8">
        <f t="shared" si="108"/>
        <v>2019</v>
      </c>
      <c r="P878">
        <v>1562043600</v>
      </c>
      <c r="Q878" s="10">
        <f t="shared" si="109"/>
        <v>43648.208333333328</v>
      </c>
      <c r="R878" t="b">
        <v>0</v>
      </c>
      <c r="S878" t="b">
        <v>0</v>
      </c>
      <c r="T878" t="s">
        <v>122</v>
      </c>
      <c r="U878" t="str">
        <f t="shared" si="110"/>
        <v>photography</v>
      </c>
      <c r="V878" t="str">
        <f t="shared" si="111"/>
        <v>photography books</v>
      </c>
    </row>
    <row r="879" spans="1:22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104"/>
        <v>77.400977995110026</v>
      </c>
      <c r="G879" s="5">
        <f t="shared" si="105"/>
        <v>103.033360455655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10">
        <f t="shared" si="106"/>
        <v>42577.208333333328</v>
      </c>
      <c r="N879" s="8">
        <f t="shared" si="107"/>
        <v>7</v>
      </c>
      <c r="O879" s="8">
        <f t="shared" si="108"/>
        <v>2016</v>
      </c>
      <c r="P879">
        <v>1469595600</v>
      </c>
      <c r="Q879" s="10">
        <f t="shared" si="109"/>
        <v>42578.208333333328</v>
      </c>
      <c r="R879" t="b">
        <v>0</v>
      </c>
      <c r="S879" t="b">
        <v>0</v>
      </c>
      <c r="T879" t="s">
        <v>17</v>
      </c>
      <c r="U879" t="str">
        <f t="shared" si="110"/>
        <v>food</v>
      </c>
      <c r="V879" t="str">
        <f t="shared" si="111"/>
        <v>food trucks</v>
      </c>
    </row>
    <row r="880" spans="1:22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104"/>
        <v>37.481481481481481</v>
      </c>
      <c r="G880" s="5">
        <f t="shared" si="105"/>
        <v>84.333333333333329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10">
        <f t="shared" si="106"/>
        <v>43845.25</v>
      </c>
      <c r="N880" s="8">
        <f t="shared" si="107"/>
        <v>1</v>
      </c>
      <c r="O880" s="8">
        <f t="shared" si="108"/>
        <v>2020</v>
      </c>
      <c r="P880">
        <v>1581141600</v>
      </c>
      <c r="Q880" s="10">
        <f t="shared" si="109"/>
        <v>43869.25</v>
      </c>
      <c r="R880" t="b">
        <v>0</v>
      </c>
      <c r="S880" t="b">
        <v>0</v>
      </c>
      <c r="T880" t="s">
        <v>148</v>
      </c>
      <c r="U880" t="str">
        <f t="shared" si="110"/>
        <v>music</v>
      </c>
      <c r="V880" t="str">
        <f t="shared" si="111"/>
        <v>metal</v>
      </c>
    </row>
    <row r="881" spans="1:22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104"/>
        <v>543.79999999999995</v>
      </c>
      <c r="G881" s="5">
        <f t="shared" si="105"/>
        <v>102.60377358490567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10">
        <f t="shared" si="106"/>
        <v>42788.25</v>
      </c>
      <c r="N881" s="8">
        <f t="shared" si="107"/>
        <v>2</v>
      </c>
      <c r="O881" s="8">
        <f t="shared" si="108"/>
        <v>2017</v>
      </c>
      <c r="P881">
        <v>1488520800</v>
      </c>
      <c r="Q881" s="10">
        <f t="shared" si="109"/>
        <v>42797.25</v>
      </c>
      <c r="R881" t="b">
        <v>0</v>
      </c>
      <c r="S881" t="b">
        <v>0</v>
      </c>
      <c r="T881" t="s">
        <v>68</v>
      </c>
      <c r="U881" t="str">
        <f t="shared" si="110"/>
        <v>publishing</v>
      </c>
      <c r="V881" t="str">
        <f t="shared" si="111"/>
        <v>nonfiction</v>
      </c>
    </row>
    <row r="882" spans="1:22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104"/>
        <v>228.52189349112427</v>
      </c>
      <c r="G882" s="5">
        <f t="shared" si="105"/>
        <v>79.992129246064621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10">
        <f t="shared" si="106"/>
        <v>43667.208333333328</v>
      </c>
      <c r="N882" s="8">
        <f t="shared" si="107"/>
        <v>7</v>
      </c>
      <c r="O882" s="8">
        <f t="shared" si="108"/>
        <v>2019</v>
      </c>
      <c r="P882">
        <v>1563858000</v>
      </c>
      <c r="Q882" s="10">
        <f t="shared" si="109"/>
        <v>43669.208333333328</v>
      </c>
      <c r="R882" t="b">
        <v>0</v>
      </c>
      <c r="S882" t="b">
        <v>0</v>
      </c>
      <c r="T882" t="s">
        <v>50</v>
      </c>
      <c r="U882" t="str">
        <f t="shared" si="110"/>
        <v>music</v>
      </c>
      <c r="V882" t="str">
        <f t="shared" si="111"/>
        <v>electric music</v>
      </c>
    </row>
    <row r="883" spans="1:22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104"/>
        <v>38.948339483394832</v>
      </c>
      <c r="G883" s="5">
        <f t="shared" si="105"/>
        <v>70.055309734513273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10">
        <f t="shared" si="106"/>
        <v>42194.208333333328</v>
      </c>
      <c r="N883" s="8">
        <f t="shared" si="107"/>
        <v>7</v>
      </c>
      <c r="O883" s="8">
        <f t="shared" si="108"/>
        <v>2015</v>
      </c>
      <c r="P883">
        <v>1438923600</v>
      </c>
      <c r="Q883" s="10">
        <f t="shared" si="109"/>
        <v>42223.208333333328</v>
      </c>
      <c r="R883" t="b">
        <v>0</v>
      </c>
      <c r="S883" t="b">
        <v>1</v>
      </c>
      <c r="T883" t="s">
        <v>33</v>
      </c>
      <c r="U883" t="str">
        <f t="shared" si="110"/>
        <v>theater</v>
      </c>
      <c r="V883" t="str">
        <f t="shared" si="111"/>
        <v>plays</v>
      </c>
    </row>
    <row r="884" spans="1:22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104"/>
        <v>370</v>
      </c>
      <c r="G884" s="5">
        <f t="shared" si="105"/>
        <v>37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10">
        <f t="shared" si="106"/>
        <v>42025.25</v>
      </c>
      <c r="N884" s="8">
        <f t="shared" si="107"/>
        <v>1</v>
      </c>
      <c r="O884" s="8">
        <f t="shared" si="108"/>
        <v>2015</v>
      </c>
      <c r="P884">
        <v>1422165600</v>
      </c>
      <c r="Q884" s="10">
        <f t="shared" si="109"/>
        <v>42029.25</v>
      </c>
      <c r="R884" t="b">
        <v>0</v>
      </c>
      <c r="S884" t="b">
        <v>0</v>
      </c>
      <c r="T884" t="s">
        <v>33</v>
      </c>
      <c r="U884" t="str">
        <f t="shared" si="110"/>
        <v>theater</v>
      </c>
      <c r="V884" t="str">
        <f t="shared" si="111"/>
        <v>plays</v>
      </c>
    </row>
    <row r="885" spans="1:22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104"/>
        <v>237.91176470588232</v>
      </c>
      <c r="G885" s="5">
        <f t="shared" si="105"/>
        <v>41.911917098445599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10">
        <f t="shared" si="106"/>
        <v>40323.208333333336</v>
      </c>
      <c r="N885" s="8">
        <f t="shared" si="107"/>
        <v>5</v>
      </c>
      <c r="O885" s="8">
        <f t="shared" si="108"/>
        <v>2010</v>
      </c>
      <c r="P885">
        <v>1277874000</v>
      </c>
      <c r="Q885" s="10">
        <f t="shared" si="109"/>
        <v>40359.208333333336</v>
      </c>
      <c r="R885" t="b">
        <v>0</v>
      </c>
      <c r="S885" t="b">
        <v>0</v>
      </c>
      <c r="T885" t="s">
        <v>100</v>
      </c>
      <c r="U885" t="str">
        <f t="shared" si="110"/>
        <v>film &amp; video</v>
      </c>
      <c r="V885" t="str">
        <f t="shared" si="111"/>
        <v>shorts</v>
      </c>
    </row>
    <row r="886" spans="1:22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104"/>
        <v>64.036299765807954</v>
      </c>
      <c r="G886" s="5">
        <f t="shared" si="105"/>
        <v>57.992576882290564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10">
        <f t="shared" si="106"/>
        <v>41763.208333333336</v>
      </c>
      <c r="N886" s="8">
        <f t="shared" si="107"/>
        <v>5</v>
      </c>
      <c r="O886" s="8">
        <f t="shared" si="108"/>
        <v>2014</v>
      </c>
      <c r="P886">
        <v>1399352400</v>
      </c>
      <c r="Q886" s="10">
        <f t="shared" si="109"/>
        <v>41765.208333333336</v>
      </c>
      <c r="R886" t="b">
        <v>0</v>
      </c>
      <c r="S886" t="b">
        <v>1</v>
      </c>
      <c r="T886" t="s">
        <v>33</v>
      </c>
      <c r="U886" t="str">
        <f t="shared" si="110"/>
        <v>theater</v>
      </c>
      <c r="V886" t="str">
        <f t="shared" si="111"/>
        <v>plays</v>
      </c>
    </row>
    <row r="887" spans="1:22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104"/>
        <v>118.27777777777777</v>
      </c>
      <c r="G887" s="5">
        <f t="shared" si="105"/>
        <v>40.942307692307693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10">
        <f t="shared" si="106"/>
        <v>40335.208333333336</v>
      </c>
      <c r="N887" s="8">
        <f t="shared" si="107"/>
        <v>6</v>
      </c>
      <c r="O887" s="8">
        <f t="shared" si="108"/>
        <v>2010</v>
      </c>
      <c r="P887">
        <v>1279083600</v>
      </c>
      <c r="Q887" s="10">
        <f t="shared" si="109"/>
        <v>40373.208333333336</v>
      </c>
      <c r="R887" t="b">
        <v>0</v>
      </c>
      <c r="S887" t="b">
        <v>0</v>
      </c>
      <c r="T887" t="s">
        <v>33</v>
      </c>
      <c r="U887" t="str">
        <f t="shared" si="110"/>
        <v>theater</v>
      </c>
      <c r="V887" t="str">
        <f t="shared" si="111"/>
        <v>plays</v>
      </c>
    </row>
    <row r="888" spans="1:22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104"/>
        <v>84.824037184594957</v>
      </c>
      <c r="G888" s="5">
        <f t="shared" si="105"/>
        <v>69.9972602739726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10">
        <f t="shared" si="106"/>
        <v>40416.208333333336</v>
      </c>
      <c r="N888" s="8">
        <f t="shared" si="107"/>
        <v>8</v>
      </c>
      <c r="O888" s="8">
        <f t="shared" si="108"/>
        <v>2010</v>
      </c>
      <c r="P888">
        <v>1284354000</v>
      </c>
      <c r="Q888" s="10">
        <f t="shared" si="109"/>
        <v>40434.208333333336</v>
      </c>
      <c r="R888" t="b">
        <v>0</v>
      </c>
      <c r="S888" t="b">
        <v>0</v>
      </c>
      <c r="T888" t="s">
        <v>60</v>
      </c>
      <c r="U888" t="str">
        <f t="shared" si="110"/>
        <v>music</v>
      </c>
      <c r="V888" t="str">
        <f t="shared" si="111"/>
        <v>indie rock</v>
      </c>
    </row>
    <row r="889" spans="1:22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104"/>
        <v>29.346153846153843</v>
      </c>
      <c r="G889" s="5">
        <f t="shared" si="105"/>
        <v>73.838709677419359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10">
        <f t="shared" si="106"/>
        <v>42202.208333333328</v>
      </c>
      <c r="N889" s="8">
        <f t="shared" si="107"/>
        <v>7</v>
      </c>
      <c r="O889" s="8">
        <f t="shared" si="108"/>
        <v>2015</v>
      </c>
      <c r="P889">
        <v>1441170000</v>
      </c>
      <c r="Q889" s="10">
        <f t="shared" si="109"/>
        <v>42249.208333333328</v>
      </c>
      <c r="R889" t="b">
        <v>0</v>
      </c>
      <c r="S889" t="b">
        <v>1</v>
      </c>
      <c r="T889" t="s">
        <v>33</v>
      </c>
      <c r="U889" t="str">
        <f t="shared" si="110"/>
        <v>theater</v>
      </c>
      <c r="V889" t="str">
        <f t="shared" si="111"/>
        <v>plays</v>
      </c>
    </row>
    <row r="890" spans="1:22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104"/>
        <v>209.89655172413794</v>
      </c>
      <c r="G890" s="5">
        <f t="shared" si="105"/>
        <v>41.979310344827589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10">
        <f t="shared" si="106"/>
        <v>42836.208333333328</v>
      </c>
      <c r="N890" s="8">
        <f t="shared" si="107"/>
        <v>4</v>
      </c>
      <c r="O890" s="8">
        <f t="shared" si="108"/>
        <v>2017</v>
      </c>
      <c r="P890">
        <v>1493528400</v>
      </c>
      <c r="Q890" s="10">
        <f t="shared" si="109"/>
        <v>42855.208333333328</v>
      </c>
      <c r="R890" t="b">
        <v>0</v>
      </c>
      <c r="S890" t="b">
        <v>0</v>
      </c>
      <c r="T890" t="s">
        <v>33</v>
      </c>
      <c r="U890" t="str">
        <f t="shared" si="110"/>
        <v>theater</v>
      </c>
      <c r="V890" t="str">
        <f t="shared" si="111"/>
        <v>plays</v>
      </c>
    </row>
    <row r="891" spans="1:22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104"/>
        <v>169.78571428571431</v>
      </c>
      <c r="G891" s="5">
        <f t="shared" si="105"/>
        <v>77.93442622950819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10">
        <f t="shared" si="106"/>
        <v>41710.208333333336</v>
      </c>
      <c r="N891" s="8">
        <f t="shared" si="107"/>
        <v>3</v>
      </c>
      <c r="O891" s="8">
        <f t="shared" si="108"/>
        <v>2014</v>
      </c>
      <c r="P891">
        <v>1395205200</v>
      </c>
      <c r="Q891" s="10">
        <f t="shared" si="109"/>
        <v>41717.208333333336</v>
      </c>
      <c r="R891" t="b">
        <v>0</v>
      </c>
      <c r="S891" t="b">
        <v>1</v>
      </c>
      <c r="T891" t="s">
        <v>50</v>
      </c>
      <c r="U891" t="str">
        <f t="shared" si="110"/>
        <v>music</v>
      </c>
      <c r="V891" t="str">
        <f t="shared" si="111"/>
        <v>electric music</v>
      </c>
    </row>
    <row r="892" spans="1:22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104"/>
        <v>115.95907738095239</v>
      </c>
      <c r="G892" s="5">
        <f t="shared" si="105"/>
        <v>106.01972789115646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10">
        <f t="shared" si="106"/>
        <v>43640.208333333328</v>
      </c>
      <c r="N892" s="8">
        <f t="shared" si="107"/>
        <v>6</v>
      </c>
      <c r="O892" s="8">
        <f t="shared" si="108"/>
        <v>2019</v>
      </c>
      <c r="P892">
        <v>1561438800</v>
      </c>
      <c r="Q892" s="10">
        <f t="shared" si="109"/>
        <v>43641.208333333328</v>
      </c>
      <c r="R892" t="b">
        <v>0</v>
      </c>
      <c r="S892" t="b">
        <v>0</v>
      </c>
      <c r="T892" t="s">
        <v>60</v>
      </c>
      <c r="U892" t="str">
        <f t="shared" si="110"/>
        <v>music</v>
      </c>
      <c r="V892" t="str">
        <f t="shared" si="111"/>
        <v>indie rock</v>
      </c>
    </row>
    <row r="893" spans="1:22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104"/>
        <v>258.59999999999997</v>
      </c>
      <c r="G893" s="5">
        <f t="shared" si="105"/>
        <v>47.018181818181816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10">
        <f t="shared" si="106"/>
        <v>40880.25</v>
      </c>
      <c r="N893" s="8">
        <f t="shared" si="107"/>
        <v>12</v>
      </c>
      <c r="O893" s="8">
        <f t="shared" si="108"/>
        <v>2011</v>
      </c>
      <c r="P893">
        <v>1326693600</v>
      </c>
      <c r="Q893" s="10">
        <f t="shared" si="109"/>
        <v>40924.25</v>
      </c>
      <c r="R893" t="b">
        <v>0</v>
      </c>
      <c r="S893" t="b">
        <v>0</v>
      </c>
      <c r="T893" t="s">
        <v>42</v>
      </c>
      <c r="U893" t="str">
        <f t="shared" si="110"/>
        <v>film &amp; video</v>
      </c>
      <c r="V893" t="str">
        <f t="shared" si="111"/>
        <v>documentary</v>
      </c>
    </row>
    <row r="894" spans="1:22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104"/>
        <v>230.58333333333331</v>
      </c>
      <c r="G894" s="5">
        <f t="shared" si="105"/>
        <v>76.016483516483518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10">
        <f t="shared" si="106"/>
        <v>40319.208333333336</v>
      </c>
      <c r="N894" s="8">
        <f t="shared" si="107"/>
        <v>5</v>
      </c>
      <c r="O894" s="8">
        <f t="shared" si="108"/>
        <v>2010</v>
      </c>
      <c r="P894">
        <v>1277960400</v>
      </c>
      <c r="Q894" s="10">
        <f t="shared" si="109"/>
        <v>40360.208333333336</v>
      </c>
      <c r="R894" t="b">
        <v>0</v>
      </c>
      <c r="S894" t="b">
        <v>0</v>
      </c>
      <c r="T894" t="s">
        <v>206</v>
      </c>
      <c r="U894" t="str">
        <f t="shared" si="110"/>
        <v>publishing</v>
      </c>
      <c r="V894" t="str">
        <f t="shared" si="111"/>
        <v>translations</v>
      </c>
    </row>
    <row r="895" spans="1:22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104"/>
        <v>128.21428571428572</v>
      </c>
      <c r="G895" s="5">
        <f t="shared" si="105"/>
        <v>54.120603015075375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10">
        <f t="shared" si="106"/>
        <v>42170.208333333328</v>
      </c>
      <c r="N895" s="8">
        <f t="shared" si="107"/>
        <v>6</v>
      </c>
      <c r="O895" s="8">
        <f t="shared" si="108"/>
        <v>2015</v>
      </c>
      <c r="P895">
        <v>1434690000</v>
      </c>
      <c r="Q895" s="10">
        <f t="shared" si="109"/>
        <v>42174.208333333328</v>
      </c>
      <c r="R895" t="b">
        <v>0</v>
      </c>
      <c r="S895" t="b">
        <v>1</v>
      </c>
      <c r="T895" t="s">
        <v>42</v>
      </c>
      <c r="U895" t="str">
        <f t="shared" si="110"/>
        <v>film &amp; video</v>
      </c>
      <c r="V895" t="str">
        <f t="shared" si="111"/>
        <v>documentary</v>
      </c>
    </row>
    <row r="896" spans="1:22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104"/>
        <v>188.70588235294116</v>
      </c>
      <c r="G896" s="5">
        <f t="shared" si="105"/>
        <v>57.285714285714285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10">
        <f t="shared" si="106"/>
        <v>41466.208333333336</v>
      </c>
      <c r="N896" s="8">
        <f t="shared" si="107"/>
        <v>7</v>
      </c>
      <c r="O896" s="8">
        <f t="shared" si="108"/>
        <v>2013</v>
      </c>
      <c r="P896">
        <v>1376110800</v>
      </c>
      <c r="Q896" s="10">
        <f t="shared" si="109"/>
        <v>41496.208333333336</v>
      </c>
      <c r="R896" t="b">
        <v>0</v>
      </c>
      <c r="S896" t="b">
        <v>1</v>
      </c>
      <c r="T896" t="s">
        <v>269</v>
      </c>
      <c r="U896" t="str">
        <f t="shared" si="110"/>
        <v>film &amp; video</v>
      </c>
      <c r="V896" t="str">
        <f t="shared" si="111"/>
        <v>television</v>
      </c>
    </row>
    <row r="897" spans="1:22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104"/>
        <v>6.9511889862327907</v>
      </c>
      <c r="G897" s="5">
        <f t="shared" si="105"/>
        <v>103.81308411214954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10">
        <f t="shared" si="106"/>
        <v>43134.25</v>
      </c>
      <c r="N897" s="8">
        <f t="shared" si="107"/>
        <v>2</v>
      </c>
      <c r="O897" s="8">
        <f t="shared" si="108"/>
        <v>2018</v>
      </c>
      <c r="P897">
        <v>1518415200</v>
      </c>
      <c r="Q897" s="10">
        <f t="shared" si="109"/>
        <v>43143.25</v>
      </c>
      <c r="R897" t="b">
        <v>0</v>
      </c>
      <c r="S897" t="b">
        <v>0</v>
      </c>
      <c r="T897" t="s">
        <v>33</v>
      </c>
      <c r="U897" t="str">
        <f t="shared" si="110"/>
        <v>theater</v>
      </c>
      <c r="V897" t="str">
        <f t="shared" si="111"/>
        <v>plays</v>
      </c>
    </row>
    <row r="898" spans="1:22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104"/>
        <v>774.43434343434342</v>
      </c>
      <c r="G898" s="5">
        <f t="shared" si="105"/>
        <v>105.02602739726028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10">
        <f t="shared" si="106"/>
        <v>40738.208333333336</v>
      </c>
      <c r="N898" s="8">
        <f t="shared" si="107"/>
        <v>7</v>
      </c>
      <c r="O898" s="8">
        <f t="shared" si="108"/>
        <v>2011</v>
      </c>
      <c r="P898">
        <v>1310878800</v>
      </c>
      <c r="Q898" s="10">
        <f t="shared" si="109"/>
        <v>40741.208333333336</v>
      </c>
      <c r="R898" t="b">
        <v>0</v>
      </c>
      <c r="S898" t="b">
        <v>1</v>
      </c>
      <c r="T898" t="s">
        <v>17</v>
      </c>
      <c r="U898" t="str">
        <f t="shared" si="110"/>
        <v>food</v>
      </c>
      <c r="V898" t="str">
        <f t="shared" si="111"/>
        <v>food trucks</v>
      </c>
    </row>
    <row r="899" spans="1:22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112">E899/D899*100</f>
        <v>27.693181818181817</v>
      </c>
      <c r="G899" s="5">
        <f t="shared" ref="G899:G962" si="113">E899/I899</f>
        <v>90.259259259259252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10">
        <f t="shared" ref="M899:M962" si="114">(((L899/60)/60)/24)+DATE(1970,1,1)</f>
        <v>43583.208333333328</v>
      </c>
      <c r="N899" s="8">
        <f t="shared" ref="N899:N962" si="115">MONTH(M899)</f>
        <v>4</v>
      </c>
      <c r="O899" s="8">
        <f t="shared" ref="O899:O962" si="116">YEAR(M899)</f>
        <v>2019</v>
      </c>
      <c r="P899">
        <v>1556600400</v>
      </c>
      <c r="Q899" s="10">
        <f t="shared" ref="Q899:Q962" si="117">(((P899/60)/60)/24)+DATE(1970,1,1)</f>
        <v>43585.208333333328</v>
      </c>
      <c r="R899" t="b">
        <v>0</v>
      </c>
      <c r="S899" t="b">
        <v>0</v>
      </c>
      <c r="T899" t="s">
        <v>33</v>
      </c>
      <c r="U899" t="str">
        <f t="shared" ref="U899:U962" si="118">LEFT(T899,FIND("/",T899,1)-1)</f>
        <v>theater</v>
      </c>
      <c r="V899" t="str">
        <f t="shared" si="111"/>
        <v>plays</v>
      </c>
    </row>
    <row r="900" spans="1:22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112"/>
        <v>52.479620323841424</v>
      </c>
      <c r="G900" s="5">
        <f t="shared" si="113"/>
        <v>76.978705978705975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10">
        <f t="shared" si="114"/>
        <v>43815.25</v>
      </c>
      <c r="N900" s="8">
        <f t="shared" si="115"/>
        <v>12</v>
      </c>
      <c r="O900" s="8">
        <f t="shared" si="116"/>
        <v>2019</v>
      </c>
      <c r="P900">
        <v>1576994400</v>
      </c>
      <c r="Q900" s="10">
        <f t="shared" si="117"/>
        <v>43821.25</v>
      </c>
      <c r="R900" t="b">
        <v>0</v>
      </c>
      <c r="S900" t="b">
        <v>0</v>
      </c>
      <c r="T900" t="s">
        <v>42</v>
      </c>
      <c r="U900" t="str">
        <f t="shared" si="118"/>
        <v>film &amp; video</v>
      </c>
      <c r="V900" t="str">
        <f t="shared" ref="V900:V963" si="119">RIGHT(T900,(LEN(T900)-FIND("/",T900,1)))</f>
        <v>documentary</v>
      </c>
    </row>
    <row r="901" spans="1:22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112"/>
        <v>407.09677419354841</v>
      </c>
      <c r="G901" s="5">
        <f t="shared" si="113"/>
        <v>102.60162601626017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10">
        <f t="shared" si="114"/>
        <v>41554.208333333336</v>
      </c>
      <c r="N901" s="8">
        <f t="shared" si="115"/>
        <v>10</v>
      </c>
      <c r="O901" s="8">
        <f t="shared" si="116"/>
        <v>2013</v>
      </c>
      <c r="P901">
        <v>1382677200</v>
      </c>
      <c r="Q901" s="10">
        <f t="shared" si="117"/>
        <v>41572.208333333336</v>
      </c>
      <c r="R901" t="b">
        <v>0</v>
      </c>
      <c r="S901" t="b">
        <v>0</v>
      </c>
      <c r="T901" t="s">
        <v>159</v>
      </c>
      <c r="U901" t="str">
        <f t="shared" si="118"/>
        <v>music</v>
      </c>
      <c r="V901" t="str">
        <f t="shared" si="119"/>
        <v>jazz</v>
      </c>
    </row>
    <row r="902" spans="1:22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112"/>
        <v>2</v>
      </c>
      <c r="G902" s="5">
        <f t="shared" si="113"/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10">
        <f t="shared" si="114"/>
        <v>41901.208333333336</v>
      </c>
      <c r="N902" s="8">
        <f t="shared" si="115"/>
        <v>9</v>
      </c>
      <c r="O902" s="8">
        <f t="shared" si="116"/>
        <v>2014</v>
      </c>
      <c r="P902">
        <v>1411189200</v>
      </c>
      <c r="Q902" s="10">
        <f t="shared" si="117"/>
        <v>41902.208333333336</v>
      </c>
      <c r="R902" t="b">
        <v>0</v>
      </c>
      <c r="S902" t="b">
        <v>1</v>
      </c>
      <c r="T902" t="s">
        <v>28</v>
      </c>
      <c r="U902" t="str">
        <f t="shared" si="118"/>
        <v>technology</v>
      </c>
      <c r="V902" t="str">
        <f t="shared" si="119"/>
        <v>web</v>
      </c>
    </row>
    <row r="903" spans="1:22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112"/>
        <v>156.17857142857144</v>
      </c>
      <c r="G903" s="5">
        <f t="shared" si="113"/>
        <v>55.0062893081761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10">
        <f t="shared" si="114"/>
        <v>43298.208333333328</v>
      </c>
      <c r="N903" s="8">
        <f t="shared" si="115"/>
        <v>7</v>
      </c>
      <c r="O903" s="8">
        <f t="shared" si="116"/>
        <v>2018</v>
      </c>
      <c r="P903">
        <v>1534654800</v>
      </c>
      <c r="Q903" s="10">
        <f t="shared" si="117"/>
        <v>43331.208333333328</v>
      </c>
      <c r="R903" t="b">
        <v>0</v>
      </c>
      <c r="S903" t="b">
        <v>1</v>
      </c>
      <c r="T903" t="s">
        <v>23</v>
      </c>
      <c r="U903" t="str">
        <f t="shared" si="118"/>
        <v>music</v>
      </c>
      <c r="V903" t="str">
        <f t="shared" si="119"/>
        <v>rock</v>
      </c>
    </row>
    <row r="904" spans="1:22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112"/>
        <v>252.42857142857144</v>
      </c>
      <c r="G904" s="5">
        <f t="shared" si="113"/>
        <v>32.127272727272725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10">
        <f t="shared" si="114"/>
        <v>42399.25</v>
      </c>
      <c r="N904" s="8">
        <f t="shared" si="115"/>
        <v>1</v>
      </c>
      <c r="O904" s="8">
        <f t="shared" si="116"/>
        <v>2016</v>
      </c>
      <c r="P904">
        <v>1457762400</v>
      </c>
      <c r="Q904" s="10">
        <f t="shared" si="117"/>
        <v>42441.25</v>
      </c>
      <c r="R904" t="b">
        <v>0</v>
      </c>
      <c r="S904" t="b">
        <v>0</v>
      </c>
      <c r="T904" t="s">
        <v>28</v>
      </c>
      <c r="U904" t="str">
        <f t="shared" si="118"/>
        <v>technology</v>
      </c>
      <c r="V904" t="str">
        <f t="shared" si="119"/>
        <v>web</v>
      </c>
    </row>
    <row r="905" spans="1:22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112"/>
        <v>1.729268292682927</v>
      </c>
      <c r="G905" s="5">
        <f t="shared" si="113"/>
        <v>50.642857142857146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10">
        <f t="shared" si="114"/>
        <v>41034.208333333336</v>
      </c>
      <c r="N905" s="8">
        <f t="shared" si="115"/>
        <v>5</v>
      </c>
      <c r="O905" s="8">
        <f t="shared" si="116"/>
        <v>2012</v>
      </c>
      <c r="P905">
        <v>1337490000</v>
      </c>
      <c r="Q905" s="10">
        <f t="shared" si="117"/>
        <v>41049.208333333336</v>
      </c>
      <c r="R905" t="b">
        <v>0</v>
      </c>
      <c r="S905" t="b">
        <v>1</v>
      </c>
      <c r="T905" t="s">
        <v>68</v>
      </c>
      <c r="U905" t="str">
        <f t="shared" si="118"/>
        <v>publishing</v>
      </c>
      <c r="V905" t="str">
        <f t="shared" si="119"/>
        <v>nonfiction</v>
      </c>
    </row>
    <row r="906" spans="1:22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112"/>
        <v>12.230769230769232</v>
      </c>
      <c r="G906" s="5">
        <f t="shared" si="113"/>
        <v>49.6875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10">
        <f t="shared" si="114"/>
        <v>41186.208333333336</v>
      </c>
      <c r="N906" s="8">
        <f t="shared" si="115"/>
        <v>10</v>
      </c>
      <c r="O906" s="8">
        <f t="shared" si="116"/>
        <v>2012</v>
      </c>
      <c r="P906">
        <v>1349672400</v>
      </c>
      <c r="Q906" s="10">
        <f t="shared" si="117"/>
        <v>41190.208333333336</v>
      </c>
      <c r="R906" t="b">
        <v>0</v>
      </c>
      <c r="S906" t="b">
        <v>0</v>
      </c>
      <c r="T906" t="s">
        <v>133</v>
      </c>
      <c r="U906" t="str">
        <f t="shared" si="118"/>
        <v>publishing</v>
      </c>
      <c r="V906" t="str">
        <f t="shared" si="119"/>
        <v>radio &amp; podcasts</v>
      </c>
    </row>
    <row r="907" spans="1:22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112"/>
        <v>163.98734177215189</v>
      </c>
      <c r="G907" s="5">
        <f t="shared" si="113"/>
        <v>54.894067796610166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10">
        <f t="shared" si="114"/>
        <v>41536.208333333336</v>
      </c>
      <c r="N907" s="8">
        <f t="shared" si="115"/>
        <v>9</v>
      </c>
      <c r="O907" s="8">
        <f t="shared" si="116"/>
        <v>2013</v>
      </c>
      <c r="P907">
        <v>1379826000</v>
      </c>
      <c r="Q907" s="10">
        <f t="shared" si="117"/>
        <v>41539.208333333336</v>
      </c>
      <c r="R907" t="b">
        <v>0</v>
      </c>
      <c r="S907" t="b">
        <v>0</v>
      </c>
      <c r="T907" t="s">
        <v>33</v>
      </c>
      <c r="U907" t="str">
        <f t="shared" si="118"/>
        <v>theater</v>
      </c>
      <c r="V907" t="str">
        <f t="shared" si="119"/>
        <v>plays</v>
      </c>
    </row>
    <row r="908" spans="1:22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112"/>
        <v>162.98181818181817</v>
      </c>
      <c r="G908" s="5">
        <f t="shared" si="113"/>
        <v>46.931937172774866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10">
        <f t="shared" si="114"/>
        <v>42868.208333333328</v>
      </c>
      <c r="N908" s="8">
        <f t="shared" si="115"/>
        <v>5</v>
      </c>
      <c r="O908" s="8">
        <f t="shared" si="116"/>
        <v>2017</v>
      </c>
      <c r="P908">
        <v>1497762000</v>
      </c>
      <c r="Q908" s="10">
        <f t="shared" si="117"/>
        <v>42904.208333333328</v>
      </c>
      <c r="R908" t="b">
        <v>1</v>
      </c>
      <c r="S908" t="b">
        <v>1</v>
      </c>
      <c r="T908" t="s">
        <v>42</v>
      </c>
      <c r="U908" t="str">
        <f t="shared" si="118"/>
        <v>film &amp; video</v>
      </c>
      <c r="V908" t="str">
        <f t="shared" si="119"/>
        <v>documentary</v>
      </c>
    </row>
    <row r="909" spans="1:22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112"/>
        <v>20.252747252747252</v>
      </c>
      <c r="G909" s="5">
        <f t="shared" si="113"/>
        <v>44.951219512195124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10">
        <f t="shared" si="114"/>
        <v>40660.208333333336</v>
      </c>
      <c r="N909" s="8">
        <f t="shared" si="115"/>
        <v>4</v>
      </c>
      <c r="O909" s="8">
        <f t="shared" si="116"/>
        <v>2011</v>
      </c>
      <c r="P909">
        <v>1304485200</v>
      </c>
      <c r="Q909" s="10">
        <f t="shared" si="117"/>
        <v>40667.208333333336</v>
      </c>
      <c r="R909" t="b">
        <v>0</v>
      </c>
      <c r="S909" t="b">
        <v>0</v>
      </c>
      <c r="T909" t="s">
        <v>33</v>
      </c>
      <c r="U909" t="str">
        <f t="shared" si="118"/>
        <v>theater</v>
      </c>
      <c r="V909" t="str">
        <f t="shared" si="119"/>
        <v>plays</v>
      </c>
    </row>
    <row r="910" spans="1:22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112"/>
        <v>319.24083769633506</v>
      </c>
      <c r="G910" s="5">
        <f t="shared" si="113"/>
        <v>30.99898322318251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10">
        <f t="shared" si="114"/>
        <v>41031.208333333336</v>
      </c>
      <c r="N910" s="8">
        <f t="shared" si="115"/>
        <v>5</v>
      </c>
      <c r="O910" s="8">
        <f t="shared" si="116"/>
        <v>2012</v>
      </c>
      <c r="P910">
        <v>1336885200</v>
      </c>
      <c r="Q910" s="10">
        <f t="shared" si="117"/>
        <v>41042.208333333336</v>
      </c>
      <c r="R910" t="b">
        <v>0</v>
      </c>
      <c r="S910" t="b">
        <v>0</v>
      </c>
      <c r="T910" t="s">
        <v>89</v>
      </c>
      <c r="U910" t="str">
        <f t="shared" si="118"/>
        <v>games</v>
      </c>
      <c r="V910" t="str">
        <f t="shared" si="119"/>
        <v>video games</v>
      </c>
    </row>
    <row r="911" spans="1:22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112"/>
        <v>478.94444444444446</v>
      </c>
      <c r="G911" s="5">
        <f t="shared" si="113"/>
        <v>107.7625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10">
        <f t="shared" si="114"/>
        <v>43255.208333333328</v>
      </c>
      <c r="N911" s="8">
        <f t="shared" si="115"/>
        <v>6</v>
      </c>
      <c r="O911" s="8">
        <f t="shared" si="116"/>
        <v>2018</v>
      </c>
      <c r="P911">
        <v>1530421200</v>
      </c>
      <c r="Q911" s="10">
        <f t="shared" si="117"/>
        <v>43282.208333333328</v>
      </c>
      <c r="R911" t="b">
        <v>0</v>
      </c>
      <c r="S911" t="b">
        <v>1</v>
      </c>
      <c r="T911" t="s">
        <v>33</v>
      </c>
      <c r="U911" t="str">
        <f t="shared" si="118"/>
        <v>theater</v>
      </c>
      <c r="V911" t="str">
        <f t="shared" si="119"/>
        <v>plays</v>
      </c>
    </row>
    <row r="912" spans="1:22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112"/>
        <v>19.556634304207122</v>
      </c>
      <c r="G912" s="5">
        <f t="shared" si="113"/>
        <v>102.07770270270271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10">
        <f t="shared" si="114"/>
        <v>42026.25</v>
      </c>
      <c r="N912" s="8">
        <f t="shared" si="115"/>
        <v>1</v>
      </c>
      <c r="O912" s="8">
        <f t="shared" si="116"/>
        <v>2015</v>
      </c>
      <c r="P912">
        <v>1421992800</v>
      </c>
      <c r="Q912" s="10">
        <f t="shared" si="117"/>
        <v>42027.25</v>
      </c>
      <c r="R912" t="b">
        <v>0</v>
      </c>
      <c r="S912" t="b">
        <v>0</v>
      </c>
      <c r="T912" t="s">
        <v>33</v>
      </c>
      <c r="U912" t="str">
        <f t="shared" si="118"/>
        <v>theater</v>
      </c>
      <c r="V912" t="str">
        <f t="shared" si="119"/>
        <v>plays</v>
      </c>
    </row>
    <row r="913" spans="1:22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112"/>
        <v>198.94827586206895</v>
      </c>
      <c r="G913" s="5">
        <f t="shared" si="113"/>
        <v>24.976190476190474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10">
        <f t="shared" si="114"/>
        <v>43717.208333333328</v>
      </c>
      <c r="N913" s="8">
        <f t="shared" si="115"/>
        <v>9</v>
      </c>
      <c r="O913" s="8">
        <f t="shared" si="116"/>
        <v>2019</v>
      </c>
      <c r="P913">
        <v>1568178000</v>
      </c>
      <c r="Q913" s="10">
        <f t="shared" si="117"/>
        <v>43719.208333333328</v>
      </c>
      <c r="R913" t="b">
        <v>1</v>
      </c>
      <c r="S913" t="b">
        <v>0</v>
      </c>
      <c r="T913" t="s">
        <v>28</v>
      </c>
      <c r="U913" t="str">
        <f t="shared" si="118"/>
        <v>technology</v>
      </c>
      <c r="V913" t="str">
        <f t="shared" si="119"/>
        <v>web</v>
      </c>
    </row>
    <row r="914" spans="1:22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112"/>
        <v>795</v>
      </c>
      <c r="G914" s="5">
        <f t="shared" si="113"/>
        <v>79.944134078212286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10">
        <f t="shared" si="114"/>
        <v>41157.208333333336</v>
      </c>
      <c r="N914" s="8">
        <f t="shared" si="115"/>
        <v>9</v>
      </c>
      <c r="O914" s="8">
        <f t="shared" si="116"/>
        <v>2012</v>
      </c>
      <c r="P914">
        <v>1347944400</v>
      </c>
      <c r="Q914" s="10">
        <f t="shared" si="117"/>
        <v>41170.208333333336</v>
      </c>
      <c r="R914" t="b">
        <v>1</v>
      </c>
      <c r="S914" t="b">
        <v>0</v>
      </c>
      <c r="T914" t="s">
        <v>53</v>
      </c>
      <c r="U914" t="str">
        <f t="shared" si="118"/>
        <v>film &amp; video</v>
      </c>
      <c r="V914" t="str">
        <f t="shared" si="119"/>
        <v>drama</v>
      </c>
    </row>
    <row r="915" spans="1:22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112"/>
        <v>50.621082621082621</v>
      </c>
      <c r="G915" s="5">
        <f t="shared" si="113"/>
        <v>67.946462715105156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10">
        <f t="shared" si="114"/>
        <v>43597.208333333328</v>
      </c>
      <c r="N915" s="8">
        <f t="shared" si="115"/>
        <v>5</v>
      </c>
      <c r="O915" s="8">
        <f t="shared" si="116"/>
        <v>2019</v>
      </c>
      <c r="P915">
        <v>1558760400</v>
      </c>
      <c r="Q915" s="10">
        <f t="shared" si="117"/>
        <v>43610.208333333328</v>
      </c>
      <c r="R915" t="b">
        <v>0</v>
      </c>
      <c r="S915" t="b">
        <v>0</v>
      </c>
      <c r="T915" t="s">
        <v>53</v>
      </c>
      <c r="U915" t="str">
        <f t="shared" si="118"/>
        <v>film &amp; video</v>
      </c>
      <c r="V915" t="str">
        <f t="shared" si="119"/>
        <v>drama</v>
      </c>
    </row>
    <row r="916" spans="1:22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112"/>
        <v>57.4375</v>
      </c>
      <c r="G916" s="5">
        <f t="shared" si="113"/>
        <v>26.070921985815602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10">
        <f t="shared" si="114"/>
        <v>41490.208333333336</v>
      </c>
      <c r="N916" s="8">
        <f t="shared" si="115"/>
        <v>8</v>
      </c>
      <c r="O916" s="8">
        <f t="shared" si="116"/>
        <v>2013</v>
      </c>
      <c r="P916">
        <v>1376629200</v>
      </c>
      <c r="Q916" s="10">
        <f t="shared" si="117"/>
        <v>41502.208333333336</v>
      </c>
      <c r="R916" t="b">
        <v>0</v>
      </c>
      <c r="S916" t="b">
        <v>0</v>
      </c>
      <c r="T916" t="s">
        <v>33</v>
      </c>
      <c r="U916" t="str">
        <f t="shared" si="118"/>
        <v>theater</v>
      </c>
      <c r="V916" t="str">
        <f t="shared" si="119"/>
        <v>plays</v>
      </c>
    </row>
    <row r="917" spans="1:22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112"/>
        <v>155.62827640984909</v>
      </c>
      <c r="G917" s="5">
        <f t="shared" si="113"/>
        <v>105.0032154340836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10">
        <f t="shared" si="114"/>
        <v>42976.208333333328</v>
      </c>
      <c r="N917" s="8">
        <f t="shared" si="115"/>
        <v>8</v>
      </c>
      <c r="O917" s="8">
        <f t="shared" si="116"/>
        <v>2017</v>
      </c>
      <c r="P917">
        <v>1504760400</v>
      </c>
      <c r="Q917" s="10">
        <f t="shared" si="117"/>
        <v>42985.208333333328</v>
      </c>
      <c r="R917" t="b">
        <v>0</v>
      </c>
      <c r="S917" t="b">
        <v>0</v>
      </c>
      <c r="T917" t="s">
        <v>269</v>
      </c>
      <c r="U917" t="str">
        <f t="shared" si="118"/>
        <v>film &amp; video</v>
      </c>
      <c r="V917" t="str">
        <f t="shared" si="119"/>
        <v>television</v>
      </c>
    </row>
    <row r="918" spans="1:22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112"/>
        <v>36.297297297297298</v>
      </c>
      <c r="G918" s="5">
        <f t="shared" si="113"/>
        <v>25.826923076923077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10">
        <f t="shared" si="114"/>
        <v>41991.25</v>
      </c>
      <c r="N918" s="8">
        <f t="shared" si="115"/>
        <v>12</v>
      </c>
      <c r="O918" s="8">
        <f t="shared" si="116"/>
        <v>2014</v>
      </c>
      <c r="P918">
        <v>1419660000</v>
      </c>
      <c r="Q918" s="10">
        <f t="shared" si="117"/>
        <v>42000.25</v>
      </c>
      <c r="R918" t="b">
        <v>0</v>
      </c>
      <c r="S918" t="b">
        <v>0</v>
      </c>
      <c r="T918" t="s">
        <v>122</v>
      </c>
      <c r="U918" t="str">
        <f t="shared" si="118"/>
        <v>photography</v>
      </c>
      <c r="V918" t="str">
        <f t="shared" si="119"/>
        <v>photography books</v>
      </c>
    </row>
    <row r="919" spans="1:22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112"/>
        <v>58.25</v>
      </c>
      <c r="G919" s="5">
        <f t="shared" si="113"/>
        <v>77.666666666666671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10">
        <f t="shared" si="114"/>
        <v>40722.208333333336</v>
      </c>
      <c r="N919" s="8">
        <f t="shared" si="115"/>
        <v>6</v>
      </c>
      <c r="O919" s="8">
        <f t="shared" si="116"/>
        <v>2011</v>
      </c>
      <c r="P919">
        <v>1311310800</v>
      </c>
      <c r="Q919" s="10">
        <f t="shared" si="117"/>
        <v>40746.208333333336</v>
      </c>
      <c r="R919" t="b">
        <v>0</v>
      </c>
      <c r="S919" t="b">
        <v>1</v>
      </c>
      <c r="T919" t="s">
        <v>100</v>
      </c>
      <c r="U919" t="str">
        <f t="shared" si="118"/>
        <v>film &amp; video</v>
      </c>
      <c r="V919" t="str">
        <f t="shared" si="119"/>
        <v>shorts</v>
      </c>
    </row>
    <row r="920" spans="1:22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112"/>
        <v>237.39473684210526</v>
      </c>
      <c r="G920" s="5">
        <f t="shared" si="113"/>
        <v>57.82692307692308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10">
        <f t="shared" si="114"/>
        <v>41117.208333333336</v>
      </c>
      <c r="N920" s="8">
        <f t="shared" si="115"/>
        <v>7</v>
      </c>
      <c r="O920" s="8">
        <f t="shared" si="116"/>
        <v>2012</v>
      </c>
      <c r="P920">
        <v>1344315600</v>
      </c>
      <c r="Q920" s="10">
        <f t="shared" si="117"/>
        <v>41128.208333333336</v>
      </c>
      <c r="R920" t="b">
        <v>0</v>
      </c>
      <c r="S920" t="b">
        <v>0</v>
      </c>
      <c r="T920" t="s">
        <v>133</v>
      </c>
      <c r="U920" t="str">
        <f t="shared" si="118"/>
        <v>publishing</v>
      </c>
      <c r="V920" t="str">
        <f t="shared" si="119"/>
        <v>radio &amp; podcasts</v>
      </c>
    </row>
    <row r="921" spans="1:22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112"/>
        <v>58.75</v>
      </c>
      <c r="G921" s="5">
        <f t="shared" si="113"/>
        <v>92.955555555555549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10">
        <f t="shared" si="114"/>
        <v>43022.208333333328</v>
      </c>
      <c r="N921" s="8">
        <f t="shared" si="115"/>
        <v>10</v>
      </c>
      <c r="O921" s="8">
        <f t="shared" si="116"/>
        <v>2017</v>
      </c>
      <c r="P921">
        <v>1510725600</v>
      </c>
      <c r="Q921" s="10">
        <f t="shared" si="117"/>
        <v>43054.25</v>
      </c>
      <c r="R921" t="b">
        <v>0</v>
      </c>
      <c r="S921" t="b">
        <v>1</v>
      </c>
      <c r="T921" t="s">
        <v>33</v>
      </c>
      <c r="U921" t="str">
        <f t="shared" si="118"/>
        <v>theater</v>
      </c>
      <c r="V921" t="str">
        <f t="shared" si="119"/>
        <v>plays</v>
      </c>
    </row>
    <row r="922" spans="1:22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112"/>
        <v>182.56603773584905</v>
      </c>
      <c r="G922" s="5">
        <f t="shared" si="113"/>
        <v>37.945098039215686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10">
        <f t="shared" si="114"/>
        <v>43503.25</v>
      </c>
      <c r="N922" s="8">
        <f t="shared" si="115"/>
        <v>2</v>
      </c>
      <c r="O922" s="8">
        <f t="shared" si="116"/>
        <v>2019</v>
      </c>
      <c r="P922">
        <v>1551247200</v>
      </c>
      <c r="Q922" s="10">
        <f t="shared" si="117"/>
        <v>43523.25</v>
      </c>
      <c r="R922" t="b">
        <v>1</v>
      </c>
      <c r="S922" t="b">
        <v>0</v>
      </c>
      <c r="T922" t="s">
        <v>71</v>
      </c>
      <c r="U922" t="str">
        <f t="shared" si="118"/>
        <v>film &amp; video</v>
      </c>
      <c r="V922" t="str">
        <f t="shared" si="119"/>
        <v>animation</v>
      </c>
    </row>
    <row r="923" spans="1:22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112"/>
        <v>0.75436408977556113</v>
      </c>
      <c r="G923" s="5">
        <f t="shared" si="113"/>
        <v>31.842105263157894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10">
        <f t="shared" si="114"/>
        <v>40951.25</v>
      </c>
      <c r="N923" s="8">
        <f t="shared" si="115"/>
        <v>2</v>
      </c>
      <c r="O923" s="8">
        <f t="shared" si="116"/>
        <v>2012</v>
      </c>
      <c r="P923">
        <v>1330236000</v>
      </c>
      <c r="Q923" s="10">
        <f t="shared" si="117"/>
        <v>40965.25</v>
      </c>
      <c r="R923" t="b">
        <v>0</v>
      </c>
      <c r="S923" t="b">
        <v>0</v>
      </c>
      <c r="T923" t="s">
        <v>28</v>
      </c>
      <c r="U923" t="str">
        <f t="shared" si="118"/>
        <v>technology</v>
      </c>
      <c r="V923" t="str">
        <f t="shared" si="119"/>
        <v>web</v>
      </c>
    </row>
    <row r="924" spans="1:22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112"/>
        <v>175.95330739299609</v>
      </c>
      <c r="G924" s="5">
        <f t="shared" si="113"/>
        <v>40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10">
        <f t="shared" si="114"/>
        <v>43443.25</v>
      </c>
      <c r="N924" s="8">
        <f t="shared" si="115"/>
        <v>12</v>
      </c>
      <c r="O924" s="8">
        <f t="shared" si="116"/>
        <v>2018</v>
      </c>
      <c r="P924">
        <v>1545112800</v>
      </c>
      <c r="Q924" s="10">
        <f t="shared" si="117"/>
        <v>43452.25</v>
      </c>
      <c r="R924" t="b">
        <v>0</v>
      </c>
      <c r="S924" t="b">
        <v>1</v>
      </c>
      <c r="T924" t="s">
        <v>319</v>
      </c>
      <c r="U924" t="str">
        <f t="shared" si="118"/>
        <v>music</v>
      </c>
      <c r="V924" t="str">
        <f t="shared" si="119"/>
        <v>world music</v>
      </c>
    </row>
    <row r="925" spans="1:22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112"/>
        <v>237.88235294117646</v>
      </c>
      <c r="G925" s="5">
        <f t="shared" si="113"/>
        <v>101.1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10">
        <f t="shared" si="114"/>
        <v>40373.208333333336</v>
      </c>
      <c r="N925" s="8">
        <f t="shared" si="115"/>
        <v>7</v>
      </c>
      <c r="O925" s="8">
        <f t="shared" si="116"/>
        <v>2010</v>
      </c>
      <c r="P925">
        <v>1279170000</v>
      </c>
      <c r="Q925" s="10">
        <f t="shared" si="117"/>
        <v>40374.208333333336</v>
      </c>
      <c r="R925" t="b">
        <v>0</v>
      </c>
      <c r="S925" t="b">
        <v>0</v>
      </c>
      <c r="T925" t="s">
        <v>33</v>
      </c>
      <c r="U925" t="str">
        <f t="shared" si="118"/>
        <v>theater</v>
      </c>
      <c r="V925" t="str">
        <f t="shared" si="119"/>
        <v>plays</v>
      </c>
    </row>
    <row r="926" spans="1:22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112"/>
        <v>488.05076142131981</v>
      </c>
      <c r="G926" s="5">
        <f t="shared" si="113"/>
        <v>84.006989951944078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10">
        <f t="shared" si="114"/>
        <v>43769.208333333328</v>
      </c>
      <c r="N926" s="8">
        <f t="shared" si="115"/>
        <v>10</v>
      </c>
      <c r="O926" s="8">
        <f t="shared" si="116"/>
        <v>2019</v>
      </c>
      <c r="P926">
        <v>1573452000</v>
      </c>
      <c r="Q926" s="10">
        <f t="shared" si="117"/>
        <v>43780.25</v>
      </c>
      <c r="R926" t="b">
        <v>0</v>
      </c>
      <c r="S926" t="b">
        <v>0</v>
      </c>
      <c r="T926" t="s">
        <v>33</v>
      </c>
      <c r="U926" t="str">
        <f t="shared" si="118"/>
        <v>theater</v>
      </c>
      <c r="V926" t="str">
        <f t="shared" si="119"/>
        <v>plays</v>
      </c>
    </row>
    <row r="927" spans="1:22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112"/>
        <v>224.06666666666669</v>
      </c>
      <c r="G927" s="5">
        <f t="shared" si="113"/>
        <v>103.41538461538461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10">
        <f t="shared" si="114"/>
        <v>43000.208333333328</v>
      </c>
      <c r="N927" s="8">
        <f t="shared" si="115"/>
        <v>9</v>
      </c>
      <c r="O927" s="8">
        <f t="shared" si="116"/>
        <v>2017</v>
      </c>
      <c r="P927">
        <v>1507093200</v>
      </c>
      <c r="Q927" s="10">
        <f t="shared" si="117"/>
        <v>43012.208333333328</v>
      </c>
      <c r="R927" t="b">
        <v>0</v>
      </c>
      <c r="S927" t="b">
        <v>0</v>
      </c>
      <c r="T927" t="s">
        <v>33</v>
      </c>
      <c r="U927" t="str">
        <f t="shared" si="118"/>
        <v>theater</v>
      </c>
      <c r="V927" t="str">
        <f t="shared" si="119"/>
        <v>plays</v>
      </c>
    </row>
    <row r="928" spans="1:22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112"/>
        <v>18.126436781609197</v>
      </c>
      <c r="G928" s="5">
        <f t="shared" si="113"/>
        <v>105.13333333333334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10">
        <f t="shared" si="114"/>
        <v>42502.208333333328</v>
      </c>
      <c r="N928" s="8">
        <f t="shared" si="115"/>
        <v>5</v>
      </c>
      <c r="O928" s="8">
        <f t="shared" si="116"/>
        <v>2016</v>
      </c>
      <c r="P928">
        <v>1463374800</v>
      </c>
      <c r="Q928" s="10">
        <f t="shared" si="117"/>
        <v>42506.208333333328</v>
      </c>
      <c r="R928" t="b">
        <v>0</v>
      </c>
      <c r="S928" t="b">
        <v>0</v>
      </c>
      <c r="T928" t="s">
        <v>17</v>
      </c>
      <c r="U928" t="str">
        <f t="shared" si="118"/>
        <v>food</v>
      </c>
      <c r="V928" t="str">
        <f t="shared" si="119"/>
        <v>food trucks</v>
      </c>
    </row>
    <row r="929" spans="1:22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112"/>
        <v>45.847222222222221</v>
      </c>
      <c r="G929" s="5">
        <f t="shared" si="113"/>
        <v>89.21621621621621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10">
        <f t="shared" si="114"/>
        <v>41102.208333333336</v>
      </c>
      <c r="N929" s="8">
        <f t="shared" si="115"/>
        <v>7</v>
      </c>
      <c r="O929" s="8">
        <f t="shared" si="116"/>
        <v>2012</v>
      </c>
      <c r="P929">
        <v>1344574800</v>
      </c>
      <c r="Q929" s="10">
        <f t="shared" si="117"/>
        <v>41131.208333333336</v>
      </c>
      <c r="R929" t="b">
        <v>0</v>
      </c>
      <c r="S929" t="b">
        <v>0</v>
      </c>
      <c r="T929" t="s">
        <v>33</v>
      </c>
      <c r="U929" t="str">
        <f t="shared" si="118"/>
        <v>theater</v>
      </c>
      <c r="V929" t="str">
        <f t="shared" si="119"/>
        <v>plays</v>
      </c>
    </row>
    <row r="930" spans="1:22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112"/>
        <v>117.31541218637993</v>
      </c>
      <c r="G930" s="5">
        <f t="shared" si="113"/>
        <v>51.995234312946785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10">
        <f t="shared" si="114"/>
        <v>41637.25</v>
      </c>
      <c r="N930" s="8">
        <f t="shared" si="115"/>
        <v>12</v>
      </c>
      <c r="O930" s="8">
        <f t="shared" si="116"/>
        <v>2013</v>
      </c>
      <c r="P930">
        <v>1389074400</v>
      </c>
      <c r="Q930" s="10">
        <f t="shared" si="117"/>
        <v>41646.25</v>
      </c>
      <c r="R930" t="b">
        <v>0</v>
      </c>
      <c r="S930" t="b">
        <v>0</v>
      </c>
      <c r="T930" t="s">
        <v>28</v>
      </c>
      <c r="U930" t="str">
        <f t="shared" si="118"/>
        <v>technology</v>
      </c>
      <c r="V930" t="str">
        <f t="shared" si="119"/>
        <v>web</v>
      </c>
    </row>
    <row r="931" spans="1:22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112"/>
        <v>217.30909090909088</v>
      </c>
      <c r="G931" s="5">
        <f t="shared" si="113"/>
        <v>64.956521739130437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10">
        <f t="shared" si="114"/>
        <v>42858.208333333328</v>
      </c>
      <c r="N931" s="8">
        <f t="shared" si="115"/>
        <v>5</v>
      </c>
      <c r="O931" s="8">
        <f t="shared" si="116"/>
        <v>2017</v>
      </c>
      <c r="P931">
        <v>1494997200</v>
      </c>
      <c r="Q931" s="10">
        <f t="shared" si="117"/>
        <v>42872.208333333328</v>
      </c>
      <c r="R931" t="b">
        <v>0</v>
      </c>
      <c r="S931" t="b">
        <v>0</v>
      </c>
      <c r="T931" t="s">
        <v>33</v>
      </c>
      <c r="U931" t="str">
        <f t="shared" si="118"/>
        <v>theater</v>
      </c>
      <c r="V931" t="str">
        <f t="shared" si="119"/>
        <v>plays</v>
      </c>
    </row>
    <row r="932" spans="1:22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112"/>
        <v>112.28571428571428</v>
      </c>
      <c r="G932" s="5">
        <f t="shared" si="113"/>
        <v>46.235294117647058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10">
        <f t="shared" si="114"/>
        <v>42060.25</v>
      </c>
      <c r="N932" s="8">
        <f t="shared" si="115"/>
        <v>2</v>
      </c>
      <c r="O932" s="8">
        <f t="shared" si="116"/>
        <v>2015</v>
      </c>
      <c r="P932">
        <v>1425448800</v>
      </c>
      <c r="Q932" s="10">
        <f t="shared" si="117"/>
        <v>42067.25</v>
      </c>
      <c r="R932" t="b">
        <v>0</v>
      </c>
      <c r="S932" t="b">
        <v>1</v>
      </c>
      <c r="T932" t="s">
        <v>33</v>
      </c>
      <c r="U932" t="str">
        <f t="shared" si="118"/>
        <v>theater</v>
      </c>
      <c r="V932" t="str">
        <f t="shared" si="119"/>
        <v>plays</v>
      </c>
    </row>
    <row r="933" spans="1:22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112"/>
        <v>72.51898734177216</v>
      </c>
      <c r="G933" s="5">
        <f t="shared" si="113"/>
        <v>51.151785714285715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10">
        <f t="shared" si="114"/>
        <v>41818.208333333336</v>
      </c>
      <c r="N933" s="8">
        <f t="shared" si="115"/>
        <v>6</v>
      </c>
      <c r="O933" s="8">
        <f t="shared" si="116"/>
        <v>2014</v>
      </c>
      <c r="P933">
        <v>1404104400</v>
      </c>
      <c r="Q933" s="10">
        <f t="shared" si="117"/>
        <v>41820.208333333336</v>
      </c>
      <c r="R933" t="b">
        <v>0</v>
      </c>
      <c r="S933" t="b">
        <v>1</v>
      </c>
      <c r="T933" t="s">
        <v>33</v>
      </c>
      <c r="U933" t="str">
        <f t="shared" si="118"/>
        <v>theater</v>
      </c>
      <c r="V933" t="str">
        <f t="shared" si="119"/>
        <v>plays</v>
      </c>
    </row>
    <row r="934" spans="1:22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112"/>
        <v>212.30434782608697</v>
      </c>
      <c r="G934" s="5">
        <f t="shared" si="113"/>
        <v>33.909722222222221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10">
        <f t="shared" si="114"/>
        <v>41709.208333333336</v>
      </c>
      <c r="N934" s="8">
        <f t="shared" si="115"/>
        <v>3</v>
      </c>
      <c r="O934" s="8">
        <f t="shared" si="116"/>
        <v>2014</v>
      </c>
      <c r="P934">
        <v>1394773200</v>
      </c>
      <c r="Q934" s="10">
        <f t="shared" si="117"/>
        <v>41712.208333333336</v>
      </c>
      <c r="R934" t="b">
        <v>0</v>
      </c>
      <c r="S934" t="b">
        <v>0</v>
      </c>
      <c r="T934" t="s">
        <v>23</v>
      </c>
      <c r="U934" t="str">
        <f t="shared" si="118"/>
        <v>music</v>
      </c>
      <c r="V934" t="str">
        <f t="shared" si="119"/>
        <v>rock</v>
      </c>
    </row>
    <row r="935" spans="1:22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112"/>
        <v>239.74657534246577</v>
      </c>
      <c r="G935" s="5">
        <f t="shared" si="113"/>
        <v>92.016298633017882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10">
        <f t="shared" si="114"/>
        <v>41372.208333333336</v>
      </c>
      <c r="N935" s="8">
        <f t="shared" si="115"/>
        <v>4</v>
      </c>
      <c r="O935" s="8">
        <f t="shared" si="116"/>
        <v>2013</v>
      </c>
      <c r="P935">
        <v>1366520400</v>
      </c>
      <c r="Q935" s="10">
        <f t="shared" si="117"/>
        <v>41385.208333333336</v>
      </c>
      <c r="R935" t="b">
        <v>0</v>
      </c>
      <c r="S935" t="b">
        <v>0</v>
      </c>
      <c r="T935" t="s">
        <v>33</v>
      </c>
      <c r="U935" t="str">
        <f t="shared" si="118"/>
        <v>theater</v>
      </c>
      <c r="V935" t="str">
        <f t="shared" si="119"/>
        <v>plays</v>
      </c>
    </row>
    <row r="936" spans="1:22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112"/>
        <v>181.93548387096774</v>
      </c>
      <c r="G936" s="5">
        <f t="shared" si="113"/>
        <v>107.42857142857143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10">
        <f t="shared" si="114"/>
        <v>42422.25</v>
      </c>
      <c r="N936" s="8">
        <f t="shared" si="115"/>
        <v>2</v>
      </c>
      <c r="O936" s="8">
        <f t="shared" si="116"/>
        <v>2016</v>
      </c>
      <c r="P936">
        <v>1456639200</v>
      </c>
      <c r="Q936" s="10">
        <f t="shared" si="117"/>
        <v>42428.25</v>
      </c>
      <c r="R936" t="b">
        <v>0</v>
      </c>
      <c r="S936" t="b">
        <v>0</v>
      </c>
      <c r="T936" t="s">
        <v>33</v>
      </c>
      <c r="U936" t="str">
        <f t="shared" si="118"/>
        <v>theater</v>
      </c>
      <c r="V936" t="str">
        <f t="shared" si="119"/>
        <v>plays</v>
      </c>
    </row>
    <row r="937" spans="1:22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112"/>
        <v>164.13114754098362</v>
      </c>
      <c r="G937" s="5">
        <f t="shared" si="113"/>
        <v>75.848484848484844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10">
        <f t="shared" si="114"/>
        <v>42209.208333333328</v>
      </c>
      <c r="N937" s="8">
        <f t="shared" si="115"/>
        <v>7</v>
      </c>
      <c r="O937" s="8">
        <f t="shared" si="116"/>
        <v>2015</v>
      </c>
      <c r="P937">
        <v>1438318800</v>
      </c>
      <c r="Q937" s="10">
        <f t="shared" si="117"/>
        <v>42216.208333333328</v>
      </c>
      <c r="R937" t="b">
        <v>0</v>
      </c>
      <c r="S937" t="b">
        <v>0</v>
      </c>
      <c r="T937" t="s">
        <v>33</v>
      </c>
      <c r="U937" t="str">
        <f t="shared" si="118"/>
        <v>theater</v>
      </c>
      <c r="V937" t="str">
        <f t="shared" si="119"/>
        <v>plays</v>
      </c>
    </row>
    <row r="938" spans="1:22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112"/>
        <v>1.6375968992248062</v>
      </c>
      <c r="G938" s="5">
        <f t="shared" si="113"/>
        <v>80.476190476190482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10">
        <f t="shared" si="114"/>
        <v>43668.208333333328</v>
      </c>
      <c r="N938" s="8">
        <f t="shared" si="115"/>
        <v>7</v>
      </c>
      <c r="O938" s="8">
        <f t="shared" si="116"/>
        <v>2019</v>
      </c>
      <c r="P938">
        <v>1564030800</v>
      </c>
      <c r="Q938" s="10">
        <f t="shared" si="117"/>
        <v>43671.208333333328</v>
      </c>
      <c r="R938" t="b">
        <v>1</v>
      </c>
      <c r="S938" t="b">
        <v>0</v>
      </c>
      <c r="T938" t="s">
        <v>33</v>
      </c>
      <c r="U938" t="str">
        <f t="shared" si="118"/>
        <v>theater</v>
      </c>
      <c r="V938" t="str">
        <f t="shared" si="119"/>
        <v>plays</v>
      </c>
    </row>
    <row r="939" spans="1:22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112"/>
        <v>49.64385964912281</v>
      </c>
      <c r="G939" s="5">
        <f t="shared" si="113"/>
        <v>86.978483606557376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10">
        <f t="shared" si="114"/>
        <v>42334.25</v>
      </c>
      <c r="N939" s="8">
        <f t="shared" si="115"/>
        <v>11</v>
      </c>
      <c r="O939" s="8">
        <f t="shared" si="116"/>
        <v>2015</v>
      </c>
      <c r="P939">
        <v>1449295200</v>
      </c>
      <c r="Q939" s="10">
        <f t="shared" si="117"/>
        <v>42343.25</v>
      </c>
      <c r="R939" t="b">
        <v>0</v>
      </c>
      <c r="S939" t="b">
        <v>0</v>
      </c>
      <c r="T939" t="s">
        <v>42</v>
      </c>
      <c r="U939" t="str">
        <f t="shared" si="118"/>
        <v>film &amp; video</v>
      </c>
      <c r="V939" t="str">
        <f t="shared" si="119"/>
        <v>documentary</v>
      </c>
    </row>
    <row r="940" spans="1:22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112"/>
        <v>109.70652173913042</v>
      </c>
      <c r="G940" s="5">
        <f t="shared" si="113"/>
        <v>105.13541666666667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10">
        <f t="shared" si="114"/>
        <v>43263.208333333328</v>
      </c>
      <c r="N940" s="8">
        <f t="shared" si="115"/>
        <v>6</v>
      </c>
      <c r="O940" s="8">
        <f t="shared" si="116"/>
        <v>2018</v>
      </c>
      <c r="P940">
        <v>1531890000</v>
      </c>
      <c r="Q940" s="10">
        <f t="shared" si="117"/>
        <v>43299.208333333328</v>
      </c>
      <c r="R940" t="b">
        <v>0</v>
      </c>
      <c r="S940" t="b">
        <v>1</v>
      </c>
      <c r="T940" t="s">
        <v>119</v>
      </c>
      <c r="U940" t="str">
        <f t="shared" si="118"/>
        <v>publishing</v>
      </c>
      <c r="V940" t="str">
        <f t="shared" si="119"/>
        <v>fiction</v>
      </c>
    </row>
    <row r="941" spans="1:22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112"/>
        <v>49.217948717948715</v>
      </c>
      <c r="G941" s="5">
        <f t="shared" si="113"/>
        <v>57.298507462686565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10">
        <f t="shared" si="114"/>
        <v>40670.208333333336</v>
      </c>
      <c r="N941" s="8">
        <f t="shared" si="115"/>
        <v>5</v>
      </c>
      <c r="O941" s="8">
        <f t="shared" si="116"/>
        <v>2011</v>
      </c>
      <c r="P941">
        <v>1306213200</v>
      </c>
      <c r="Q941" s="10">
        <f t="shared" si="117"/>
        <v>40687.208333333336</v>
      </c>
      <c r="R941" t="b">
        <v>0</v>
      </c>
      <c r="S941" t="b">
        <v>1</v>
      </c>
      <c r="T941" t="s">
        <v>89</v>
      </c>
      <c r="U941" t="str">
        <f t="shared" si="118"/>
        <v>games</v>
      </c>
      <c r="V941" t="str">
        <f t="shared" si="119"/>
        <v>video games</v>
      </c>
    </row>
    <row r="942" spans="1:22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112"/>
        <v>62.232323232323225</v>
      </c>
      <c r="G942" s="5">
        <f t="shared" si="113"/>
        <v>93.348484848484844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10">
        <f t="shared" si="114"/>
        <v>41244.25</v>
      </c>
      <c r="N942" s="8">
        <f t="shared" si="115"/>
        <v>12</v>
      </c>
      <c r="O942" s="8">
        <f t="shared" si="116"/>
        <v>2012</v>
      </c>
      <c r="P942">
        <v>1356242400</v>
      </c>
      <c r="Q942" s="10">
        <f t="shared" si="117"/>
        <v>41266.25</v>
      </c>
      <c r="R942" t="b">
        <v>0</v>
      </c>
      <c r="S942" t="b">
        <v>0</v>
      </c>
      <c r="T942" t="s">
        <v>28</v>
      </c>
      <c r="U942" t="str">
        <f t="shared" si="118"/>
        <v>technology</v>
      </c>
      <c r="V942" t="str">
        <f t="shared" si="119"/>
        <v>web</v>
      </c>
    </row>
    <row r="943" spans="1:22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112"/>
        <v>13.05813953488372</v>
      </c>
      <c r="G943" s="5">
        <f t="shared" si="113"/>
        <v>71.987179487179489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10">
        <f t="shared" si="114"/>
        <v>40552.25</v>
      </c>
      <c r="N943" s="8">
        <f t="shared" si="115"/>
        <v>1</v>
      </c>
      <c r="O943" s="8">
        <f t="shared" si="116"/>
        <v>2011</v>
      </c>
      <c r="P943">
        <v>1297576800</v>
      </c>
      <c r="Q943" s="10">
        <f t="shared" si="117"/>
        <v>40587.25</v>
      </c>
      <c r="R943" t="b">
        <v>1</v>
      </c>
      <c r="S943" t="b">
        <v>0</v>
      </c>
      <c r="T943" t="s">
        <v>33</v>
      </c>
      <c r="U943" t="str">
        <f t="shared" si="118"/>
        <v>theater</v>
      </c>
      <c r="V943" t="str">
        <f t="shared" si="119"/>
        <v>plays</v>
      </c>
    </row>
    <row r="944" spans="1:22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112"/>
        <v>64.635416666666671</v>
      </c>
      <c r="G944" s="5">
        <f t="shared" si="113"/>
        <v>92.611940298507463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10">
        <f t="shared" si="114"/>
        <v>40568.25</v>
      </c>
      <c r="N944" s="8">
        <f t="shared" si="115"/>
        <v>1</v>
      </c>
      <c r="O944" s="8">
        <f t="shared" si="116"/>
        <v>2011</v>
      </c>
      <c r="P944">
        <v>1296194400</v>
      </c>
      <c r="Q944" s="10">
        <f t="shared" si="117"/>
        <v>40571.25</v>
      </c>
      <c r="R944" t="b">
        <v>0</v>
      </c>
      <c r="S944" t="b">
        <v>0</v>
      </c>
      <c r="T944" t="s">
        <v>33</v>
      </c>
      <c r="U944" t="str">
        <f t="shared" si="118"/>
        <v>theater</v>
      </c>
      <c r="V944" t="str">
        <f t="shared" si="119"/>
        <v>plays</v>
      </c>
    </row>
    <row r="945" spans="1:22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112"/>
        <v>159.58666666666667</v>
      </c>
      <c r="G945" s="5">
        <f t="shared" si="113"/>
        <v>104.99122807017544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10">
        <f t="shared" si="114"/>
        <v>41906.208333333336</v>
      </c>
      <c r="N945" s="8">
        <f t="shared" si="115"/>
        <v>9</v>
      </c>
      <c r="O945" s="8">
        <f t="shared" si="116"/>
        <v>2014</v>
      </c>
      <c r="P945">
        <v>1414558800</v>
      </c>
      <c r="Q945" s="10">
        <f t="shared" si="117"/>
        <v>41941.208333333336</v>
      </c>
      <c r="R945" t="b">
        <v>0</v>
      </c>
      <c r="S945" t="b">
        <v>0</v>
      </c>
      <c r="T945" t="s">
        <v>17</v>
      </c>
      <c r="U945" t="str">
        <f t="shared" si="118"/>
        <v>food</v>
      </c>
      <c r="V945" t="str">
        <f t="shared" si="119"/>
        <v>food trucks</v>
      </c>
    </row>
    <row r="946" spans="1:22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112"/>
        <v>81.42</v>
      </c>
      <c r="G946" s="5">
        <f t="shared" si="113"/>
        <v>30.958174904942965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10">
        <f t="shared" si="114"/>
        <v>42776.25</v>
      </c>
      <c r="N946" s="8">
        <f t="shared" si="115"/>
        <v>2</v>
      </c>
      <c r="O946" s="8">
        <f t="shared" si="116"/>
        <v>2017</v>
      </c>
      <c r="P946">
        <v>1488348000</v>
      </c>
      <c r="Q946" s="10">
        <f t="shared" si="117"/>
        <v>42795.25</v>
      </c>
      <c r="R946" t="b">
        <v>0</v>
      </c>
      <c r="S946" t="b">
        <v>0</v>
      </c>
      <c r="T946" t="s">
        <v>122</v>
      </c>
      <c r="U946" t="str">
        <f t="shared" si="118"/>
        <v>photography</v>
      </c>
      <c r="V946" t="str">
        <f t="shared" si="119"/>
        <v>photography books</v>
      </c>
    </row>
    <row r="947" spans="1:22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112"/>
        <v>32.444767441860463</v>
      </c>
      <c r="G947" s="5">
        <f t="shared" si="113"/>
        <v>33.001182732111175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10">
        <f t="shared" si="114"/>
        <v>41004.208333333336</v>
      </c>
      <c r="N947" s="8">
        <f t="shared" si="115"/>
        <v>4</v>
      </c>
      <c r="O947" s="8">
        <f t="shared" si="116"/>
        <v>2012</v>
      </c>
      <c r="P947">
        <v>1334898000</v>
      </c>
      <c r="Q947" s="10">
        <f t="shared" si="117"/>
        <v>41019.208333333336</v>
      </c>
      <c r="R947" t="b">
        <v>1</v>
      </c>
      <c r="S947" t="b">
        <v>0</v>
      </c>
      <c r="T947" t="s">
        <v>122</v>
      </c>
      <c r="U947" t="str">
        <f t="shared" si="118"/>
        <v>photography</v>
      </c>
      <c r="V947" t="str">
        <f t="shared" si="119"/>
        <v>photography books</v>
      </c>
    </row>
    <row r="948" spans="1:22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112"/>
        <v>9.9141184124918666</v>
      </c>
      <c r="G948" s="5">
        <f t="shared" si="113"/>
        <v>84.187845303867405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10">
        <f t="shared" si="114"/>
        <v>40710.208333333336</v>
      </c>
      <c r="N948" s="8">
        <f t="shared" si="115"/>
        <v>6</v>
      </c>
      <c r="O948" s="8">
        <f t="shared" si="116"/>
        <v>2011</v>
      </c>
      <c r="P948">
        <v>1308373200</v>
      </c>
      <c r="Q948" s="10">
        <f t="shared" si="117"/>
        <v>40712.208333333336</v>
      </c>
      <c r="R948" t="b">
        <v>0</v>
      </c>
      <c r="S948" t="b">
        <v>0</v>
      </c>
      <c r="T948" t="s">
        <v>33</v>
      </c>
      <c r="U948" t="str">
        <f t="shared" si="118"/>
        <v>theater</v>
      </c>
      <c r="V948" t="str">
        <f t="shared" si="119"/>
        <v>plays</v>
      </c>
    </row>
    <row r="949" spans="1:22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112"/>
        <v>26.694444444444443</v>
      </c>
      <c r="G949" s="5">
        <f t="shared" si="113"/>
        <v>73.92307692307692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10">
        <f t="shared" si="114"/>
        <v>41908.208333333336</v>
      </c>
      <c r="N949" s="8">
        <f t="shared" si="115"/>
        <v>9</v>
      </c>
      <c r="O949" s="8">
        <f t="shared" si="116"/>
        <v>2014</v>
      </c>
      <c r="P949">
        <v>1412312400</v>
      </c>
      <c r="Q949" s="10">
        <f t="shared" si="117"/>
        <v>41915.208333333336</v>
      </c>
      <c r="R949" t="b">
        <v>0</v>
      </c>
      <c r="S949" t="b">
        <v>0</v>
      </c>
      <c r="T949" t="s">
        <v>33</v>
      </c>
      <c r="U949" t="str">
        <f t="shared" si="118"/>
        <v>theater</v>
      </c>
      <c r="V949" t="str">
        <f t="shared" si="119"/>
        <v>plays</v>
      </c>
    </row>
    <row r="950" spans="1:22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112"/>
        <v>62.957446808510639</v>
      </c>
      <c r="G950" s="5">
        <f t="shared" si="113"/>
        <v>36.987499999999997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10">
        <f t="shared" si="114"/>
        <v>41985.25</v>
      </c>
      <c r="N950" s="8">
        <f t="shared" si="115"/>
        <v>12</v>
      </c>
      <c r="O950" s="8">
        <f t="shared" si="116"/>
        <v>2014</v>
      </c>
      <c r="P950">
        <v>1419228000</v>
      </c>
      <c r="Q950" s="10">
        <f t="shared" si="117"/>
        <v>41995.25</v>
      </c>
      <c r="R950" t="b">
        <v>1</v>
      </c>
      <c r="S950" t="b">
        <v>1</v>
      </c>
      <c r="T950" t="s">
        <v>42</v>
      </c>
      <c r="U950" t="str">
        <f t="shared" si="118"/>
        <v>film &amp; video</v>
      </c>
      <c r="V950" t="str">
        <f t="shared" si="119"/>
        <v>documentary</v>
      </c>
    </row>
    <row r="951" spans="1:22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112"/>
        <v>161.35593220338984</v>
      </c>
      <c r="G951" s="5">
        <f t="shared" si="113"/>
        <v>46.896551724137929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10">
        <f t="shared" si="114"/>
        <v>42112.208333333328</v>
      </c>
      <c r="N951" s="8">
        <f t="shared" si="115"/>
        <v>4</v>
      </c>
      <c r="O951" s="8">
        <f t="shared" si="116"/>
        <v>2015</v>
      </c>
      <c r="P951">
        <v>1430974800</v>
      </c>
      <c r="Q951" s="10">
        <f t="shared" si="117"/>
        <v>42131.208333333328</v>
      </c>
      <c r="R951" t="b">
        <v>0</v>
      </c>
      <c r="S951" t="b">
        <v>0</v>
      </c>
      <c r="T951" t="s">
        <v>28</v>
      </c>
      <c r="U951" t="str">
        <f t="shared" si="118"/>
        <v>technology</v>
      </c>
      <c r="V951" t="str">
        <f t="shared" si="119"/>
        <v>web</v>
      </c>
    </row>
    <row r="952" spans="1:22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112"/>
        <v>5</v>
      </c>
      <c r="G952" s="5">
        <f t="shared" si="113"/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10">
        <f t="shared" si="114"/>
        <v>43571.208333333328</v>
      </c>
      <c r="N952" s="8">
        <f t="shared" si="115"/>
        <v>4</v>
      </c>
      <c r="O952" s="8">
        <f t="shared" si="116"/>
        <v>2019</v>
      </c>
      <c r="P952">
        <v>1555822800</v>
      </c>
      <c r="Q952" s="10">
        <f t="shared" si="117"/>
        <v>43576.208333333328</v>
      </c>
      <c r="R952" t="b">
        <v>0</v>
      </c>
      <c r="S952" t="b">
        <v>1</v>
      </c>
      <c r="T952" t="s">
        <v>33</v>
      </c>
      <c r="U952" t="str">
        <f t="shared" si="118"/>
        <v>theater</v>
      </c>
      <c r="V952" t="str">
        <f t="shared" si="119"/>
        <v>plays</v>
      </c>
    </row>
    <row r="953" spans="1:22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112"/>
        <v>1096.9379310344827</v>
      </c>
      <c r="G953" s="5">
        <f t="shared" si="113"/>
        <v>102.02437459910199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10">
        <f t="shared" si="114"/>
        <v>42730.25</v>
      </c>
      <c r="N953" s="8">
        <f t="shared" si="115"/>
        <v>12</v>
      </c>
      <c r="O953" s="8">
        <f t="shared" si="116"/>
        <v>2016</v>
      </c>
      <c r="P953">
        <v>1482818400</v>
      </c>
      <c r="Q953" s="10">
        <f t="shared" si="117"/>
        <v>42731.25</v>
      </c>
      <c r="R953" t="b">
        <v>0</v>
      </c>
      <c r="S953" t="b">
        <v>1</v>
      </c>
      <c r="T953" t="s">
        <v>23</v>
      </c>
      <c r="U953" t="str">
        <f t="shared" si="118"/>
        <v>music</v>
      </c>
      <c r="V953" t="str">
        <f t="shared" si="119"/>
        <v>rock</v>
      </c>
    </row>
    <row r="954" spans="1:22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112"/>
        <v>70.094158075601371</v>
      </c>
      <c r="G954" s="5">
        <f t="shared" si="113"/>
        <v>45.007502206531335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10">
        <f t="shared" si="114"/>
        <v>42591.208333333328</v>
      </c>
      <c r="N954" s="8">
        <f t="shared" si="115"/>
        <v>8</v>
      </c>
      <c r="O954" s="8">
        <f t="shared" si="116"/>
        <v>2016</v>
      </c>
      <c r="P954">
        <v>1471928400</v>
      </c>
      <c r="Q954" s="10">
        <f t="shared" si="117"/>
        <v>42605.208333333328</v>
      </c>
      <c r="R954" t="b">
        <v>0</v>
      </c>
      <c r="S954" t="b">
        <v>0</v>
      </c>
      <c r="T954" t="s">
        <v>42</v>
      </c>
      <c r="U954" t="str">
        <f t="shared" si="118"/>
        <v>film &amp; video</v>
      </c>
      <c r="V954" t="str">
        <f t="shared" si="119"/>
        <v>documentary</v>
      </c>
    </row>
    <row r="955" spans="1:22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112"/>
        <v>60</v>
      </c>
      <c r="G955" s="5">
        <f t="shared" si="113"/>
        <v>94.285714285714292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10">
        <f t="shared" si="114"/>
        <v>42358.25</v>
      </c>
      <c r="N955" s="8">
        <f t="shared" si="115"/>
        <v>12</v>
      </c>
      <c r="O955" s="8">
        <f t="shared" si="116"/>
        <v>2015</v>
      </c>
      <c r="P955">
        <v>1453701600</v>
      </c>
      <c r="Q955" s="10">
        <f t="shared" si="117"/>
        <v>42394.25</v>
      </c>
      <c r="R955" t="b">
        <v>0</v>
      </c>
      <c r="S955" t="b">
        <v>1</v>
      </c>
      <c r="T955" t="s">
        <v>474</v>
      </c>
      <c r="U955" t="str">
        <f t="shared" si="118"/>
        <v>film &amp; video</v>
      </c>
      <c r="V955" t="str">
        <f t="shared" si="119"/>
        <v>science fiction</v>
      </c>
    </row>
    <row r="956" spans="1:22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112"/>
        <v>367.0985915492958</v>
      </c>
      <c r="G956" s="5">
        <f t="shared" si="113"/>
        <v>101.02325581395348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10">
        <f t="shared" si="114"/>
        <v>41174.208333333336</v>
      </c>
      <c r="N956" s="8">
        <f t="shared" si="115"/>
        <v>9</v>
      </c>
      <c r="O956" s="8">
        <f t="shared" si="116"/>
        <v>2012</v>
      </c>
      <c r="P956">
        <v>1350363600</v>
      </c>
      <c r="Q956" s="10">
        <f t="shared" si="117"/>
        <v>41198.208333333336</v>
      </c>
      <c r="R956" t="b">
        <v>0</v>
      </c>
      <c r="S956" t="b">
        <v>0</v>
      </c>
      <c r="T956" t="s">
        <v>28</v>
      </c>
      <c r="U956" t="str">
        <f t="shared" si="118"/>
        <v>technology</v>
      </c>
      <c r="V956" t="str">
        <f t="shared" si="119"/>
        <v>web</v>
      </c>
    </row>
    <row r="957" spans="1:22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112"/>
        <v>1109</v>
      </c>
      <c r="G957" s="5">
        <f t="shared" si="113"/>
        <v>97.037499999999994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10">
        <f t="shared" si="114"/>
        <v>41238.25</v>
      </c>
      <c r="N957" s="8">
        <f t="shared" si="115"/>
        <v>11</v>
      </c>
      <c r="O957" s="8">
        <f t="shared" si="116"/>
        <v>2012</v>
      </c>
      <c r="P957">
        <v>1353996000</v>
      </c>
      <c r="Q957" s="10">
        <f t="shared" si="117"/>
        <v>41240.25</v>
      </c>
      <c r="R957" t="b">
        <v>0</v>
      </c>
      <c r="S957" t="b">
        <v>0</v>
      </c>
      <c r="T957" t="s">
        <v>33</v>
      </c>
      <c r="U957" t="str">
        <f t="shared" si="118"/>
        <v>theater</v>
      </c>
      <c r="V957" t="str">
        <f t="shared" si="119"/>
        <v>plays</v>
      </c>
    </row>
    <row r="958" spans="1:22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112"/>
        <v>19.028784648187631</v>
      </c>
      <c r="G958" s="5">
        <f t="shared" si="113"/>
        <v>43.00963855421687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10">
        <f t="shared" si="114"/>
        <v>42360.25</v>
      </c>
      <c r="N958" s="8">
        <f t="shared" si="115"/>
        <v>12</v>
      </c>
      <c r="O958" s="8">
        <f t="shared" si="116"/>
        <v>2015</v>
      </c>
      <c r="P958">
        <v>1451109600</v>
      </c>
      <c r="Q958" s="10">
        <f t="shared" si="117"/>
        <v>42364.25</v>
      </c>
      <c r="R958" t="b">
        <v>0</v>
      </c>
      <c r="S958" t="b">
        <v>0</v>
      </c>
      <c r="T958" t="s">
        <v>474</v>
      </c>
      <c r="U958" t="str">
        <f t="shared" si="118"/>
        <v>film &amp; video</v>
      </c>
      <c r="V958" t="str">
        <f t="shared" si="119"/>
        <v>science fiction</v>
      </c>
    </row>
    <row r="959" spans="1:22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112"/>
        <v>126.87755102040816</v>
      </c>
      <c r="G959" s="5">
        <f t="shared" si="113"/>
        <v>94.916030534351151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10">
        <f t="shared" si="114"/>
        <v>40955.25</v>
      </c>
      <c r="N959" s="8">
        <f t="shared" si="115"/>
        <v>2</v>
      </c>
      <c r="O959" s="8">
        <f t="shared" si="116"/>
        <v>2012</v>
      </c>
      <c r="P959">
        <v>1329631200</v>
      </c>
      <c r="Q959" s="10">
        <f t="shared" si="117"/>
        <v>40958.25</v>
      </c>
      <c r="R959" t="b">
        <v>0</v>
      </c>
      <c r="S959" t="b">
        <v>0</v>
      </c>
      <c r="T959" t="s">
        <v>33</v>
      </c>
      <c r="U959" t="str">
        <f t="shared" si="118"/>
        <v>theater</v>
      </c>
      <c r="V959" t="str">
        <f t="shared" si="119"/>
        <v>plays</v>
      </c>
    </row>
    <row r="960" spans="1:22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112"/>
        <v>734.63636363636363</v>
      </c>
      <c r="G960" s="5">
        <f t="shared" si="113"/>
        <v>72.151785714285708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10">
        <f t="shared" si="114"/>
        <v>40350.208333333336</v>
      </c>
      <c r="N960" s="8">
        <f t="shared" si="115"/>
        <v>6</v>
      </c>
      <c r="O960" s="8">
        <f t="shared" si="116"/>
        <v>2010</v>
      </c>
      <c r="P960">
        <v>1278997200</v>
      </c>
      <c r="Q960" s="10">
        <f t="shared" si="117"/>
        <v>40372.208333333336</v>
      </c>
      <c r="R960" t="b">
        <v>0</v>
      </c>
      <c r="S960" t="b">
        <v>0</v>
      </c>
      <c r="T960" t="s">
        <v>71</v>
      </c>
      <c r="U960" t="str">
        <f t="shared" si="118"/>
        <v>film &amp; video</v>
      </c>
      <c r="V960" t="str">
        <f t="shared" si="119"/>
        <v>animation</v>
      </c>
    </row>
    <row r="961" spans="1:22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112"/>
        <v>4.5731034482758623</v>
      </c>
      <c r="G961" s="5">
        <f t="shared" si="113"/>
        <v>51.007692307692309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10">
        <f t="shared" si="114"/>
        <v>40357.208333333336</v>
      </c>
      <c r="N961" s="8">
        <f t="shared" si="115"/>
        <v>6</v>
      </c>
      <c r="O961" s="8">
        <f t="shared" si="116"/>
        <v>2010</v>
      </c>
      <c r="P961">
        <v>1280120400</v>
      </c>
      <c r="Q961" s="10">
        <f t="shared" si="117"/>
        <v>40385.208333333336</v>
      </c>
      <c r="R961" t="b">
        <v>0</v>
      </c>
      <c r="S961" t="b">
        <v>0</v>
      </c>
      <c r="T961" t="s">
        <v>206</v>
      </c>
      <c r="U961" t="str">
        <f t="shared" si="118"/>
        <v>publishing</v>
      </c>
      <c r="V961" t="str">
        <f t="shared" si="119"/>
        <v>translations</v>
      </c>
    </row>
    <row r="962" spans="1:22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112"/>
        <v>85.054545454545448</v>
      </c>
      <c r="G962" s="5">
        <f t="shared" si="113"/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10">
        <f t="shared" si="114"/>
        <v>42408.25</v>
      </c>
      <c r="N962" s="8">
        <f t="shared" si="115"/>
        <v>2</v>
      </c>
      <c r="O962" s="8">
        <f t="shared" si="116"/>
        <v>2016</v>
      </c>
      <c r="P962">
        <v>1458104400</v>
      </c>
      <c r="Q962" s="10">
        <f t="shared" si="117"/>
        <v>42445.208333333328</v>
      </c>
      <c r="R962" t="b">
        <v>0</v>
      </c>
      <c r="S962" t="b">
        <v>0</v>
      </c>
      <c r="T962" t="s">
        <v>28</v>
      </c>
      <c r="U962" t="str">
        <f t="shared" si="118"/>
        <v>technology</v>
      </c>
      <c r="V962" t="str">
        <f t="shared" si="119"/>
        <v>web</v>
      </c>
    </row>
    <row r="963" spans="1:22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120">E963/D963*100</f>
        <v>119.29824561403508</v>
      </c>
      <c r="G963" s="5">
        <f t="shared" ref="G963:G1001" si="121">E963/I963</f>
        <v>43.87096774193548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10">
        <f t="shared" ref="M963:M1001" si="122">(((L963/60)/60)/24)+DATE(1970,1,1)</f>
        <v>40591.25</v>
      </c>
      <c r="N963" s="8">
        <f t="shared" ref="N963:N1001" si="123">MONTH(M963)</f>
        <v>2</v>
      </c>
      <c r="O963" s="8">
        <f t="shared" ref="O963:O1001" si="124">YEAR(M963)</f>
        <v>2011</v>
      </c>
      <c r="P963">
        <v>1298268000</v>
      </c>
      <c r="Q963" s="10">
        <f t="shared" ref="Q963:Q1001" si="125">(((P963/60)/60)/24)+DATE(1970,1,1)</f>
        <v>40595.25</v>
      </c>
      <c r="R963" t="b">
        <v>0</v>
      </c>
      <c r="S963" t="b">
        <v>0</v>
      </c>
      <c r="T963" t="s">
        <v>206</v>
      </c>
      <c r="U963" t="str">
        <f t="shared" ref="U963:U1001" si="126">LEFT(T963,FIND("/",T963,1)-1)</f>
        <v>publishing</v>
      </c>
      <c r="V963" t="str">
        <f t="shared" si="119"/>
        <v>translations</v>
      </c>
    </row>
    <row r="964" spans="1:22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120"/>
        <v>296.02777777777777</v>
      </c>
      <c r="G964" s="5">
        <f t="shared" si="121"/>
        <v>40.063909774436091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10">
        <f t="shared" si="122"/>
        <v>41592.25</v>
      </c>
      <c r="N964" s="8">
        <f t="shared" si="123"/>
        <v>11</v>
      </c>
      <c r="O964" s="8">
        <f t="shared" si="124"/>
        <v>2013</v>
      </c>
      <c r="P964">
        <v>1386223200</v>
      </c>
      <c r="Q964" s="10">
        <f t="shared" si="125"/>
        <v>41613.25</v>
      </c>
      <c r="R964" t="b">
        <v>0</v>
      </c>
      <c r="S964" t="b">
        <v>0</v>
      </c>
      <c r="T964" t="s">
        <v>17</v>
      </c>
      <c r="U964" t="str">
        <f t="shared" si="126"/>
        <v>food</v>
      </c>
      <c r="V964" t="str">
        <f t="shared" ref="V964:V1001" si="127">RIGHT(T964,(LEN(T964)-FIND("/",T964,1)))</f>
        <v>food trucks</v>
      </c>
    </row>
    <row r="965" spans="1:22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120"/>
        <v>84.694915254237287</v>
      </c>
      <c r="G965" s="5">
        <f t="shared" si="121"/>
        <v>43.833333333333336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10">
        <f t="shared" si="122"/>
        <v>40607.25</v>
      </c>
      <c r="N965" s="8">
        <f t="shared" si="123"/>
        <v>3</v>
      </c>
      <c r="O965" s="8">
        <f t="shared" si="124"/>
        <v>2011</v>
      </c>
      <c r="P965">
        <v>1299823200</v>
      </c>
      <c r="Q965" s="10">
        <f t="shared" si="125"/>
        <v>40613.25</v>
      </c>
      <c r="R965" t="b">
        <v>0</v>
      </c>
      <c r="S965" t="b">
        <v>1</v>
      </c>
      <c r="T965" t="s">
        <v>122</v>
      </c>
      <c r="U965" t="str">
        <f t="shared" si="126"/>
        <v>photography</v>
      </c>
      <c r="V965" t="str">
        <f t="shared" si="127"/>
        <v>photography books</v>
      </c>
    </row>
    <row r="966" spans="1:22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120"/>
        <v>355.7837837837838</v>
      </c>
      <c r="G966" s="5">
        <f t="shared" si="121"/>
        <v>84.92903225806451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10">
        <f t="shared" si="122"/>
        <v>42135.208333333328</v>
      </c>
      <c r="N966" s="8">
        <f t="shared" si="123"/>
        <v>5</v>
      </c>
      <c r="O966" s="8">
        <f t="shared" si="124"/>
        <v>2015</v>
      </c>
      <c r="P966">
        <v>1431752400</v>
      </c>
      <c r="Q966" s="10">
        <f t="shared" si="125"/>
        <v>42140.208333333328</v>
      </c>
      <c r="R966" t="b">
        <v>0</v>
      </c>
      <c r="S966" t="b">
        <v>0</v>
      </c>
      <c r="T966" t="s">
        <v>33</v>
      </c>
      <c r="U966" t="str">
        <f t="shared" si="126"/>
        <v>theater</v>
      </c>
      <c r="V966" t="str">
        <f t="shared" si="127"/>
        <v>plays</v>
      </c>
    </row>
    <row r="967" spans="1:22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120"/>
        <v>386.40909090909093</v>
      </c>
      <c r="G967" s="5">
        <f t="shared" si="121"/>
        <v>41.067632850241544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10">
        <f t="shared" si="122"/>
        <v>40203.25</v>
      </c>
      <c r="N967" s="8">
        <f t="shared" si="123"/>
        <v>1</v>
      </c>
      <c r="O967" s="8">
        <f t="shared" si="124"/>
        <v>2010</v>
      </c>
      <c r="P967">
        <v>1267855200</v>
      </c>
      <c r="Q967" s="10">
        <f t="shared" si="125"/>
        <v>40243.25</v>
      </c>
      <c r="R967" t="b">
        <v>0</v>
      </c>
      <c r="S967" t="b">
        <v>0</v>
      </c>
      <c r="T967" t="s">
        <v>23</v>
      </c>
      <c r="U967" t="str">
        <f t="shared" si="126"/>
        <v>music</v>
      </c>
      <c r="V967" t="str">
        <f t="shared" si="127"/>
        <v>rock</v>
      </c>
    </row>
    <row r="968" spans="1:22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120"/>
        <v>792.23529411764707</v>
      </c>
      <c r="G968" s="5">
        <f t="shared" si="121"/>
        <v>54.971428571428568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10">
        <f t="shared" si="122"/>
        <v>42901.208333333328</v>
      </c>
      <c r="N968" s="8">
        <f t="shared" si="123"/>
        <v>6</v>
      </c>
      <c r="O968" s="8">
        <f t="shared" si="124"/>
        <v>2017</v>
      </c>
      <c r="P968">
        <v>1497675600</v>
      </c>
      <c r="Q968" s="10">
        <f t="shared" si="125"/>
        <v>42903.208333333328</v>
      </c>
      <c r="R968" t="b">
        <v>0</v>
      </c>
      <c r="S968" t="b">
        <v>0</v>
      </c>
      <c r="T968" t="s">
        <v>33</v>
      </c>
      <c r="U968" t="str">
        <f t="shared" si="126"/>
        <v>theater</v>
      </c>
      <c r="V968" t="str">
        <f t="shared" si="127"/>
        <v>plays</v>
      </c>
    </row>
    <row r="969" spans="1:22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120"/>
        <v>137.03393665158373</v>
      </c>
      <c r="G969" s="5">
        <f t="shared" si="121"/>
        <v>77.010807374443743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10">
        <f t="shared" si="122"/>
        <v>41005.208333333336</v>
      </c>
      <c r="N969" s="8">
        <f t="shared" si="123"/>
        <v>4</v>
      </c>
      <c r="O969" s="8">
        <f t="shared" si="124"/>
        <v>2012</v>
      </c>
      <c r="P969">
        <v>1336885200</v>
      </c>
      <c r="Q969" s="10">
        <f t="shared" si="125"/>
        <v>41042.208333333336</v>
      </c>
      <c r="R969" t="b">
        <v>0</v>
      </c>
      <c r="S969" t="b">
        <v>0</v>
      </c>
      <c r="T969" t="s">
        <v>319</v>
      </c>
      <c r="U969" t="str">
        <f t="shared" si="126"/>
        <v>music</v>
      </c>
      <c r="V969" t="str">
        <f t="shared" si="127"/>
        <v>world music</v>
      </c>
    </row>
    <row r="970" spans="1:22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120"/>
        <v>338.20833333333337</v>
      </c>
      <c r="G970" s="5">
        <f t="shared" si="121"/>
        <v>71.201754385964918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10">
        <f t="shared" si="122"/>
        <v>40544.25</v>
      </c>
      <c r="N970" s="8">
        <f t="shared" si="123"/>
        <v>1</v>
      </c>
      <c r="O970" s="8">
        <f t="shared" si="124"/>
        <v>2011</v>
      </c>
      <c r="P970">
        <v>1295157600</v>
      </c>
      <c r="Q970" s="10">
        <f t="shared" si="125"/>
        <v>40559.25</v>
      </c>
      <c r="R970" t="b">
        <v>0</v>
      </c>
      <c r="S970" t="b">
        <v>0</v>
      </c>
      <c r="T970" t="s">
        <v>17</v>
      </c>
      <c r="U970" t="str">
        <f t="shared" si="126"/>
        <v>food</v>
      </c>
      <c r="V970" t="str">
        <f t="shared" si="127"/>
        <v>food trucks</v>
      </c>
    </row>
    <row r="971" spans="1:22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120"/>
        <v>108.22784810126582</v>
      </c>
      <c r="G971" s="5">
        <f t="shared" si="121"/>
        <v>91.935483870967744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10">
        <f t="shared" si="122"/>
        <v>43821.25</v>
      </c>
      <c r="N971" s="8">
        <f t="shared" si="123"/>
        <v>12</v>
      </c>
      <c r="O971" s="8">
        <f t="shared" si="124"/>
        <v>2019</v>
      </c>
      <c r="P971">
        <v>1577599200</v>
      </c>
      <c r="Q971" s="10">
        <f t="shared" si="125"/>
        <v>43828.25</v>
      </c>
      <c r="R971" t="b">
        <v>0</v>
      </c>
      <c r="S971" t="b">
        <v>0</v>
      </c>
      <c r="T971" t="s">
        <v>33</v>
      </c>
      <c r="U971" t="str">
        <f t="shared" si="126"/>
        <v>theater</v>
      </c>
      <c r="V971" t="str">
        <f t="shared" si="127"/>
        <v>plays</v>
      </c>
    </row>
    <row r="972" spans="1:22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120"/>
        <v>60.757639620653315</v>
      </c>
      <c r="G972" s="5">
        <f t="shared" si="121"/>
        <v>97.069023569023571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10">
        <f t="shared" si="122"/>
        <v>40672.208333333336</v>
      </c>
      <c r="N972" s="8">
        <f t="shared" si="123"/>
        <v>5</v>
      </c>
      <c r="O972" s="8">
        <f t="shared" si="124"/>
        <v>2011</v>
      </c>
      <c r="P972">
        <v>1305003600</v>
      </c>
      <c r="Q972" s="10">
        <f t="shared" si="125"/>
        <v>40673.208333333336</v>
      </c>
      <c r="R972" t="b">
        <v>0</v>
      </c>
      <c r="S972" t="b">
        <v>0</v>
      </c>
      <c r="T972" t="s">
        <v>33</v>
      </c>
      <c r="U972" t="str">
        <f t="shared" si="126"/>
        <v>theater</v>
      </c>
      <c r="V972" t="str">
        <f t="shared" si="127"/>
        <v>plays</v>
      </c>
    </row>
    <row r="973" spans="1:22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120"/>
        <v>27.725490196078432</v>
      </c>
      <c r="G973" s="5">
        <f t="shared" si="121"/>
        <v>58.916666666666664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10">
        <f t="shared" si="122"/>
        <v>41555.208333333336</v>
      </c>
      <c r="N973" s="8">
        <f t="shared" si="123"/>
        <v>10</v>
      </c>
      <c r="O973" s="8">
        <f t="shared" si="124"/>
        <v>2013</v>
      </c>
      <c r="P973">
        <v>1381726800</v>
      </c>
      <c r="Q973" s="10">
        <f t="shared" si="125"/>
        <v>41561.208333333336</v>
      </c>
      <c r="R973" t="b">
        <v>0</v>
      </c>
      <c r="S973" t="b">
        <v>0</v>
      </c>
      <c r="T973" t="s">
        <v>269</v>
      </c>
      <c r="U973" t="str">
        <f t="shared" si="126"/>
        <v>film &amp; video</v>
      </c>
      <c r="V973" t="str">
        <f t="shared" si="127"/>
        <v>television</v>
      </c>
    </row>
    <row r="974" spans="1:22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120"/>
        <v>228.3934426229508</v>
      </c>
      <c r="G974" s="5">
        <f t="shared" si="121"/>
        <v>58.015466983938133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10">
        <f t="shared" si="122"/>
        <v>41792.208333333336</v>
      </c>
      <c r="N974" s="8">
        <f t="shared" si="123"/>
        <v>6</v>
      </c>
      <c r="O974" s="8">
        <f t="shared" si="124"/>
        <v>2014</v>
      </c>
      <c r="P974">
        <v>1402462800</v>
      </c>
      <c r="Q974" s="10">
        <f t="shared" si="125"/>
        <v>41801.208333333336</v>
      </c>
      <c r="R974" t="b">
        <v>0</v>
      </c>
      <c r="S974" t="b">
        <v>1</v>
      </c>
      <c r="T974" t="s">
        <v>28</v>
      </c>
      <c r="U974" t="str">
        <f t="shared" si="126"/>
        <v>technology</v>
      </c>
      <c r="V974" t="str">
        <f t="shared" si="127"/>
        <v>web</v>
      </c>
    </row>
    <row r="975" spans="1:22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120"/>
        <v>21.615194054500414</v>
      </c>
      <c r="G975" s="5">
        <f t="shared" si="121"/>
        <v>103.87301587301587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10">
        <f t="shared" si="122"/>
        <v>40522.25</v>
      </c>
      <c r="N975" s="8">
        <f t="shared" si="123"/>
        <v>12</v>
      </c>
      <c r="O975" s="8">
        <f t="shared" si="124"/>
        <v>2010</v>
      </c>
      <c r="P975">
        <v>1292133600</v>
      </c>
      <c r="Q975" s="10">
        <f t="shared" si="125"/>
        <v>40524.25</v>
      </c>
      <c r="R975" t="b">
        <v>0</v>
      </c>
      <c r="S975" t="b">
        <v>1</v>
      </c>
      <c r="T975" t="s">
        <v>33</v>
      </c>
      <c r="U975" t="str">
        <f t="shared" si="126"/>
        <v>theater</v>
      </c>
      <c r="V975" t="str">
        <f t="shared" si="127"/>
        <v>plays</v>
      </c>
    </row>
    <row r="976" spans="1:22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120"/>
        <v>373.875</v>
      </c>
      <c r="G976" s="5">
        <f t="shared" si="121"/>
        <v>93.46875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10">
        <f t="shared" si="122"/>
        <v>41412.208333333336</v>
      </c>
      <c r="N976" s="8">
        <f t="shared" si="123"/>
        <v>5</v>
      </c>
      <c r="O976" s="8">
        <f t="shared" si="124"/>
        <v>2013</v>
      </c>
      <c r="P976">
        <v>1368939600</v>
      </c>
      <c r="Q976" s="10">
        <f t="shared" si="125"/>
        <v>41413.208333333336</v>
      </c>
      <c r="R976" t="b">
        <v>0</v>
      </c>
      <c r="S976" t="b">
        <v>0</v>
      </c>
      <c r="T976" t="s">
        <v>60</v>
      </c>
      <c r="U976" t="str">
        <f t="shared" si="126"/>
        <v>music</v>
      </c>
      <c r="V976" t="str">
        <f t="shared" si="127"/>
        <v>indie rock</v>
      </c>
    </row>
    <row r="977" spans="1:22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120"/>
        <v>154.92592592592592</v>
      </c>
      <c r="G977" s="5">
        <f t="shared" si="121"/>
        <v>61.970370370370368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10">
        <f t="shared" si="122"/>
        <v>42337.25</v>
      </c>
      <c r="N977" s="8">
        <f t="shared" si="123"/>
        <v>11</v>
      </c>
      <c r="O977" s="8">
        <f t="shared" si="124"/>
        <v>2015</v>
      </c>
      <c r="P977">
        <v>1452146400</v>
      </c>
      <c r="Q977" s="10">
        <f t="shared" si="125"/>
        <v>42376.25</v>
      </c>
      <c r="R977" t="b">
        <v>0</v>
      </c>
      <c r="S977" t="b">
        <v>1</v>
      </c>
      <c r="T977" t="s">
        <v>33</v>
      </c>
      <c r="U977" t="str">
        <f t="shared" si="126"/>
        <v>theater</v>
      </c>
      <c r="V977" t="str">
        <f t="shared" si="127"/>
        <v>plays</v>
      </c>
    </row>
    <row r="978" spans="1:22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120"/>
        <v>322.14999999999998</v>
      </c>
      <c r="G978" s="5">
        <f t="shared" si="121"/>
        <v>92.042857142857144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10">
        <f t="shared" si="122"/>
        <v>40571.25</v>
      </c>
      <c r="N978" s="8">
        <f t="shared" si="123"/>
        <v>1</v>
      </c>
      <c r="O978" s="8">
        <f t="shared" si="124"/>
        <v>2011</v>
      </c>
      <c r="P978">
        <v>1296712800</v>
      </c>
      <c r="Q978" s="10">
        <f t="shared" si="125"/>
        <v>40577.25</v>
      </c>
      <c r="R978" t="b">
        <v>0</v>
      </c>
      <c r="S978" t="b">
        <v>1</v>
      </c>
      <c r="T978" t="s">
        <v>33</v>
      </c>
      <c r="U978" t="str">
        <f t="shared" si="126"/>
        <v>theater</v>
      </c>
      <c r="V978" t="str">
        <f t="shared" si="127"/>
        <v>plays</v>
      </c>
    </row>
    <row r="979" spans="1:22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120"/>
        <v>73.957142857142856</v>
      </c>
      <c r="G979" s="5">
        <f t="shared" si="121"/>
        <v>77.268656716417908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10">
        <f t="shared" si="122"/>
        <v>43138.25</v>
      </c>
      <c r="N979" s="8">
        <f t="shared" si="123"/>
        <v>2</v>
      </c>
      <c r="O979" s="8">
        <f t="shared" si="124"/>
        <v>2018</v>
      </c>
      <c r="P979">
        <v>1520748000</v>
      </c>
      <c r="Q979" s="10">
        <f t="shared" si="125"/>
        <v>43170.25</v>
      </c>
      <c r="R979" t="b">
        <v>0</v>
      </c>
      <c r="S979" t="b">
        <v>0</v>
      </c>
      <c r="T979" t="s">
        <v>17</v>
      </c>
      <c r="U979" t="str">
        <f t="shared" si="126"/>
        <v>food</v>
      </c>
      <c r="V979" t="str">
        <f t="shared" si="127"/>
        <v>food trucks</v>
      </c>
    </row>
    <row r="980" spans="1:22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120"/>
        <v>864.1</v>
      </c>
      <c r="G980" s="5">
        <f t="shared" si="121"/>
        <v>93.923913043478265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10">
        <f t="shared" si="122"/>
        <v>42686.25</v>
      </c>
      <c r="N980" s="8">
        <f t="shared" si="123"/>
        <v>11</v>
      </c>
      <c r="O980" s="8">
        <f t="shared" si="124"/>
        <v>2016</v>
      </c>
      <c r="P980">
        <v>1480831200</v>
      </c>
      <c r="Q980" s="10">
        <f t="shared" si="125"/>
        <v>42708.25</v>
      </c>
      <c r="R980" t="b">
        <v>0</v>
      </c>
      <c r="S980" t="b">
        <v>0</v>
      </c>
      <c r="T980" t="s">
        <v>89</v>
      </c>
      <c r="U980" t="str">
        <f t="shared" si="126"/>
        <v>games</v>
      </c>
      <c r="V980" t="str">
        <f t="shared" si="127"/>
        <v>video games</v>
      </c>
    </row>
    <row r="981" spans="1:22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120"/>
        <v>143.26245847176079</v>
      </c>
      <c r="G981" s="5">
        <f t="shared" si="121"/>
        <v>84.969458128078813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10">
        <f t="shared" si="122"/>
        <v>42078.208333333328</v>
      </c>
      <c r="N981" s="8">
        <f t="shared" si="123"/>
        <v>3</v>
      </c>
      <c r="O981" s="8">
        <f t="shared" si="124"/>
        <v>2015</v>
      </c>
      <c r="P981">
        <v>1426914000</v>
      </c>
      <c r="Q981" s="10">
        <f t="shared" si="125"/>
        <v>42084.208333333328</v>
      </c>
      <c r="R981" t="b">
        <v>0</v>
      </c>
      <c r="S981" t="b">
        <v>0</v>
      </c>
      <c r="T981" t="s">
        <v>33</v>
      </c>
      <c r="U981" t="str">
        <f t="shared" si="126"/>
        <v>theater</v>
      </c>
      <c r="V981" t="str">
        <f t="shared" si="127"/>
        <v>plays</v>
      </c>
    </row>
    <row r="982" spans="1:22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120"/>
        <v>40.281762295081968</v>
      </c>
      <c r="G982" s="5">
        <f t="shared" si="121"/>
        <v>105.97035040431267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10">
        <f t="shared" si="122"/>
        <v>42307.208333333328</v>
      </c>
      <c r="N982" s="8">
        <f t="shared" si="123"/>
        <v>10</v>
      </c>
      <c r="O982" s="8">
        <f t="shared" si="124"/>
        <v>2015</v>
      </c>
      <c r="P982">
        <v>1446616800</v>
      </c>
      <c r="Q982" s="10">
        <f t="shared" si="125"/>
        <v>42312.25</v>
      </c>
      <c r="R982" t="b">
        <v>1</v>
      </c>
      <c r="S982" t="b">
        <v>0</v>
      </c>
      <c r="T982" t="s">
        <v>68</v>
      </c>
      <c r="U982" t="str">
        <f t="shared" si="126"/>
        <v>publishing</v>
      </c>
      <c r="V982" t="str">
        <f t="shared" si="127"/>
        <v>nonfiction</v>
      </c>
    </row>
    <row r="983" spans="1:22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120"/>
        <v>178.22388059701493</v>
      </c>
      <c r="G983" s="5">
        <f t="shared" si="121"/>
        <v>36.969040247678016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10">
        <f t="shared" si="122"/>
        <v>43094.25</v>
      </c>
      <c r="N983" s="8">
        <f t="shared" si="123"/>
        <v>12</v>
      </c>
      <c r="O983" s="8">
        <f t="shared" si="124"/>
        <v>2017</v>
      </c>
      <c r="P983">
        <v>1517032800</v>
      </c>
      <c r="Q983" s="10">
        <f t="shared" si="125"/>
        <v>43127.25</v>
      </c>
      <c r="R983" t="b">
        <v>0</v>
      </c>
      <c r="S983" t="b">
        <v>0</v>
      </c>
      <c r="T983" t="s">
        <v>28</v>
      </c>
      <c r="U983" t="str">
        <f t="shared" si="126"/>
        <v>technology</v>
      </c>
      <c r="V983" t="str">
        <f t="shared" si="127"/>
        <v>web</v>
      </c>
    </row>
    <row r="984" spans="1:22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120"/>
        <v>84.930555555555557</v>
      </c>
      <c r="G984" s="5">
        <f t="shared" si="121"/>
        <v>81.533333333333331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10">
        <f t="shared" si="122"/>
        <v>40743.208333333336</v>
      </c>
      <c r="N984" s="8">
        <f t="shared" si="123"/>
        <v>7</v>
      </c>
      <c r="O984" s="8">
        <f t="shared" si="124"/>
        <v>2011</v>
      </c>
      <c r="P984">
        <v>1311224400</v>
      </c>
      <c r="Q984" s="10">
        <f t="shared" si="125"/>
        <v>40745.208333333336</v>
      </c>
      <c r="R984" t="b">
        <v>0</v>
      </c>
      <c r="S984" t="b">
        <v>1</v>
      </c>
      <c r="T984" t="s">
        <v>42</v>
      </c>
      <c r="U984" t="str">
        <f t="shared" si="126"/>
        <v>film &amp; video</v>
      </c>
      <c r="V984" t="str">
        <f t="shared" si="127"/>
        <v>documentary</v>
      </c>
    </row>
    <row r="985" spans="1:22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120"/>
        <v>145.93648334624322</v>
      </c>
      <c r="G985" s="5">
        <f t="shared" si="121"/>
        <v>80.999140154772135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10">
        <f t="shared" si="122"/>
        <v>43681.208333333328</v>
      </c>
      <c r="N985" s="8">
        <f t="shared" si="123"/>
        <v>8</v>
      </c>
      <c r="O985" s="8">
        <f t="shared" si="124"/>
        <v>2019</v>
      </c>
      <c r="P985">
        <v>1566190800</v>
      </c>
      <c r="Q985" s="10">
        <f t="shared" si="125"/>
        <v>43696.208333333328</v>
      </c>
      <c r="R985" t="b">
        <v>0</v>
      </c>
      <c r="S985" t="b">
        <v>0</v>
      </c>
      <c r="T985" t="s">
        <v>42</v>
      </c>
      <c r="U985" t="str">
        <f t="shared" si="126"/>
        <v>film &amp; video</v>
      </c>
      <c r="V985" t="str">
        <f t="shared" si="127"/>
        <v>documentary</v>
      </c>
    </row>
    <row r="986" spans="1:22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120"/>
        <v>152.46153846153848</v>
      </c>
      <c r="G986" s="5">
        <f t="shared" si="121"/>
        <v>26.010498687664043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10">
        <f t="shared" si="122"/>
        <v>43716.208333333328</v>
      </c>
      <c r="N986" s="8">
        <f t="shared" si="123"/>
        <v>9</v>
      </c>
      <c r="O986" s="8">
        <f t="shared" si="124"/>
        <v>2019</v>
      </c>
      <c r="P986">
        <v>1570165200</v>
      </c>
      <c r="Q986" s="10">
        <f t="shared" si="125"/>
        <v>43742.208333333328</v>
      </c>
      <c r="R986" t="b">
        <v>0</v>
      </c>
      <c r="S986" t="b">
        <v>0</v>
      </c>
      <c r="T986" t="s">
        <v>33</v>
      </c>
      <c r="U986" t="str">
        <f t="shared" si="126"/>
        <v>theater</v>
      </c>
      <c r="V986" t="str">
        <f t="shared" si="127"/>
        <v>plays</v>
      </c>
    </row>
    <row r="987" spans="1:22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120"/>
        <v>67.129542790152414</v>
      </c>
      <c r="G987" s="5">
        <f t="shared" si="121"/>
        <v>25.998410896708286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10">
        <f t="shared" si="122"/>
        <v>41614.25</v>
      </c>
      <c r="N987" s="8">
        <f t="shared" si="123"/>
        <v>12</v>
      </c>
      <c r="O987" s="8">
        <f t="shared" si="124"/>
        <v>2013</v>
      </c>
      <c r="P987">
        <v>1388556000</v>
      </c>
      <c r="Q987" s="10">
        <f t="shared" si="125"/>
        <v>41640.25</v>
      </c>
      <c r="R987" t="b">
        <v>0</v>
      </c>
      <c r="S987" t="b">
        <v>1</v>
      </c>
      <c r="T987" t="s">
        <v>23</v>
      </c>
      <c r="U987" t="str">
        <f t="shared" si="126"/>
        <v>music</v>
      </c>
      <c r="V987" t="str">
        <f t="shared" si="127"/>
        <v>rock</v>
      </c>
    </row>
    <row r="988" spans="1:22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120"/>
        <v>40.307692307692307</v>
      </c>
      <c r="G988" s="5">
        <f t="shared" si="121"/>
        <v>34.173913043478258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10">
        <f t="shared" si="122"/>
        <v>40638.208333333336</v>
      </c>
      <c r="N988" s="8">
        <f t="shared" si="123"/>
        <v>4</v>
      </c>
      <c r="O988" s="8">
        <f t="shared" si="124"/>
        <v>2011</v>
      </c>
      <c r="P988">
        <v>1303189200</v>
      </c>
      <c r="Q988" s="10">
        <f t="shared" si="125"/>
        <v>40652.208333333336</v>
      </c>
      <c r="R988" t="b">
        <v>0</v>
      </c>
      <c r="S988" t="b">
        <v>0</v>
      </c>
      <c r="T988" t="s">
        <v>23</v>
      </c>
      <c r="U988" t="str">
        <f t="shared" si="126"/>
        <v>music</v>
      </c>
      <c r="V988" t="str">
        <f t="shared" si="127"/>
        <v>rock</v>
      </c>
    </row>
    <row r="989" spans="1:22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120"/>
        <v>216.79032258064518</v>
      </c>
      <c r="G989" s="5">
        <f t="shared" si="121"/>
        <v>28.002083333333335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10">
        <f t="shared" si="122"/>
        <v>42852.208333333328</v>
      </c>
      <c r="N989" s="8">
        <f t="shared" si="123"/>
        <v>4</v>
      </c>
      <c r="O989" s="8">
        <f t="shared" si="124"/>
        <v>2017</v>
      </c>
      <c r="P989">
        <v>1494478800</v>
      </c>
      <c r="Q989" s="10">
        <f t="shared" si="125"/>
        <v>42866.208333333328</v>
      </c>
      <c r="R989" t="b">
        <v>0</v>
      </c>
      <c r="S989" t="b">
        <v>0</v>
      </c>
      <c r="T989" t="s">
        <v>42</v>
      </c>
      <c r="U989" t="str">
        <f t="shared" si="126"/>
        <v>film &amp; video</v>
      </c>
      <c r="V989" t="str">
        <f t="shared" si="127"/>
        <v>documentary</v>
      </c>
    </row>
    <row r="990" spans="1:22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120"/>
        <v>52.117021276595743</v>
      </c>
      <c r="G990" s="5">
        <f t="shared" si="121"/>
        <v>76.546875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10">
        <f t="shared" si="122"/>
        <v>42686.25</v>
      </c>
      <c r="N990" s="8">
        <f t="shared" si="123"/>
        <v>11</v>
      </c>
      <c r="O990" s="8">
        <f t="shared" si="124"/>
        <v>2016</v>
      </c>
      <c r="P990">
        <v>1480744800</v>
      </c>
      <c r="Q990" s="10">
        <f t="shared" si="125"/>
        <v>42707.25</v>
      </c>
      <c r="R990" t="b">
        <v>0</v>
      </c>
      <c r="S990" t="b">
        <v>0</v>
      </c>
      <c r="T990" t="s">
        <v>133</v>
      </c>
      <c r="U990" t="str">
        <f t="shared" si="126"/>
        <v>publishing</v>
      </c>
      <c r="V990" t="str">
        <f t="shared" si="127"/>
        <v>radio &amp; podcasts</v>
      </c>
    </row>
    <row r="991" spans="1:22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120"/>
        <v>499.58333333333337</v>
      </c>
      <c r="G991" s="5">
        <f t="shared" si="121"/>
        <v>53.053097345132741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10">
        <f t="shared" si="122"/>
        <v>43571.208333333328</v>
      </c>
      <c r="N991" s="8">
        <f t="shared" si="123"/>
        <v>4</v>
      </c>
      <c r="O991" s="8">
        <f t="shared" si="124"/>
        <v>2019</v>
      </c>
      <c r="P991">
        <v>1555822800</v>
      </c>
      <c r="Q991" s="10">
        <f t="shared" si="125"/>
        <v>43576.208333333328</v>
      </c>
      <c r="R991" t="b">
        <v>0</v>
      </c>
      <c r="S991" t="b">
        <v>0</v>
      </c>
      <c r="T991" t="s">
        <v>206</v>
      </c>
      <c r="U991" t="str">
        <f t="shared" si="126"/>
        <v>publishing</v>
      </c>
      <c r="V991" t="str">
        <f t="shared" si="127"/>
        <v>translations</v>
      </c>
    </row>
    <row r="992" spans="1:22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120"/>
        <v>87.679487179487182</v>
      </c>
      <c r="G992" s="5">
        <f t="shared" si="121"/>
        <v>106.859375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10">
        <f t="shared" si="122"/>
        <v>42432.25</v>
      </c>
      <c r="N992" s="8">
        <f t="shared" si="123"/>
        <v>3</v>
      </c>
      <c r="O992" s="8">
        <f t="shared" si="124"/>
        <v>2016</v>
      </c>
      <c r="P992">
        <v>1458882000</v>
      </c>
      <c r="Q992" s="10">
        <f t="shared" si="125"/>
        <v>42454.208333333328</v>
      </c>
      <c r="R992" t="b">
        <v>0</v>
      </c>
      <c r="S992" t="b">
        <v>1</v>
      </c>
      <c r="T992" t="s">
        <v>53</v>
      </c>
      <c r="U992" t="str">
        <f t="shared" si="126"/>
        <v>film &amp; video</v>
      </c>
      <c r="V992" t="str">
        <f t="shared" si="127"/>
        <v>drama</v>
      </c>
    </row>
    <row r="993" spans="1:22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120"/>
        <v>113.17346938775511</v>
      </c>
      <c r="G993" s="5">
        <f t="shared" si="121"/>
        <v>46.020746887966808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10">
        <f t="shared" si="122"/>
        <v>41907.208333333336</v>
      </c>
      <c r="N993" s="8">
        <f t="shared" si="123"/>
        <v>9</v>
      </c>
      <c r="O993" s="8">
        <f t="shared" si="124"/>
        <v>2014</v>
      </c>
      <c r="P993">
        <v>1411966800</v>
      </c>
      <c r="Q993" s="10">
        <f t="shared" si="125"/>
        <v>41911.208333333336</v>
      </c>
      <c r="R993" t="b">
        <v>0</v>
      </c>
      <c r="S993" t="b">
        <v>1</v>
      </c>
      <c r="T993" t="s">
        <v>23</v>
      </c>
      <c r="U993" t="str">
        <f t="shared" si="126"/>
        <v>music</v>
      </c>
      <c r="V993" t="str">
        <f t="shared" si="127"/>
        <v>rock</v>
      </c>
    </row>
    <row r="994" spans="1:22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120"/>
        <v>426.54838709677421</v>
      </c>
      <c r="G994" s="5">
        <f t="shared" si="121"/>
        <v>100.17424242424242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10">
        <f t="shared" si="122"/>
        <v>43227.208333333328</v>
      </c>
      <c r="N994" s="8">
        <f t="shared" si="123"/>
        <v>5</v>
      </c>
      <c r="O994" s="8">
        <f t="shared" si="124"/>
        <v>2018</v>
      </c>
      <c r="P994">
        <v>1526878800</v>
      </c>
      <c r="Q994" s="10">
        <f t="shared" si="125"/>
        <v>43241.208333333328</v>
      </c>
      <c r="R994" t="b">
        <v>0</v>
      </c>
      <c r="S994" t="b">
        <v>1</v>
      </c>
      <c r="T994" t="s">
        <v>53</v>
      </c>
      <c r="U994" t="str">
        <f t="shared" si="126"/>
        <v>film &amp; video</v>
      </c>
      <c r="V994" t="str">
        <f t="shared" si="127"/>
        <v>drama</v>
      </c>
    </row>
    <row r="995" spans="1:22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120"/>
        <v>77.632653061224488</v>
      </c>
      <c r="G995" s="5">
        <f t="shared" si="121"/>
        <v>101.44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10">
        <f t="shared" si="122"/>
        <v>42362.25</v>
      </c>
      <c r="N995" s="8">
        <f t="shared" si="123"/>
        <v>12</v>
      </c>
      <c r="O995" s="8">
        <f t="shared" si="124"/>
        <v>2015</v>
      </c>
      <c r="P995">
        <v>1452405600</v>
      </c>
      <c r="Q995" s="10">
        <f t="shared" si="125"/>
        <v>42379.25</v>
      </c>
      <c r="R995" t="b">
        <v>0</v>
      </c>
      <c r="S995" t="b">
        <v>1</v>
      </c>
      <c r="T995" t="s">
        <v>122</v>
      </c>
      <c r="U995" t="str">
        <f t="shared" si="126"/>
        <v>photography</v>
      </c>
      <c r="V995" t="str">
        <f t="shared" si="127"/>
        <v>photography books</v>
      </c>
    </row>
    <row r="996" spans="1:22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120"/>
        <v>52.496810772501767</v>
      </c>
      <c r="G996" s="5">
        <f t="shared" si="121"/>
        <v>87.972684085510693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10">
        <f t="shared" si="122"/>
        <v>41929.208333333336</v>
      </c>
      <c r="N996" s="8">
        <f t="shared" si="123"/>
        <v>10</v>
      </c>
      <c r="O996" s="8">
        <f t="shared" si="124"/>
        <v>2014</v>
      </c>
      <c r="P996">
        <v>1414040400</v>
      </c>
      <c r="Q996" s="10">
        <f t="shared" si="125"/>
        <v>41935.208333333336</v>
      </c>
      <c r="R996" t="b">
        <v>0</v>
      </c>
      <c r="S996" t="b">
        <v>1</v>
      </c>
      <c r="T996" t="s">
        <v>206</v>
      </c>
      <c r="U996" t="str">
        <f t="shared" si="126"/>
        <v>publishing</v>
      </c>
      <c r="V996" t="str">
        <f t="shared" si="127"/>
        <v>translations</v>
      </c>
    </row>
    <row r="997" spans="1:22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120"/>
        <v>157.46762589928059</v>
      </c>
      <c r="G997" s="5">
        <f t="shared" si="121"/>
        <v>74.995594713656388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10">
        <f t="shared" si="122"/>
        <v>43408.208333333328</v>
      </c>
      <c r="N997" s="8">
        <f t="shared" si="123"/>
        <v>11</v>
      </c>
      <c r="O997" s="8">
        <f t="shared" si="124"/>
        <v>2018</v>
      </c>
      <c r="P997">
        <v>1543816800</v>
      </c>
      <c r="Q997" s="10">
        <f t="shared" si="125"/>
        <v>43437.25</v>
      </c>
      <c r="R997" t="b">
        <v>0</v>
      </c>
      <c r="S997" t="b">
        <v>1</v>
      </c>
      <c r="T997" t="s">
        <v>17</v>
      </c>
      <c r="U997" t="str">
        <f t="shared" si="126"/>
        <v>food</v>
      </c>
      <c r="V997" t="str">
        <f t="shared" si="127"/>
        <v>food trucks</v>
      </c>
    </row>
    <row r="998" spans="1:22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120"/>
        <v>72.939393939393938</v>
      </c>
      <c r="G998" s="5">
        <f t="shared" si="121"/>
        <v>42.982142857142854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10">
        <f t="shared" si="122"/>
        <v>41276.25</v>
      </c>
      <c r="N998" s="8">
        <f t="shared" si="123"/>
        <v>1</v>
      </c>
      <c r="O998" s="8">
        <f t="shared" si="124"/>
        <v>2013</v>
      </c>
      <c r="P998">
        <v>1359698400</v>
      </c>
      <c r="Q998" s="10">
        <f t="shared" si="125"/>
        <v>41306.25</v>
      </c>
      <c r="R998" t="b">
        <v>0</v>
      </c>
      <c r="S998" t="b">
        <v>0</v>
      </c>
      <c r="T998" t="s">
        <v>33</v>
      </c>
      <c r="U998" t="str">
        <f t="shared" si="126"/>
        <v>theater</v>
      </c>
      <c r="V998" t="str">
        <f t="shared" si="127"/>
        <v>plays</v>
      </c>
    </row>
    <row r="999" spans="1:22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120"/>
        <v>60.565789473684205</v>
      </c>
      <c r="G999" s="5">
        <f t="shared" si="121"/>
        <v>33.115107913669064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10">
        <f t="shared" si="122"/>
        <v>41659.25</v>
      </c>
      <c r="N999" s="8">
        <f t="shared" si="123"/>
        <v>1</v>
      </c>
      <c r="O999" s="8">
        <f t="shared" si="124"/>
        <v>2014</v>
      </c>
      <c r="P999">
        <v>1390629600</v>
      </c>
      <c r="Q999" s="10">
        <f t="shared" si="125"/>
        <v>41664.25</v>
      </c>
      <c r="R999" t="b">
        <v>0</v>
      </c>
      <c r="S999" t="b">
        <v>0</v>
      </c>
      <c r="T999" t="s">
        <v>33</v>
      </c>
      <c r="U999" t="str">
        <f t="shared" si="126"/>
        <v>theater</v>
      </c>
      <c r="V999" t="str">
        <f t="shared" si="127"/>
        <v>plays</v>
      </c>
    </row>
    <row r="1000" spans="1:22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120"/>
        <v>56.791291291291287</v>
      </c>
      <c r="G1000" s="5">
        <f t="shared" si="121"/>
        <v>101.13101604278074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10">
        <f t="shared" si="122"/>
        <v>40220.25</v>
      </c>
      <c r="N1000" s="8">
        <f t="shared" si="123"/>
        <v>2</v>
      </c>
      <c r="O1000" s="8">
        <f t="shared" si="124"/>
        <v>2010</v>
      </c>
      <c r="P1000">
        <v>1267077600</v>
      </c>
      <c r="Q1000" s="10">
        <f t="shared" si="125"/>
        <v>40234.25</v>
      </c>
      <c r="R1000" t="b">
        <v>0</v>
      </c>
      <c r="S1000" t="b">
        <v>1</v>
      </c>
      <c r="T1000" t="s">
        <v>60</v>
      </c>
      <c r="U1000" t="str">
        <f t="shared" si="126"/>
        <v>music</v>
      </c>
      <c r="V1000" t="str">
        <f t="shared" si="127"/>
        <v>indie rock</v>
      </c>
    </row>
    <row r="1001" spans="1:22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120"/>
        <v>56.542754275427541</v>
      </c>
      <c r="G1001" s="5">
        <f t="shared" si="121"/>
        <v>55.98841354723708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10">
        <f t="shared" si="122"/>
        <v>42550.208333333328</v>
      </c>
      <c r="N1001" s="8">
        <f t="shared" si="123"/>
        <v>6</v>
      </c>
      <c r="O1001" s="8">
        <f t="shared" si="124"/>
        <v>2016</v>
      </c>
      <c r="P1001">
        <v>1467781200</v>
      </c>
      <c r="Q1001" s="10">
        <f t="shared" si="125"/>
        <v>42557.208333333328</v>
      </c>
      <c r="R1001" t="b">
        <v>0</v>
      </c>
      <c r="S1001" t="b">
        <v>0</v>
      </c>
      <c r="T1001" t="s">
        <v>17</v>
      </c>
      <c r="U1001" t="str">
        <f t="shared" si="126"/>
        <v>food</v>
      </c>
      <c r="V1001" t="str">
        <f t="shared" si="127"/>
        <v>food trucks</v>
      </c>
    </row>
  </sheetData>
  <autoFilter ref="A1:V1001" xr:uid="{00000000-0001-0000-0000-000000000000}"/>
  <conditionalFormatting sqref="H1:H1048576">
    <cfRule type="cellIs" dxfId="15" priority="2" operator="equal">
      <formula>"live"</formula>
    </cfRule>
    <cfRule type="cellIs" dxfId="14" priority="3" operator="equal">
      <formula>"canceled"</formula>
    </cfRule>
    <cfRule type="cellIs" dxfId="13" priority="4" operator="equal">
      <formula>"successful"</formula>
    </cfRule>
    <cfRule type="cellIs" dxfId="12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rgb="FF5A8AC6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8921-CE02-3945-99CB-5319C9AB4600}">
  <dimension ref="A1:H13"/>
  <sheetViews>
    <sheetView tabSelected="1" workbookViewId="0">
      <selection activeCell="H40" sqref="H40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6.332031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8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2106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COUNTIFS(Crowdfunding!$H:$H,"successful",Crowdfunding!$D:$D,"&lt;1000")</f>
        <v>30</v>
      </c>
      <c r="C2">
        <f>COUNTIFS(Crowdfunding!$H:$H,"failed",Crowdfunding!$D:$D,"&lt;1000")</f>
        <v>20</v>
      </c>
      <c r="D2">
        <f>COUNTIFS(Crowdfunding!$H:$H,"canceled",Crowdfunding!$D:$D,"&lt;1000")</f>
        <v>1</v>
      </c>
      <c r="E2">
        <f>SUM(B2:D2)</f>
        <v>51</v>
      </c>
      <c r="F2" s="4">
        <f>B2/$E2</f>
        <v>0.58823529411764708</v>
      </c>
      <c r="G2" s="4">
        <f t="shared" ref="G2:H13" si="0">C2/$E2</f>
        <v>0.39215686274509803</v>
      </c>
      <c r="H2" s="4">
        <f t="shared" si="0"/>
        <v>1.9607843137254902E-2</v>
      </c>
    </row>
    <row r="3" spans="1:8" x14ac:dyDescent="0.2">
      <c r="A3" t="s">
        <v>2095</v>
      </c>
      <c r="B3">
        <f>COUNTIFS(Crowdfunding!$H:$H,"successful",Crowdfunding!$D:$D,"&lt;5000")-B2</f>
        <v>191</v>
      </c>
      <c r="C3">
        <f>COUNTIFS(Crowdfunding!$H:$H,"failed",Crowdfunding!$D:$D,"&lt;5000")-C2</f>
        <v>38</v>
      </c>
      <c r="D3">
        <f>COUNTIFS(Crowdfunding!$H:$H,"canceled",Crowdfunding!$D:$D,"&lt;5000")-D2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si="0"/>
        <v>0.16450216450216451</v>
      </c>
      <c r="H3" s="4">
        <f t="shared" si="0"/>
        <v>8.658008658008658E-3</v>
      </c>
    </row>
    <row r="4" spans="1:8" x14ac:dyDescent="0.2">
      <c r="A4" t="s">
        <v>2096</v>
      </c>
      <c r="B4">
        <f>COUNTIFS(Crowdfunding!$H:$H,"successful",Crowdfunding!$D:$D,"&lt;10000")-SUM(B2:B3)</f>
        <v>164</v>
      </c>
      <c r="C4">
        <f>COUNTIFS(Crowdfunding!$H:$H,"failed",Crowdfunding!$D:$D,"&lt;10000")-SUM(C2:C3)</f>
        <v>126</v>
      </c>
      <c r="D4">
        <f>COUNTIFS(Crowdfunding!$H:$H,"canceled",Crowdfunding!$D:$D,"&lt;10000")-SUM(D2:D3)</f>
        <v>25</v>
      </c>
      <c r="E4">
        <f t="shared" si="1"/>
        <v>315</v>
      </c>
      <c r="F4" s="4">
        <f t="shared" si="2"/>
        <v>0.52063492063492067</v>
      </c>
      <c r="G4" s="4">
        <f t="shared" si="0"/>
        <v>0.4</v>
      </c>
      <c r="H4" s="4">
        <f t="shared" si="0"/>
        <v>7.9365079365079361E-2</v>
      </c>
    </row>
    <row r="5" spans="1:8" x14ac:dyDescent="0.2">
      <c r="A5" t="s">
        <v>2097</v>
      </c>
      <c r="B5">
        <f>COUNTIFS(Crowdfunding!$H:$H,"successful",Crowdfunding!$D:$D,"&lt;15000")-SUM(B$2:B4)</f>
        <v>4</v>
      </c>
      <c r="C5">
        <f>COUNTIFS(Crowdfunding!$H:$H,"failed",Crowdfunding!$D:$D,"&lt;15000")-SUM(C$2:C4)</f>
        <v>5</v>
      </c>
      <c r="D5">
        <f>COUNTIFS(Crowdfunding!$H:$H,"canceled",Crowdfunding!$D:$D,"&lt;15000")-SUM(D$2:D4)</f>
        <v>0</v>
      </c>
      <c r="E5">
        <f t="shared" si="1"/>
        <v>9</v>
      </c>
      <c r="F5" s="4">
        <f t="shared" si="2"/>
        <v>0.44444444444444442</v>
      </c>
      <c r="G5" s="4">
        <f t="shared" si="0"/>
        <v>0.55555555555555558</v>
      </c>
      <c r="H5" s="4">
        <f t="shared" si="0"/>
        <v>0</v>
      </c>
    </row>
    <row r="6" spans="1:8" x14ac:dyDescent="0.2">
      <c r="A6" t="s">
        <v>2098</v>
      </c>
      <c r="B6">
        <f>COUNTIFS(Crowdfunding!$H:$H,"successful",Crowdfunding!$D:$D,"&lt;20000")-SUM(B$2:B5)</f>
        <v>10</v>
      </c>
      <c r="C6">
        <f>COUNTIFS(Crowdfunding!$H:$H,"failed",Crowdfunding!$D:$D,"&lt;20000")-SUM(C$2:C5)</f>
        <v>0</v>
      </c>
      <c r="D6">
        <f>COUNTIFS(Crowdfunding!$H:$H,"canceled",Crowdfunding!$D:$D,"&lt;20000")-SUM(D$2:D5)</f>
        <v>0</v>
      </c>
      <c r="E6">
        <f t="shared" si="1"/>
        <v>10</v>
      </c>
      <c r="F6" s="4">
        <f t="shared" si="2"/>
        <v>1</v>
      </c>
      <c r="G6" s="4">
        <f t="shared" si="0"/>
        <v>0</v>
      </c>
      <c r="H6" s="4">
        <f t="shared" si="0"/>
        <v>0</v>
      </c>
    </row>
    <row r="7" spans="1:8" x14ac:dyDescent="0.2">
      <c r="A7" t="s">
        <v>2099</v>
      </c>
      <c r="B7">
        <f>COUNTIFS(Crowdfunding!$H:$H,"successful",Crowdfunding!$D:$D,"&lt;25000")-SUM(B$2:B6)</f>
        <v>7</v>
      </c>
      <c r="C7">
        <f>COUNTIFS(Crowdfunding!$H:$H,"failed",Crowdfunding!$D:$D,"&lt;25000")-SUM(C$2:C6)</f>
        <v>0</v>
      </c>
      <c r="D7">
        <f>COUNTIFS(Crowdfunding!$H:$H,"canceled",Crowdfunding!$D:$D,"&lt;25000")-SUM(D$2:D6)</f>
        <v>0</v>
      </c>
      <c r="E7">
        <f t="shared" si="1"/>
        <v>7</v>
      </c>
      <c r="F7" s="4">
        <f t="shared" si="2"/>
        <v>1</v>
      </c>
      <c r="G7" s="4">
        <f t="shared" si="0"/>
        <v>0</v>
      </c>
      <c r="H7" s="4">
        <f t="shared" si="0"/>
        <v>0</v>
      </c>
    </row>
    <row r="8" spans="1:8" x14ac:dyDescent="0.2">
      <c r="A8" t="s">
        <v>2100</v>
      </c>
      <c r="B8">
        <f>COUNTIFS(Crowdfunding!$H:$H,"successful",Crowdfunding!$D:$D,"&lt;30000")-SUM(B$2:B7)</f>
        <v>11</v>
      </c>
      <c r="C8">
        <f>COUNTIFS(Crowdfunding!$H:$H,"failed",Crowdfunding!$D:$D,"&lt;30000")-SUM(C$2:C7)</f>
        <v>3</v>
      </c>
      <c r="D8">
        <f>COUNTIFS(Crowdfunding!$H:$H,"canceled",Crowdfunding!$D:$D,"&lt;30000")-SUM(D$2:D7)</f>
        <v>0</v>
      </c>
      <c r="E8">
        <f t="shared" si="1"/>
        <v>14</v>
      </c>
      <c r="F8" s="4">
        <f t="shared" si="2"/>
        <v>0.7857142857142857</v>
      </c>
      <c r="G8" s="4">
        <f t="shared" si="0"/>
        <v>0.21428571428571427</v>
      </c>
      <c r="H8" s="4">
        <f t="shared" si="0"/>
        <v>0</v>
      </c>
    </row>
    <row r="9" spans="1:8" x14ac:dyDescent="0.2">
      <c r="A9" t="s">
        <v>2101</v>
      </c>
      <c r="B9">
        <f>COUNTIFS(Crowdfunding!$H:$H,"successful",Crowdfunding!$D:$D,"&lt;35000")-SUM(B$2:B8)</f>
        <v>7</v>
      </c>
      <c r="C9">
        <f>COUNTIFS(Crowdfunding!$H:$H,"failed",Crowdfunding!$D:$D,"&lt;35000")-SUM(C$2:C8)</f>
        <v>0</v>
      </c>
      <c r="D9">
        <f>COUNTIFS(Crowdfunding!$H:$H,"canceled",Crowdfunding!$D:$D,"&lt;35000")-SUM(D$2:D8)</f>
        <v>0</v>
      </c>
      <c r="E9">
        <f t="shared" si="1"/>
        <v>7</v>
      </c>
      <c r="F9" s="4">
        <f t="shared" si="2"/>
        <v>1</v>
      </c>
      <c r="G9" s="4">
        <f t="shared" si="0"/>
        <v>0</v>
      </c>
      <c r="H9" s="4">
        <f t="shared" si="0"/>
        <v>0</v>
      </c>
    </row>
    <row r="10" spans="1:8" x14ac:dyDescent="0.2">
      <c r="A10" t="s">
        <v>2102</v>
      </c>
      <c r="B10">
        <f>COUNTIFS(Crowdfunding!$H:$H,"successful",Crowdfunding!$D:$D,"&lt;40000")-SUM(B$2:B9)</f>
        <v>8</v>
      </c>
      <c r="C10">
        <f>COUNTIFS(Crowdfunding!$H:$H,"failed",Crowdfunding!$D:$D,"&lt;40000")-SUM(C$2:C9)</f>
        <v>3</v>
      </c>
      <c r="D10">
        <f>COUNTIFS(Crowdfunding!$H:$H,"canceled",Crowdfunding!$D:$D,"&lt;40000")-SUM(D$2:D9)</f>
        <v>1</v>
      </c>
      <c r="E10">
        <f t="shared" si="1"/>
        <v>12</v>
      </c>
      <c r="F10" s="4">
        <f t="shared" si="2"/>
        <v>0.66666666666666663</v>
      </c>
      <c r="G10" s="4">
        <f t="shared" si="0"/>
        <v>0.25</v>
      </c>
      <c r="H10" s="4">
        <f t="shared" si="0"/>
        <v>8.3333333333333329E-2</v>
      </c>
    </row>
    <row r="11" spans="1:8" x14ac:dyDescent="0.2">
      <c r="A11" t="s">
        <v>2103</v>
      </c>
      <c r="B11">
        <f>COUNTIFS(Crowdfunding!$H:$H,"successful",Crowdfunding!$D:$D,"&lt;45000")-SUM(B$2:B10)</f>
        <v>11</v>
      </c>
      <c r="C11">
        <f>COUNTIFS(Crowdfunding!$H:$H,"failed",Crowdfunding!$D:$D,"&lt;45000")-SUM(C$2:C10)</f>
        <v>3</v>
      </c>
      <c r="D11">
        <f>COUNTIFS(Crowdfunding!$H:$H,"canceled",Crowdfunding!$D:$D,"&lt;45000")-SUM(D$2:D10)</f>
        <v>0</v>
      </c>
      <c r="E11">
        <f t="shared" si="1"/>
        <v>14</v>
      </c>
      <c r="F11" s="4">
        <f t="shared" si="2"/>
        <v>0.7857142857142857</v>
      </c>
      <c r="G11" s="4">
        <f t="shared" si="0"/>
        <v>0.21428571428571427</v>
      </c>
      <c r="H11" s="4">
        <f t="shared" si="0"/>
        <v>0</v>
      </c>
    </row>
    <row r="12" spans="1:8" x14ac:dyDescent="0.2">
      <c r="A12" t="s">
        <v>2104</v>
      </c>
      <c r="B12">
        <f>COUNTIFS(Crowdfunding!$H:$H,"successful",Crowdfunding!$D:$D,"&lt;50000")-SUM(B$2:B11)</f>
        <v>8</v>
      </c>
      <c r="C12">
        <f>COUNTIFS(Crowdfunding!$H:$H,"failed",Crowdfunding!$D:$D,"&lt;50000")-SUM(C$2:C11)</f>
        <v>3</v>
      </c>
      <c r="D12">
        <f>COUNTIFS(Crowdfunding!$H:$H,"canceled",Crowdfunding!$D:$D,"&lt;50000")-SUM(D$2:D11)</f>
        <v>0</v>
      </c>
      <c r="E12">
        <f t="shared" si="1"/>
        <v>11</v>
      </c>
      <c r="F12" s="4">
        <f t="shared" si="2"/>
        <v>0.72727272727272729</v>
      </c>
      <c r="G12" s="4">
        <f t="shared" si="0"/>
        <v>0.27272727272727271</v>
      </c>
      <c r="H12" s="4">
        <f t="shared" si="0"/>
        <v>0</v>
      </c>
    </row>
    <row r="13" spans="1:8" x14ac:dyDescent="0.2">
      <c r="A13" t="s">
        <v>2105</v>
      </c>
      <c r="B13">
        <f>COUNTIFS(Crowdfunding!$H:$H,"successful")-SUM(B$2:B12)</f>
        <v>114</v>
      </c>
      <c r="C13">
        <f>COUNTIFS(Crowdfunding!$H:$H,"failed")-SUM(C$2:C12)</f>
        <v>163</v>
      </c>
      <c r="D13">
        <f>COUNTIFS(Crowdfunding!$H:$H,"canceled")-SUM(D$2:D12)</f>
        <v>28</v>
      </c>
      <c r="E13">
        <f t="shared" si="1"/>
        <v>305</v>
      </c>
      <c r="F13" s="4">
        <f t="shared" si="2"/>
        <v>0.3737704918032787</v>
      </c>
      <c r="G13" s="4">
        <f t="shared" si="0"/>
        <v>0.53442622950819674</v>
      </c>
      <c r="H13" s="4">
        <f t="shared" si="0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B82F-83A7-DC42-86FD-44FCB7D0A1F4}">
  <dimension ref="A1:J565"/>
  <sheetViews>
    <sheetView workbookViewId="0">
      <selection activeCell="I40" sqref="I40"/>
    </sheetView>
  </sheetViews>
  <sheetFormatPr baseColWidth="10" defaultRowHeight="16" x14ac:dyDescent="0.2"/>
  <cols>
    <col min="8" max="8" width="16.83203125" bestFit="1" customWidth="1"/>
  </cols>
  <sheetData>
    <row r="1" spans="1:10" x14ac:dyDescent="0.2">
      <c r="A1" t="s">
        <v>20</v>
      </c>
      <c r="B1">
        <v>158</v>
      </c>
      <c r="D1" t="s">
        <v>14</v>
      </c>
      <c r="E1">
        <v>0</v>
      </c>
      <c r="I1" t="s">
        <v>2113</v>
      </c>
      <c r="J1" t="s">
        <v>2114</v>
      </c>
    </row>
    <row r="2" spans="1:10" x14ac:dyDescent="0.2">
      <c r="A2" t="s">
        <v>20</v>
      </c>
      <c r="B2">
        <v>1425</v>
      </c>
      <c r="D2" t="s">
        <v>14</v>
      </c>
      <c r="E2">
        <v>24</v>
      </c>
      <c r="H2" t="s">
        <v>2107</v>
      </c>
      <c r="I2">
        <f>AVERAGE(B:B)</f>
        <v>851.14690265486729</v>
      </c>
      <c r="J2">
        <f>AVERAGE(E:E)</f>
        <v>585.61538461538464</v>
      </c>
    </row>
    <row r="3" spans="1:10" x14ac:dyDescent="0.2">
      <c r="A3" t="s">
        <v>20</v>
      </c>
      <c r="B3">
        <v>174</v>
      </c>
      <c r="D3" t="s">
        <v>14</v>
      </c>
      <c r="E3">
        <v>53</v>
      </c>
      <c r="H3" t="s">
        <v>2108</v>
      </c>
      <c r="I3">
        <f>MEDIAN(B:B)</f>
        <v>201</v>
      </c>
      <c r="J3">
        <f>MEDIAN(E:E)</f>
        <v>114.5</v>
      </c>
    </row>
    <row r="4" spans="1:10" x14ac:dyDescent="0.2">
      <c r="A4" t="s">
        <v>20</v>
      </c>
      <c r="B4">
        <v>227</v>
      </c>
      <c r="D4" t="s">
        <v>14</v>
      </c>
      <c r="E4">
        <v>18</v>
      </c>
      <c r="H4" t="s">
        <v>2109</v>
      </c>
      <c r="I4">
        <f>MIN(B:B)</f>
        <v>16</v>
      </c>
      <c r="J4">
        <f>MIN(E:E)</f>
        <v>0</v>
      </c>
    </row>
    <row r="5" spans="1:10" x14ac:dyDescent="0.2">
      <c r="A5" t="s">
        <v>20</v>
      </c>
      <c r="B5">
        <v>220</v>
      </c>
      <c r="D5" t="s">
        <v>14</v>
      </c>
      <c r="E5">
        <v>44</v>
      </c>
      <c r="H5" t="s">
        <v>2110</v>
      </c>
      <c r="I5">
        <f>MAX(B:B)</f>
        <v>7295</v>
      </c>
      <c r="J5">
        <f>MAX(E:E)</f>
        <v>6080</v>
      </c>
    </row>
    <row r="6" spans="1:10" x14ac:dyDescent="0.2">
      <c r="A6" t="s">
        <v>20</v>
      </c>
      <c r="B6">
        <v>98</v>
      </c>
      <c r="D6" t="s">
        <v>14</v>
      </c>
      <c r="E6">
        <v>27</v>
      </c>
      <c r="H6" t="s">
        <v>2111</v>
      </c>
      <c r="I6">
        <f>_xlfn.VAR.S(B:B)</f>
        <v>1606216.5936295739</v>
      </c>
      <c r="J6">
        <f>_xlfn.VAR.S(E:E)</f>
        <v>924113.45496927318</v>
      </c>
    </row>
    <row r="7" spans="1:10" x14ac:dyDescent="0.2">
      <c r="A7" t="s">
        <v>20</v>
      </c>
      <c r="B7">
        <v>100</v>
      </c>
      <c r="D7" t="s">
        <v>14</v>
      </c>
      <c r="E7">
        <v>55</v>
      </c>
      <c r="H7" t="s">
        <v>2112</v>
      </c>
      <c r="I7">
        <f>_xlfn.STDEV.S(B:B)</f>
        <v>1267.366006183523</v>
      </c>
      <c r="J7">
        <f>_xlfn.STDEV.S(E:E)</f>
        <v>961.30819978260524</v>
      </c>
    </row>
    <row r="8" spans="1:10" x14ac:dyDescent="0.2">
      <c r="A8" t="s">
        <v>20</v>
      </c>
      <c r="B8">
        <v>1249</v>
      </c>
      <c r="D8" t="s">
        <v>14</v>
      </c>
      <c r="E8">
        <v>200</v>
      </c>
      <c r="H8" t="s">
        <v>2115</v>
      </c>
      <c r="I8">
        <f>MODE(B:B)</f>
        <v>85</v>
      </c>
      <c r="J8">
        <f>MODE(E:E)</f>
        <v>1</v>
      </c>
    </row>
    <row r="9" spans="1:10" x14ac:dyDescent="0.2">
      <c r="A9" t="s">
        <v>20</v>
      </c>
      <c r="B9">
        <v>1396</v>
      </c>
      <c r="D9" t="s">
        <v>14</v>
      </c>
      <c r="E9">
        <v>452</v>
      </c>
    </row>
    <row r="10" spans="1:10" x14ac:dyDescent="0.2">
      <c r="A10" t="s">
        <v>20</v>
      </c>
      <c r="B10">
        <v>890</v>
      </c>
      <c r="D10" t="s">
        <v>14</v>
      </c>
      <c r="E10">
        <v>674</v>
      </c>
    </row>
    <row r="11" spans="1:10" x14ac:dyDescent="0.2">
      <c r="A11" t="s">
        <v>20</v>
      </c>
      <c r="B11">
        <v>142</v>
      </c>
      <c r="D11" t="s">
        <v>14</v>
      </c>
      <c r="E11">
        <v>558</v>
      </c>
    </row>
    <row r="12" spans="1:10" x14ac:dyDescent="0.2">
      <c r="A12" t="s">
        <v>20</v>
      </c>
      <c r="B12">
        <v>2673</v>
      </c>
      <c r="D12" t="s">
        <v>14</v>
      </c>
      <c r="E12">
        <v>15</v>
      </c>
    </row>
    <row r="13" spans="1:10" x14ac:dyDescent="0.2">
      <c r="A13" t="s">
        <v>20</v>
      </c>
      <c r="B13">
        <v>163</v>
      </c>
      <c r="D13" t="s">
        <v>14</v>
      </c>
      <c r="E13">
        <v>2307</v>
      </c>
    </row>
    <row r="14" spans="1:10" x14ac:dyDescent="0.2">
      <c r="A14" t="s">
        <v>20</v>
      </c>
      <c r="B14">
        <v>2220</v>
      </c>
      <c r="D14" t="s">
        <v>14</v>
      </c>
      <c r="E14">
        <v>88</v>
      </c>
    </row>
    <row r="15" spans="1:10" x14ac:dyDescent="0.2">
      <c r="A15" t="s">
        <v>20</v>
      </c>
      <c r="B15">
        <v>1606</v>
      </c>
      <c r="D15" t="s">
        <v>14</v>
      </c>
      <c r="E15">
        <v>48</v>
      </c>
    </row>
    <row r="16" spans="1:10" x14ac:dyDescent="0.2">
      <c r="A16" t="s">
        <v>20</v>
      </c>
      <c r="B16">
        <v>129</v>
      </c>
      <c r="D16" t="s">
        <v>14</v>
      </c>
      <c r="E16">
        <v>1</v>
      </c>
    </row>
    <row r="17" spans="1:5" x14ac:dyDescent="0.2">
      <c r="A17" t="s">
        <v>20</v>
      </c>
      <c r="B17">
        <v>226</v>
      </c>
      <c r="D17" t="s">
        <v>14</v>
      </c>
      <c r="E17">
        <v>1467</v>
      </c>
    </row>
    <row r="18" spans="1:5" x14ac:dyDescent="0.2">
      <c r="A18" t="s">
        <v>20</v>
      </c>
      <c r="B18">
        <v>5419</v>
      </c>
      <c r="D18" t="s">
        <v>14</v>
      </c>
      <c r="E18">
        <v>75</v>
      </c>
    </row>
    <row r="19" spans="1:5" x14ac:dyDescent="0.2">
      <c r="A19" t="s">
        <v>20</v>
      </c>
      <c r="B19">
        <v>165</v>
      </c>
      <c r="D19" t="s">
        <v>14</v>
      </c>
      <c r="E19">
        <v>120</v>
      </c>
    </row>
    <row r="20" spans="1:5" x14ac:dyDescent="0.2">
      <c r="A20" t="s">
        <v>20</v>
      </c>
      <c r="B20">
        <v>1965</v>
      </c>
      <c r="D20" t="s">
        <v>14</v>
      </c>
      <c r="E20">
        <v>2253</v>
      </c>
    </row>
    <row r="21" spans="1:5" x14ac:dyDescent="0.2">
      <c r="A21" t="s">
        <v>20</v>
      </c>
      <c r="B21">
        <v>16</v>
      </c>
      <c r="D21" t="s">
        <v>14</v>
      </c>
      <c r="E21">
        <v>5</v>
      </c>
    </row>
    <row r="22" spans="1:5" x14ac:dyDescent="0.2">
      <c r="A22" t="s">
        <v>20</v>
      </c>
      <c r="B22">
        <v>107</v>
      </c>
      <c r="D22" t="s">
        <v>14</v>
      </c>
      <c r="E22">
        <v>38</v>
      </c>
    </row>
    <row r="23" spans="1:5" x14ac:dyDescent="0.2">
      <c r="A23" t="s">
        <v>20</v>
      </c>
      <c r="B23">
        <v>134</v>
      </c>
      <c r="D23" t="s">
        <v>14</v>
      </c>
      <c r="E23">
        <v>12</v>
      </c>
    </row>
    <row r="24" spans="1:5" x14ac:dyDescent="0.2">
      <c r="A24" t="s">
        <v>20</v>
      </c>
      <c r="B24">
        <v>198</v>
      </c>
      <c r="D24" t="s">
        <v>14</v>
      </c>
      <c r="E24">
        <v>1684</v>
      </c>
    </row>
    <row r="25" spans="1:5" x14ac:dyDescent="0.2">
      <c r="A25" t="s">
        <v>20</v>
      </c>
      <c r="B25">
        <v>111</v>
      </c>
      <c r="D25" t="s">
        <v>14</v>
      </c>
      <c r="E25">
        <v>56</v>
      </c>
    </row>
    <row r="26" spans="1:5" x14ac:dyDescent="0.2">
      <c r="A26" t="s">
        <v>20</v>
      </c>
      <c r="B26">
        <v>222</v>
      </c>
      <c r="D26" t="s">
        <v>14</v>
      </c>
      <c r="E26">
        <v>838</v>
      </c>
    </row>
    <row r="27" spans="1:5" x14ac:dyDescent="0.2">
      <c r="A27" t="s">
        <v>20</v>
      </c>
      <c r="B27">
        <v>6212</v>
      </c>
      <c r="D27" t="s">
        <v>14</v>
      </c>
      <c r="E27">
        <v>1000</v>
      </c>
    </row>
    <row r="28" spans="1:5" x14ac:dyDescent="0.2">
      <c r="A28" t="s">
        <v>20</v>
      </c>
      <c r="B28">
        <v>98</v>
      </c>
      <c r="D28" t="s">
        <v>14</v>
      </c>
      <c r="E28">
        <v>1482</v>
      </c>
    </row>
    <row r="29" spans="1:5" x14ac:dyDescent="0.2">
      <c r="A29" t="s">
        <v>20</v>
      </c>
      <c r="B29">
        <v>92</v>
      </c>
      <c r="D29" t="s">
        <v>14</v>
      </c>
      <c r="E29">
        <v>106</v>
      </c>
    </row>
    <row r="30" spans="1:5" x14ac:dyDescent="0.2">
      <c r="A30" t="s">
        <v>20</v>
      </c>
      <c r="B30">
        <v>149</v>
      </c>
      <c r="D30" t="s">
        <v>14</v>
      </c>
      <c r="E30">
        <v>679</v>
      </c>
    </row>
    <row r="31" spans="1:5" x14ac:dyDescent="0.2">
      <c r="A31" t="s">
        <v>20</v>
      </c>
      <c r="B31">
        <v>2431</v>
      </c>
      <c r="D31" t="s">
        <v>14</v>
      </c>
      <c r="E31">
        <v>1220</v>
      </c>
    </row>
    <row r="32" spans="1:5" x14ac:dyDescent="0.2">
      <c r="A32" t="s">
        <v>20</v>
      </c>
      <c r="B32">
        <v>303</v>
      </c>
      <c r="D32" t="s">
        <v>14</v>
      </c>
      <c r="E32">
        <v>1</v>
      </c>
    </row>
    <row r="33" spans="1:5" x14ac:dyDescent="0.2">
      <c r="A33" t="s">
        <v>20</v>
      </c>
      <c r="B33">
        <v>209</v>
      </c>
      <c r="D33" t="s">
        <v>14</v>
      </c>
      <c r="E33">
        <v>37</v>
      </c>
    </row>
    <row r="34" spans="1:5" x14ac:dyDescent="0.2">
      <c r="A34" t="s">
        <v>20</v>
      </c>
      <c r="B34">
        <v>131</v>
      </c>
      <c r="D34" t="s">
        <v>14</v>
      </c>
      <c r="E34">
        <v>60</v>
      </c>
    </row>
    <row r="35" spans="1:5" x14ac:dyDescent="0.2">
      <c r="A35" t="s">
        <v>20</v>
      </c>
      <c r="B35">
        <v>164</v>
      </c>
      <c r="D35" t="s">
        <v>14</v>
      </c>
      <c r="E35">
        <v>296</v>
      </c>
    </row>
    <row r="36" spans="1:5" x14ac:dyDescent="0.2">
      <c r="A36" t="s">
        <v>20</v>
      </c>
      <c r="B36">
        <v>201</v>
      </c>
      <c r="D36" t="s">
        <v>14</v>
      </c>
      <c r="E36">
        <v>3304</v>
      </c>
    </row>
    <row r="37" spans="1:5" x14ac:dyDescent="0.2">
      <c r="A37" t="s">
        <v>20</v>
      </c>
      <c r="B37">
        <v>211</v>
      </c>
      <c r="D37" t="s">
        <v>14</v>
      </c>
      <c r="E37">
        <v>73</v>
      </c>
    </row>
    <row r="38" spans="1:5" x14ac:dyDescent="0.2">
      <c r="A38" t="s">
        <v>20</v>
      </c>
      <c r="B38">
        <v>128</v>
      </c>
      <c r="D38" t="s">
        <v>14</v>
      </c>
      <c r="E38">
        <v>3387</v>
      </c>
    </row>
    <row r="39" spans="1:5" x14ac:dyDescent="0.2">
      <c r="A39" t="s">
        <v>20</v>
      </c>
      <c r="B39">
        <v>1600</v>
      </c>
      <c r="D39" t="s">
        <v>14</v>
      </c>
      <c r="E39">
        <v>662</v>
      </c>
    </row>
    <row r="40" spans="1:5" x14ac:dyDescent="0.2">
      <c r="A40" t="s">
        <v>20</v>
      </c>
      <c r="B40">
        <v>249</v>
      </c>
      <c r="D40" t="s">
        <v>14</v>
      </c>
      <c r="E40">
        <v>774</v>
      </c>
    </row>
    <row r="41" spans="1:5" x14ac:dyDescent="0.2">
      <c r="A41" t="s">
        <v>20</v>
      </c>
      <c r="B41">
        <v>236</v>
      </c>
      <c r="D41" t="s">
        <v>14</v>
      </c>
      <c r="E41">
        <v>672</v>
      </c>
    </row>
    <row r="42" spans="1:5" x14ac:dyDescent="0.2">
      <c r="A42" t="s">
        <v>20</v>
      </c>
      <c r="B42">
        <v>4065</v>
      </c>
      <c r="D42" t="s">
        <v>14</v>
      </c>
      <c r="E42">
        <v>940</v>
      </c>
    </row>
    <row r="43" spans="1:5" x14ac:dyDescent="0.2">
      <c r="A43" t="s">
        <v>20</v>
      </c>
      <c r="B43">
        <v>246</v>
      </c>
      <c r="D43" t="s">
        <v>14</v>
      </c>
      <c r="E43">
        <v>117</v>
      </c>
    </row>
    <row r="44" spans="1:5" x14ac:dyDescent="0.2">
      <c r="A44" t="s">
        <v>20</v>
      </c>
      <c r="B44">
        <v>2475</v>
      </c>
      <c r="D44" t="s">
        <v>14</v>
      </c>
      <c r="E44">
        <v>115</v>
      </c>
    </row>
    <row r="45" spans="1:5" x14ac:dyDescent="0.2">
      <c r="A45" t="s">
        <v>20</v>
      </c>
      <c r="B45">
        <v>76</v>
      </c>
      <c r="D45" t="s">
        <v>14</v>
      </c>
      <c r="E45">
        <v>326</v>
      </c>
    </row>
    <row r="46" spans="1:5" x14ac:dyDescent="0.2">
      <c r="A46" t="s">
        <v>20</v>
      </c>
      <c r="B46">
        <v>54</v>
      </c>
      <c r="D46" t="s">
        <v>14</v>
      </c>
      <c r="E46">
        <v>1</v>
      </c>
    </row>
    <row r="47" spans="1:5" x14ac:dyDescent="0.2">
      <c r="A47" t="s">
        <v>20</v>
      </c>
      <c r="B47">
        <v>88</v>
      </c>
      <c r="D47" t="s">
        <v>14</v>
      </c>
      <c r="E47">
        <v>1467</v>
      </c>
    </row>
    <row r="48" spans="1:5" x14ac:dyDescent="0.2">
      <c r="A48" t="s">
        <v>20</v>
      </c>
      <c r="B48">
        <v>85</v>
      </c>
      <c r="D48" t="s">
        <v>14</v>
      </c>
      <c r="E48">
        <v>5681</v>
      </c>
    </row>
    <row r="49" spans="1:5" x14ac:dyDescent="0.2">
      <c r="A49" t="s">
        <v>20</v>
      </c>
      <c r="B49">
        <v>170</v>
      </c>
      <c r="D49" t="s">
        <v>14</v>
      </c>
      <c r="E49">
        <v>1059</v>
      </c>
    </row>
    <row r="50" spans="1:5" x14ac:dyDescent="0.2">
      <c r="A50" t="s">
        <v>20</v>
      </c>
      <c r="B50">
        <v>330</v>
      </c>
      <c r="D50" t="s">
        <v>14</v>
      </c>
      <c r="E50">
        <v>1194</v>
      </c>
    </row>
    <row r="51" spans="1:5" x14ac:dyDescent="0.2">
      <c r="A51" t="s">
        <v>20</v>
      </c>
      <c r="B51">
        <v>127</v>
      </c>
      <c r="D51" t="s">
        <v>14</v>
      </c>
      <c r="E51">
        <v>30</v>
      </c>
    </row>
    <row r="52" spans="1:5" x14ac:dyDescent="0.2">
      <c r="A52" t="s">
        <v>20</v>
      </c>
      <c r="B52">
        <v>411</v>
      </c>
      <c r="D52" t="s">
        <v>14</v>
      </c>
      <c r="E52">
        <v>75</v>
      </c>
    </row>
    <row r="53" spans="1:5" x14ac:dyDescent="0.2">
      <c r="A53" t="s">
        <v>20</v>
      </c>
      <c r="B53">
        <v>180</v>
      </c>
      <c r="D53" t="s">
        <v>14</v>
      </c>
      <c r="E53">
        <v>955</v>
      </c>
    </row>
    <row r="54" spans="1:5" x14ac:dyDescent="0.2">
      <c r="A54" t="s">
        <v>20</v>
      </c>
      <c r="B54">
        <v>374</v>
      </c>
      <c r="D54" t="s">
        <v>14</v>
      </c>
      <c r="E54">
        <v>67</v>
      </c>
    </row>
    <row r="55" spans="1:5" x14ac:dyDescent="0.2">
      <c r="A55" t="s">
        <v>20</v>
      </c>
      <c r="B55">
        <v>71</v>
      </c>
      <c r="D55" t="s">
        <v>14</v>
      </c>
      <c r="E55">
        <v>5</v>
      </c>
    </row>
    <row r="56" spans="1:5" x14ac:dyDescent="0.2">
      <c r="A56" t="s">
        <v>20</v>
      </c>
      <c r="B56">
        <v>203</v>
      </c>
      <c r="D56" t="s">
        <v>14</v>
      </c>
      <c r="E56">
        <v>26</v>
      </c>
    </row>
    <row r="57" spans="1:5" x14ac:dyDescent="0.2">
      <c r="A57" t="s">
        <v>20</v>
      </c>
      <c r="B57">
        <v>113</v>
      </c>
      <c r="D57" t="s">
        <v>14</v>
      </c>
      <c r="E57">
        <v>1130</v>
      </c>
    </row>
    <row r="58" spans="1:5" x14ac:dyDescent="0.2">
      <c r="A58" t="s">
        <v>20</v>
      </c>
      <c r="B58">
        <v>96</v>
      </c>
      <c r="D58" t="s">
        <v>14</v>
      </c>
      <c r="E58">
        <v>782</v>
      </c>
    </row>
    <row r="59" spans="1:5" x14ac:dyDescent="0.2">
      <c r="A59" t="s">
        <v>20</v>
      </c>
      <c r="B59">
        <v>498</v>
      </c>
      <c r="D59" t="s">
        <v>14</v>
      </c>
      <c r="E59">
        <v>210</v>
      </c>
    </row>
    <row r="60" spans="1:5" x14ac:dyDescent="0.2">
      <c r="A60" t="s">
        <v>20</v>
      </c>
      <c r="B60">
        <v>180</v>
      </c>
      <c r="D60" t="s">
        <v>14</v>
      </c>
      <c r="E60">
        <v>136</v>
      </c>
    </row>
    <row r="61" spans="1:5" x14ac:dyDescent="0.2">
      <c r="A61" t="s">
        <v>20</v>
      </c>
      <c r="B61">
        <v>27</v>
      </c>
      <c r="D61" t="s">
        <v>14</v>
      </c>
      <c r="E61">
        <v>86</v>
      </c>
    </row>
    <row r="62" spans="1:5" x14ac:dyDescent="0.2">
      <c r="A62" t="s">
        <v>20</v>
      </c>
      <c r="B62">
        <v>2331</v>
      </c>
      <c r="D62" t="s">
        <v>14</v>
      </c>
      <c r="E62">
        <v>19</v>
      </c>
    </row>
    <row r="63" spans="1:5" x14ac:dyDescent="0.2">
      <c r="A63" t="s">
        <v>20</v>
      </c>
      <c r="B63">
        <v>113</v>
      </c>
      <c r="D63" t="s">
        <v>14</v>
      </c>
      <c r="E63">
        <v>886</v>
      </c>
    </row>
    <row r="64" spans="1:5" x14ac:dyDescent="0.2">
      <c r="A64" t="s">
        <v>20</v>
      </c>
      <c r="B64">
        <v>164</v>
      </c>
      <c r="D64" t="s">
        <v>14</v>
      </c>
      <c r="E64">
        <v>35</v>
      </c>
    </row>
    <row r="65" spans="1:5" x14ac:dyDescent="0.2">
      <c r="A65" t="s">
        <v>20</v>
      </c>
      <c r="B65">
        <v>164</v>
      </c>
      <c r="D65" t="s">
        <v>14</v>
      </c>
      <c r="E65">
        <v>24</v>
      </c>
    </row>
    <row r="66" spans="1:5" x14ac:dyDescent="0.2">
      <c r="A66" t="s">
        <v>20</v>
      </c>
      <c r="B66">
        <v>336</v>
      </c>
      <c r="D66" t="s">
        <v>14</v>
      </c>
      <c r="E66">
        <v>86</v>
      </c>
    </row>
    <row r="67" spans="1:5" x14ac:dyDescent="0.2">
      <c r="A67" t="s">
        <v>20</v>
      </c>
      <c r="B67">
        <v>1917</v>
      </c>
      <c r="D67" t="s">
        <v>14</v>
      </c>
      <c r="E67">
        <v>243</v>
      </c>
    </row>
    <row r="68" spans="1:5" x14ac:dyDescent="0.2">
      <c r="A68" t="s">
        <v>20</v>
      </c>
      <c r="B68">
        <v>95</v>
      </c>
      <c r="D68" t="s">
        <v>14</v>
      </c>
      <c r="E68">
        <v>65</v>
      </c>
    </row>
    <row r="69" spans="1:5" x14ac:dyDescent="0.2">
      <c r="A69" t="s">
        <v>20</v>
      </c>
      <c r="B69">
        <v>147</v>
      </c>
      <c r="D69" t="s">
        <v>14</v>
      </c>
      <c r="E69">
        <v>100</v>
      </c>
    </row>
    <row r="70" spans="1:5" x14ac:dyDescent="0.2">
      <c r="A70" t="s">
        <v>20</v>
      </c>
      <c r="B70">
        <v>86</v>
      </c>
      <c r="D70" t="s">
        <v>14</v>
      </c>
      <c r="E70">
        <v>168</v>
      </c>
    </row>
    <row r="71" spans="1:5" x14ac:dyDescent="0.2">
      <c r="A71" t="s">
        <v>20</v>
      </c>
      <c r="B71">
        <v>83</v>
      </c>
      <c r="D71" t="s">
        <v>14</v>
      </c>
      <c r="E71">
        <v>13</v>
      </c>
    </row>
    <row r="72" spans="1:5" x14ac:dyDescent="0.2">
      <c r="A72" t="s">
        <v>20</v>
      </c>
      <c r="B72">
        <v>676</v>
      </c>
      <c r="D72" t="s">
        <v>14</v>
      </c>
      <c r="E72">
        <v>1</v>
      </c>
    </row>
    <row r="73" spans="1:5" x14ac:dyDescent="0.2">
      <c r="A73" t="s">
        <v>20</v>
      </c>
      <c r="B73">
        <v>361</v>
      </c>
      <c r="D73" t="s">
        <v>14</v>
      </c>
      <c r="E73">
        <v>40</v>
      </c>
    </row>
    <row r="74" spans="1:5" x14ac:dyDescent="0.2">
      <c r="A74" t="s">
        <v>20</v>
      </c>
      <c r="B74">
        <v>131</v>
      </c>
      <c r="D74" t="s">
        <v>14</v>
      </c>
      <c r="E74">
        <v>226</v>
      </c>
    </row>
    <row r="75" spans="1:5" x14ac:dyDescent="0.2">
      <c r="A75" t="s">
        <v>20</v>
      </c>
      <c r="B75">
        <v>126</v>
      </c>
      <c r="D75" t="s">
        <v>14</v>
      </c>
      <c r="E75">
        <v>1625</v>
      </c>
    </row>
    <row r="76" spans="1:5" x14ac:dyDescent="0.2">
      <c r="A76" t="s">
        <v>20</v>
      </c>
      <c r="B76">
        <v>275</v>
      </c>
      <c r="D76" t="s">
        <v>14</v>
      </c>
      <c r="E76">
        <v>143</v>
      </c>
    </row>
    <row r="77" spans="1:5" x14ac:dyDescent="0.2">
      <c r="A77" t="s">
        <v>20</v>
      </c>
      <c r="B77">
        <v>67</v>
      </c>
      <c r="D77" t="s">
        <v>14</v>
      </c>
      <c r="E77">
        <v>934</v>
      </c>
    </row>
    <row r="78" spans="1:5" x14ac:dyDescent="0.2">
      <c r="A78" t="s">
        <v>20</v>
      </c>
      <c r="B78">
        <v>154</v>
      </c>
      <c r="D78" t="s">
        <v>14</v>
      </c>
      <c r="E78">
        <v>17</v>
      </c>
    </row>
    <row r="79" spans="1:5" x14ac:dyDescent="0.2">
      <c r="A79" t="s">
        <v>20</v>
      </c>
      <c r="B79">
        <v>1782</v>
      </c>
      <c r="D79" t="s">
        <v>14</v>
      </c>
      <c r="E79">
        <v>2179</v>
      </c>
    </row>
    <row r="80" spans="1:5" x14ac:dyDescent="0.2">
      <c r="A80" t="s">
        <v>20</v>
      </c>
      <c r="B80">
        <v>903</v>
      </c>
      <c r="D80" t="s">
        <v>14</v>
      </c>
      <c r="E80">
        <v>931</v>
      </c>
    </row>
    <row r="81" spans="1:5" x14ac:dyDescent="0.2">
      <c r="A81" t="s">
        <v>20</v>
      </c>
      <c r="B81">
        <v>94</v>
      </c>
      <c r="D81" t="s">
        <v>14</v>
      </c>
      <c r="E81">
        <v>92</v>
      </c>
    </row>
    <row r="82" spans="1:5" x14ac:dyDescent="0.2">
      <c r="A82" t="s">
        <v>20</v>
      </c>
      <c r="B82">
        <v>180</v>
      </c>
      <c r="D82" t="s">
        <v>14</v>
      </c>
      <c r="E82">
        <v>57</v>
      </c>
    </row>
    <row r="83" spans="1:5" x14ac:dyDescent="0.2">
      <c r="A83" t="s">
        <v>20</v>
      </c>
      <c r="B83">
        <v>533</v>
      </c>
      <c r="D83" t="s">
        <v>14</v>
      </c>
      <c r="E83">
        <v>41</v>
      </c>
    </row>
    <row r="84" spans="1:5" x14ac:dyDescent="0.2">
      <c r="A84" t="s">
        <v>20</v>
      </c>
      <c r="B84">
        <v>2443</v>
      </c>
      <c r="D84" t="s">
        <v>14</v>
      </c>
      <c r="E84">
        <v>1</v>
      </c>
    </row>
    <row r="85" spans="1:5" x14ac:dyDescent="0.2">
      <c r="A85" t="s">
        <v>20</v>
      </c>
      <c r="B85">
        <v>89</v>
      </c>
      <c r="D85" t="s">
        <v>14</v>
      </c>
      <c r="E85">
        <v>101</v>
      </c>
    </row>
    <row r="86" spans="1:5" x14ac:dyDescent="0.2">
      <c r="A86" t="s">
        <v>20</v>
      </c>
      <c r="B86">
        <v>159</v>
      </c>
      <c r="D86" t="s">
        <v>14</v>
      </c>
      <c r="E86">
        <v>1335</v>
      </c>
    </row>
    <row r="87" spans="1:5" x14ac:dyDescent="0.2">
      <c r="A87" t="s">
        <v>20</v>
      </c>
      <c r="B87">
        <v>50</v>
      </c>
      <c r="D87" t="s">
        <v>14</v>
      </c>
      <c r="E87">
        <v>15</v>
      </c>
    </row>
    <row r="88" spans="1:5" x14ac:dyDescent="0.2">
      <c r="A88" t="s">
        <v>20</v>
      </c>
      <c r="B88">
        <v>186</v>
      </c>
      <c r="D88" t="s">
        <v>14</v>
      </c>
      <c r="E88">
        <v>454</v>
      </c>
    </row>
    <row r="89" spans="1:5" x14ac:dyDescent="0.2">
      <c r="A89" t="s">
        <v>20</v>
      </c>
      <c r="B89">
        <v>1071</v>
      </c>
      <c r="D89" t="s">
        <v>14</v>
      </c>
      <c r="E89">
        <v>3182</v>
      </c>
    </row>
    <row r="90" spans="1:5" x14ac:dyDescent="0.2">
      <c r="A90" t="s">
        <v>20</v>
      </c>
      <c r="B90">
        <v>117</v>
      </c>
      <c r="D90" t="s">
        <v>14</v>
      </c>
      <c r="E90">
        <v>15</v>
      </c>
    </row>
    <row r="91" spans="1:5" x14ac:dyDescent="0.2">
      <c r="A91" t="s">
        <v>20</v>
      </c>
      <c r="B91">
        <v>70</v>
      </c>
      <c r="D91" t="s">
        <v>14</v>
      </c>
      <c r="E91">
        <v>133</v>
      </c>
    </row>
    <row r="92" spans="1:5" x14ac:dyDescent="0.2">
      <c r="A92" t="s">
        <v>20</v>
      </c>
      <c r="B92">
        <v>135</v>
      </c>
      <c r="D92" t="s">
        <v>14</v>
      </c>
      <c r="E92">
        <v>2062</v>
      </c>
    </row>
    <row r="93" spans="1:5" x14ac:dyDescent="0.2">
      <c r="A93" t="s">
        <v>20</v>
      </c>
      <c r="B93">
        <v>768</v>
      </c>
      <c r="D93" t="s">
        <v>14</v>
      </c>
      <c r="E93">
        <v>29</v>
      </c>
    </row>
    <row r="94" spans="1:5" x14ac:dyDescent="0.2">
      <c r="A94" t="s">
        <v>20</v>
      </c>
      <c r="B94">
        <v>199</v>
      </c>
      <c r="D94" t="s">
        <v>14</v>
      </c>
      <c r="E94">
        <v>132</v>
      </c>
    </row>
    <row r="95" spans="1:5" x14ac:dyDescent="0.2">
      <c r="A95" t="s">
        <v>20</v>
      </c>
      <c r="B95">
        <v>107</v>
      </c>
      <c r="D95" t="s">
        <v>14</v>
      </c>
      <c r="E95">
        <v>137</v>
      </c>
    </row>
    <row r="96" spans="1:5" x14ac:dyDescent="0.2">
      <c r="A96" t="s">
        <v>20</v>
      </c>
      <c r="B96">
        <v>195</v>
      </c>
      <c r="D96" t="s">
        <v>14</v>
      </c>
      <c r="E96">
        <v>908</v>
      </c>
    </row>
    <row r="97" spans="1:5" x14ac:dyDescent="0.2">
      <c r="A97" t="s">
        <v>20</v>
      </c>
      <c r="B97">
        <v>3376</v>
      </c>
      <c r="D97" t="s">
        <v>14</v>
      </c>
      <c r="E97">
        <v>10</v>
      </c>
    </row>
    <row r="98" spans="1:5" x14ac:dyDescent="0.2">
      <c r="A98" t="s">
        <v>20</v>
      </c>
      <c r="B98">
        <v>41</v>
      </c>
      <c r="D98" t="s">
        <v>14</v>
      </c>
      <c r="E98">
        <v>1910</v>
      </c>
    </row>
    <row r="99" spans="1:5" x14ac:dyDescent="0.2">
      <c r="A99" t="s">
        <v>20</v>
      </c>
      <c r="B99">
        <v>1821</v>
      </c>
      <c r="D99" t="s">
        <v>14</v>
      </c>
      <c r="E99">
        <v>38</v>
      </c>
    </row>
    <row r="100" spans="1:5" x14ac:dyDescent="0.2">
      <c r="A100" t="s">
        <v>20</v>
      </c>
      <c r="B100">
        <v>164</v>
      </c>
      <c r="D100" t="s">
        <v>14</v>
      </c>
      <c r="E100">
        <v>104</v>
      </c>
    </row>
    <row r="101" spans="1:5" x14ac:dyDescent="0.2">
      <c r="A101" t="s">
        <v>20</v>
      </c>
      <c r="B101">
        <v>157</v>
      </c>
      <c r="D101" t="s">
        <v>14</v>
      </c>
      <c r="E101">
        <v>49</v>
      </c>
    </row>
    <row r="102" spans="1:5" x14ac:dyDescent="0.2">
      <c r="A102" t="s">
        <v>20</v>
      </c>
      <c r="B102">
        <v>246</v>
      </c>
      <c r="D102" t="s">
        <v>14</v>
      </c>
      <c r="E102">
        <v>1</v>
      </c>
    </row>
    <row r="103" spans="1:5" x14ac:dyDescent="0.2">
      <c r="A103" t="s">
        <v>20</v>
      </c>
      <c r="B103">
        <v>1396</v>
      </c>
      <c r="D103" t="s">
        <v>14</v>
      </c>
      <c r="E103">
        <v>245</v>
      </c>
    </row>
    <row r="104" spans="1:5" x14ac:dyDescent="0.2">
      <c r="A104" t="s">
        <v>20</v>
      </c>
      <c r="B104">
        <v>2506</v>
      </c>
      <c r="D104" t="s">
        <v>14</v>
      </c>
      <c r="E104">
        <v>32</v>
      </c>
    </row>
    <row r="105" spans="1:5" x14ac:dyDescent="0.2">
      <c r="A105" t="s">
        <v>20</v>
      </c>
      <c r="B105">
        <v>244</v>
      </c>
      <c r="D105" t="s">
        <v>14</v>
      </c>
      <c r="E105">
        <v>7</v>
      </c>
    </row>
    <row r="106" spans="1:5" x14ac:dyDescent="0.2">
      <c r="A106" t="s">
        <v>20</v>
      </c>
      <c r="B106">
        <v>146</v>
      </c>
      <c r="D106" t="s">
        <v>14</v>
      </c>
      <c r="E106">
        <v>803</v>
      </c>
    </row>
    <row r="107" spans="1:5" x14ac:dyDescent="0.2">
      <c r="A107" t="s">
        <v>20</v>
      </c>
      <c r="B107">
        <v>1267</v>
      </c>
      <c r="D107" t="s">
        <v>14</v>
      </c>
      <c r="E107">
        <v>16</v>
      </c>
    </row>
    <row r="108" spans="1:5" x14ac:dyDescent="0.2">
      <c r="A108" t="s">
        <v>20</v>
      </c>
      <c r="B108">
        <v>1561</v>
      </c>
      <c r="D108" t="s">
        <v>14</v>
      </c>
      <c r="E108">
        <v>31</v>
      </c>
    </row>
    <row r="109" spans="1:5" x14ac:dyDescent="0.2">
      <c r="A109" t="s">
        <v>20</v>
      </c>
      <c r="B109">
        <v>48</v>
      </c>
      <c r="D109" t="s">
        <v>14</v>
      </c>
      <c r="E109">
        <v>108</v>
      </c>
    </row>
    <row r="110" spans="1:5" x14ac:dyDescent="0.2">
      <c r="A110" t="s">
        <v>20</v>
      </c>
      <c r="B110">
        <v>2739</v>
      </c>
      <c r="D110" t="s">
        <v>14</v>
      </c>
      <c r="E110">
        <v>30</v>
      </c>
    </row>
    <row r="111" spans="1:5" x14ac:dyDescent="0.2">
      <c r="A111" t="s">
        <v>20</v>
      </c>
      <c r="B111">
        <v>3537</v>
      </c>
      <c r="D111" t="s">
        <v>14</v>
      </c>
      <c r="E111">
        <v>17</v>
      </c>
    </row>
    <row r="112" spans="1:5" x14ac:dyDescent="0.2">
      <c r="A112" t="s">
        <v>20</v>
      </c>
      <c r="B112">
        <v>2107</v>
      </c>
      <c r="D112" t="s">
        <v>14</v>
      </c>
      <c r="E112">
        <v>80</v>
      </c>
    </row>
    <row r="113" spans="1:5" x14ac:dyDescent="0.2">
      <c r="A113" t="s">
        <v>20</v>
      </c>
      <c r="B113">
        <v>3318</v>
      </c>
      <c r="D113" t="s">
        <v>14</v>
      </c>
      <c r="E113">
        <v>2468</v>
      </c>
    </row>
    <row r="114" spans="1:5" x14ac:dyDescent="0.2">
      <c r="A114" t="s">
        <v>20</v>
      </c>
      <c r="B114">
        <v>340</v>
      </c>
      <c r="D114" t="s">
        <v>14</v>
      </c>
      <c r="E114">
        <v>26</v>
      </c>
    </row>
    <row r="115" spans="1:5" x14ac:dyDescent="0.2">
      <c r="A115" t="s">
        <v>20</v>
      </c>
      <c r="B115">
        <v>1442</v>
      </c>
      <c r="D115" t="s">
        <v>14</v>
      </c>
      <c r="E115">
        <v>73</v>
      </c>
    </row>
    <row r="116" spans="1:5" x14ac:dyDescent="0.2">
      <c r="A116" t="s">
        <v>20</v>
      </c>
      <c r="B116">
        <v>126</v>
      </c>
      <c r="D116" t="s">
        <v>14</v>
      </c>
      <c r="E116">
        <v>128</v>
      </c>
    </row>
    <row r="117" spans="1:5" x14ac:dyDescent="0.2">
      <c r="A117" t="s">
        <v>20</v>
      </c>
      <c r="B117">
        <v>524</v>
      </c>
      <c r="D117" t="s">
        <v>14</v>
      </c>
      <c r="E117">
        <v>33</v>
      </c>
    </row>
    <row r="118" spans="1:5" x14ac:dyDescent="0.2">
      <c r="A118" t="s">
        <v>20</v>
      </c>
      <c r="B118">
        <v>1989</v>
      </c>
      <c r="D118" t="s">
        <v>14</v>
      </c>
      <c r="E118">
        <v>1072</v>
      </c>
    </row>
    <row r="119" spans="1:5" x14ac:dyDescent="0.2">
      <c r="A119" t="s">
        <v>20</v>
      </c>
      <c r="B119">
        <v>157</v>
      </c>
      <c r="D119" t="s">
        <v>14</v>
      </c>
      <c r="E119">
        <v>393</v>
      </c>
    </row>
    <row r="120" spans="1:5" x14ac:dyDescent="0.2">
      <c r="A120" t="s">
        <v>20</v>
      </c>
      <c r="B120">
        <v>4498</v>
      </c>
      <c r="D120" t="s">
        <v>14</v>
      </c>
      <c r="E120">
        <v>1257</v>
      </c>
    </row>
    <row r="121" spans="1:5" x14ac:dyDescent="0.2">
      <c r="A121" t="s">
        <v>20</v>
      </c>
      <c r="B121">
        <v>80</v>
      </c>
      <c r="D121" t="s">
        <v>14</v>
      </c>
      <c r="E121">
        <v>328</v>
      </c>
    </row>
    <row r="122" spans="1:5" x14ac:dyDescent="0.2">
      <c r="A122" t="s">
        <v>20</v>
      </c>
      <c r="B122">
        <v>43</v>
      </c>
      <c r="D122" t="s">
        <v>14</v>
      </c>
      <c r="E122">
        <v>147</v>
      </c>
    </row>
    <row r="123" spans="1:5" x14ac:dyDescent="0.2">
      <c r="A123" t="s">
        <v>20</v>
      </c>
      <c r="B123">
        <v>2053</v>
      </c>
      <c r="D123" t="s">
        <v>14</v>
      </c>
      <c r="E123">
        <v>830</v>
      </c>
    </row>
    <row r="124" spans="1:5" x14ac:dyDescent="0.2">
      <c r="A124" t="s">
        <v>20</v>
      </c>
      <c r="B124">
        <v>168</v>
      </c>
      <c r="D124" t="s">
        <v>14</v>
      </c>
      <c r="E124">
        <v>331</v>
      </c>
    </row>
    <row r="125" spans="1:5" x14ac:dyDescent="0.2">
      <c r="A125" t="s">
        <v>20</v>
      </c>
      <c r="B125">
        <v>4289</v>
      </c>
      <c r="D125" t="s">
        <v>14</v>
      </c>
      <c r="E125">
        <v>25</v>
      </c>
    </row>
    <row r="126" spans="1:5" x14ac:dyDescent="0.2">
      <c r="A126" t="s">
        <v>20</v>
      </c>
      <c r="B126">
        <v>165</v>
      </c>
      <c r="D126" t="s">
        <v>14</v>
      </c>
      <c r="E126">
        <v>3483</v>
      </c>
    </row>
    <row r="127" spans="1:5" x14ac:dyDescent="0.2">
      <c r="A127" t="s">
        <v>20</v>
      </c>
      <c r="B127">
        <v>1815</v>
      </c>
      <c r="D127" t="s">
        <v>14</v>
      </c>
      <c r="E127">
        <v>923</v>
      </c>
    </row>
    <row r="128" spans="1:5" x14ac:dyDescent="0.2">
      <c r="A128" t="s">
        <v>20</v>
      </c>
      <c r="B128">
        <v>397</v>
      </c>
      <c r="D128" t="s">
        <v>14</v>
      </c>
      <c r="E128">
        <v>1</v>
      </c>
    </row>
    <row r="129" spans="1:5" x14ac:dyDescent="0.2">
      <c r="A129" t="s">
        <v>20</v>
      </c>
      <c r="B129">
        <v>1539</v>
      </c>
      <c r="D129" t="s">
        <v>14</v>
      </c>
      <c r="E129">
        <v>33</v>
      </c>
    </row>
    <row r="130" spans="1:5" x14ac:dyDescent="0.2">
      <c r="A130" t="s">
        <v>20</v>
      </c>
      <c r="B130">
        <v>138</v>
      </c>
      <c r="D130" t="s">
        <v>14</v>
      </c>
      <c r="E130">
        <v>40</v>
      </c>
    </row>
    <row r="131" spans="1:5" x14ac:dyDescent="0.2">
      <c r="A131" t="s">
        <v>20</v>
      </c>
      <c r="B131">
        <v>3594</v>
      </c>
      <c r="D131" t="s">
        <v>14</v>
      </c>
      <c r="E131">
        <v>23</v>
      </c>
    </row>
    <row r="132" spans="1:5" x14ac:dyDescent="0.2">
      <c r="A132" t="s">
        <v>20</v>
      </c>
      <c r="B132">
        <v>5880</v>
      </c>
      <c r="D132" t="s">
        <v>14</v>
      </c>
      <c r="E132">
        <v>75</v>
      </c>
    </row>
    <row r="133" spans="1:5" x14ac:dyDescent="0.2">
      <c r="A133" t="s">
        <v>20</v>
      </c>
      <c r="B133">
        <v>112</v>
      </c>
      <c r="D133" t="s">
        <v>14</v>
      </c>
      <c r="E133">
        <v>2176</v>
      </c>
    </row>
    <row r="134" spans="1:5" x14ac:dyDescent="0.2">
      <c r="A134" t="s">
        <v>20</v>
      </c>
      <c r="B134">
        <v>943</v>
      </c>
      <c r="D134" t="s">
        <v>14</v>
      </c>
      <c r="E134">
        <v>441</v>
      </c>
    </row>
    <row r="135" spans="1:5" x14ac:dyDescent="0.2">
      <c r="A135" t="s">
        <v>20</v>
      </c>
      <c r="B135">
        <v>2468</v>
      </c>
      <c r="D135" t="s">
        <v>14</v>
      </c>
      <c r="E135">
        <v>25</v>
      </c>
    </row>
    <row r="136" spans="1:5" x14ac:dyDescent="0.2">
      <c r="A136" t="s">
        <v>20</v>
      </c>
      <c r="B136">
        <v>2551</v>
      </c>
      <c r="D136" t="s">
        <v>14</v>
      </c>
      <c r="E136">
        <v>127</v>
      </c>
    </row>
    <row r="137" spans="1:5" x14ac:dyDescent="0.2">
      <c r="A137" t="s">
        <v>20</v>
      </c>
      <c r="B137">
        <v>101</v>
      </c>
      <c r="D137" t="s">
        <v>14</v>
      </c>
      <c r="E137">
        <v>355</v>
      </c>
    </row>
    <row r="138" spans="1:5" x14ac:dyDescent="0.2">
      <c r="A138" t="s">
        <v>20</v>
      </c>
      <c r="B138">
        <v>92</v>
      </c>
      <c r="D138" t="s">
        <v>14</v>
      </c>
      <c r="E138">
        <v>44</v>
      </c>
    </row>
    <row r="139" spans="1:5" x14ac:dyDescent="0.2">
      <c r="A139" t="s">
        <v>20</v>
      </c>
      <c r="B139">
        <v>62</v>
      </c>
      <c r="D139" t="s">
        <v>14</v>
      </c>
      <c r="E139">
        <v>67</v>
      </c>
    </row>
    <row r="140" spans="1:5" x14ac:dyDescent="0.2">
      <c r="A140" t="s">
        <v>20</v>
      </c>
      <c r="B140">
        <v>149</v>
      </c>
      <c r="D140" t="s">
        <v>14</v>
      </c>
      <c r="E140">
        <v>1068</v>
      </c>
    </row>
    <row r="141" spans="1:5" x14ac:dyDescent="0.2">
      <c r="A141" t="s">
        <v>20</v>
      </c>
      <c r="B141">
        <v>329</v>
      </c>
      <c r="D141" t="s">
        <v>14</v>
      </c>
      <c r="E141">
        <v>424</v>
      </c>
    </row>
    <row r="142" spans="1:5" x14ac:dyDescent="0.2">
      <c r="A142" t="s">
        <v>20</v>
      </c>
      <c r="B142">
        <v>97</v>
      </c>
      <c r="D142" t="s">
        <v>14</v>
      </c>
      <c r="E142">
        <v>151</v>
      </c>
    </row>
    <row r="143" spans="1:5" x14ac:dyDescent="0.2">
      <c r="A143" t="s">
        <v>20</v>
      </c>
      <c r="B143">
        <v>1784</v>
      </c>
      <c r="D143" t="s">
        <v>14</v>
      </c>
      <c r="E143">
        <v>1608</v>
      </c>
    </row>
    <row r="144" spans="1:5" x14ac:dyDescent="0.2">
      <c r="A144" t="s">
        <v>20</v>
      </c>
      <c r="B144">
        <v>1684</v>
      </c>
      <c r="D144" t="s">
        <v>14</v>
      </c>
      <c r="E144">
        <v>941</v>
      </c>
    </row>
    <row r="145" spans="1:5" x14ac:dyDescent="0.2">
      <c r="A145" t="s">
        <v>20</v>
      </c>
      <c r="B145">
        <v>250</v>
      </c>
      <c r="D145" t="s">
        <v>14</v>
      </c>
      <c r="E145">
        <v>1</v>
      </c>
    </row>
    <row r="146" spans="1:5" x14ac:dyDescent="0.2">
      <c r="A146" t="s">
        <v>20</v>
      </c>
      <c r="B146">
        <v>238</v>
      </c>
      <c r="D146" t="s">
        <v>14</v>
      </c>
      <c r="E146">
        <v>40</v>
      </c>
    </row>
    <row r="147" spans="1:5" x14ac:dyDescent="0.2">
      <c r="A147" t="s">
        <v>20</v>
      </c>
      <c r="B147">
        <v>53</v>
      </c>
      <c r="D147" t="s">
        <v>14</v>
      </c>
      <c r="E147">
        <v>3015</v>
      </c>
    </row>
    <row r="148" spans="1:5" x14ac:dyDescent="0.2">
      <c r="A148" t="s">
        <v>20</v>
      </c>
      <c r="B148">
        <v>214</v>
      </c>
      <c r="D148" t="s">
        <v>14</v>
      </c>
      <c r="E148">
        <v>435</v>
      </c>
    </row>
    <row r="149" spans="1:5" x14ac:dyDescent="0.2">
      <c r="A149" t="s">
        <v>20</v>
      </c>
      <c r="B149">
        <v>222</v>
      </c>
      <c r="D149" t="s">
        <v>14</v>
      </c>
      <c r="E149">
        <v>714</v>
      </c>
    </row>
    <row r="150" spans="1:5" x14ac:dyDescent="0.2">
      <c r="A150" t="s">
        <v>20</v>
      </c>
      <c r="B150">
        <v>1884</v>
      </c>
      <c r="D150" t="s">
        <v>14</v>
      </c>
      <c r="E150">
        <v>5497</v>
      </c>
    </row>
    <row r="151" spans="1:5" x14ac:dyDescent="0.2">
      <c r="A151" t="s">
        <v>20</v>
      </c>
      <c r="B151">
        <v>218</v>
      </c>
      <c r="D151" t="s">
        <v>14</v>
      </c>
      <c r="E151">
        <v>418</v>
      </c>
    </row>
    <row r="152" spans="1:5" x14ac:dyDescent="0.2">
      <c r="A152" t="s">
        <v>20</v>
      </c>
      <c r="B152">
        <v>6465</v>
      </c>
      <c r="D152" t="s">
        <v>14</v>
      </c>
      <c r="E152">
        <v>1439</v>
      </c>
    </row>
    <row r="153" spans="1:5" x14ac:dyDescent="0.2">
      <c r="A153" t="s">
        <v>20</v>
      </c>
      <c r="B153">
        <v>59</v>
      </c>
      <c r="D153" t="s">
        <v>14</v>
      </c>
      <c r="E153">
        <v>15</v>
      </c>
    </row>
    <row r="154" spans="1:5" x14ac:dyDescent="0.2">
      <c r="A154" t="s">
        <v>20</v>
      </c>
      <c r="B154">
        <v>88</v>
      </c>
      <c r="D154" t="s">
        <v>14</v>
      </c>
      <c r="E154">
        <v>1999</v>
      </c>
    </row>
    <row r="155" spans="1:5" x14ac:dyDescent="0.2">
      <c r="A155" t="s">
        <v>20</v>
      </c>
      <c r="B155">
        <v>1697</v>
      </c>
      <c r="D155" t="s">
        <v>14</v>
      </c>
      <c r="E155">
        <v>118</v>
      </c>
    </row>
    <row r="156" spans="1:5" x14ac:dyDescent="0.2">
      <c r="A156" t="s">
        <v>20</v>
      </c>
      <c r="B156">
        <v>92</v>
      </c>
      <c r="D156" t="s">
        <v>14</v>
      </c>
      <c r="E156">
        <v>162</v>
      </c>
    </row>
    <row r="157" spans="1:5" x14ac:dyDescent="0.2">
      <c r="A157" t="s">
        <v>20</v>
      </c>
      <c r="B157">
        <v>186</v>
      </c>
      <c r="D157" t="s">
        <v>14</v>
      </c>
      <c r="E157">
        <v>83</v>
      </c>
    </row>
    <row r="158" spans="1:5" x14ac:dyDescent="0.2">
      <c r="A158" t="s">
        <v>20</v>
      </c>
      <c r="B158">
        <v>138</v>
      </c>
      <c r="D158" t="s">
        <v>14</v>
      </c>
      <c r="E158">
        <v>747</v>
      </c>
    </row>
    <row r="159" spans="1:5" x14ac:dyDescent="0.2">
      <c r="A159" t="s">
        <v>20</v>
      </c>
      <c r="B159">
        <v>261</v>
      </c>
      <c r="D159" t="s">
        <v>14</v>
      </c>
      <c r="E159">
        <v>84</v>
      </c>
    </row>
    <row r="160" spans="1:5" x14ac:dyDescent="0.2">
      <c r="A160" t="s">
        <v>20</v>
      </c>
      <c r="B160">
        <v>107</v>
      </c>
      <c r="D160" t="s">
        <v>14</v>
      </c>
      <c r="E160">
        <v>91</v>
      </c>
    </row>
    <row r="161" spans="1:5" x14ac:dyDescent="0.2">
      <c r="A161" t="s">
        <v>20</v>
      </c>
      <c r="B161">
        <v>199</v>
      </c>
      <c r="D161" t="s">
        <v>14</v>
      </c>
      <c r="E161">
        <v>792</v>
      </c>
    </row>
    <row r="162" spans="1:5" x14ac:dyDescent="0.2">
      <c r="A162" t="s">
        <v>20</v>
      </c>
      <c r="B162">
        <v>5512</v>
      </c>
      <c r="D162" t="s">
        <v>14</v>
      </c>
      <c r="E162">
        <v>32</v>
      </c>
    </row>
    <row r="163" spans="1:5" x14ac:dyDescent="0.2">
      <c r="A163" t="s">
        <v>20</v>
      </c>
      <c r="B163">
        <v>86</v>
      </c>
      <c r="D163" t="s">
        <v>14</v>
      </c>
      <c r="E163">
        <v>186</v>
      </c>
    </row>
    <row r="164" spans="1:5" x14ac:dyDescent="0.2">
      <c r="A164" t="s">
        <v>20</v>
      </c>
      <c r="B164">
        <v>2768</v>
      </c>
      <c r="D164" t="s">
        <v>14</v>
      </c>
      <c r="E164">
        <v>605</v>
      </c>
    </row>
    <row r="165" spans="1:5" x14ac:dyDescent="0.2">
      <c r="A165" t="s">
        <v>20</v>
      </c>
      <c r="B165">
        <v>48</v>
      </c>
      <c r="D165" t="s">
        <v>14</v>
      </c>
      <c r="E165">
        <v>1</v>
      </c>
    </row>
    <row r="166" spans="1:5" x14ac:dyDescent="0.2">
      <c r="A166" t="s">
        <v>20</v>
      </c>
      <c r="B166">
        <v>87</v>
      </c>
      <c r="D166" t="s">
        <v>14</v>
      </c>
      <c r="E166">
        <v>31</v>
      </c>
    </row>
    <row r="167" spans="1:5" x14ac:dyDescent="0.2">
      <c r="A167" t="s">
        <v>20</v>
      </c>
      <c r="B167">
        <v>1894</v>
      </c>
      <c r="D167" t="s">
        <v>14</v>
      </c>
      <c r="E167">
        <v>1181</v>
      </c>
    </row>
    <row r="168" spans="1:5" x14ac:dyDescent="0.2">
      <c r="A168" t="s">
        <v>20</v>
      </c>
      <c r="B168">
        <v>282</v>
      </c>
      <c r="D168" t="s">
        <v>14</v>
      </c>
      <c r="E168">
        <v>39</v>
      </c>
    </row>
    <row r="169" spans="1:5" x14ac:dyDescent="0.2">
      <c r="A169" t="s">
        <v>20</v>
      </c>
      <c r="B169">
        <v>116</v>
      </c>
      <c r="D169" t="s">
        <v>14</v>
      </c>
      <c r="E169">
        <v>46</v>
      </c>
    </row>
    <row r="170" spans="1:5" x14ac:dyDescent="0.2">
      <c r="A170" t="s">
        <v>20</v>
      </c>
      <c r="B170">
        <v>83</v>
      </c>
      <c r="D170" t="s">
        <v>14</v>
      </c>
      <c r="E170">
        <v>105</v>
      </c>
    </row>
    <row r="171" spans="1:5" x14ac:dyDescent="0.2">
      <c r="A171" t="s">
        <v>20</v>
      </c>
      <c r="B171">
        <v>91</v>
      </c>
      <c r="D171" t="s">
        <v>14</v>
      </c>
      <c r="E171">
        <v>535</v>
      </c>
    </row>
    <row r="172" spans="1:5" x14ac:dyDescent="0.2">
      <c r="A172" t="s">
        <v>20</v>
      </c>
      <c r="B172">
        <v>546</v>
      </c>
      <c r="D172" t="s">
        <v>14</v>
      </c>
      <c r="E172">
        <v>16</v>
      </c>
    </row>
    <row r="173" spans="1:5" x14ac:dyDescent="0.2">
      <c r="A173" t="s">
        <v>20</v>
      </c>
      <c r="B173">
        <v>393</v>
      </c>
      <c r="D173" t="s">
        <v>14</v>
      </c>
      <c r="E173">
        <v>575</v>
      </c>
    </row>
    <row r="174" spans="1:5" x14ac:dyDescent="0.2">
      <c r="A174" t="s">
        <v>20</v>
      </c>
      <c r="B174">
        <v>133</v>
      </c>
      <c r="D174" t="s">
        <v>14</v>
      </c>
      <c r="E174">
        <v>1120</v>
      </c>
    </row>
    <row r="175" spans="1:5" x14ac:dyDescent="0.2">
      <c r="A175" t="s">
        <v>20</v>
      </c>
      <c r="B175">
        <v>254</v>
      </c>
      <c r="D175" t="s">
        <v>14</v>
      </c>
      <c r="E175">
        <v>113</v>
      </c>
    </row>
    <row r="176" spans="1:5" x14ac:dyDescent="0.2">
      <c r="A176" t="s">
        <v>20</v>
      </c>
      <c r="B176">
        <v>176</v>
      </c>
      <c r="D176" t="s">
        <v>14</v>
      </c>
      <c r="E176">
        <v>1538</v>
      </c>
    </row>
    <row r="177" spans="1:5" x14ac:dyDescent="0.2">
      <c r="A177" t="s">
        <v>20</v>
      </c>
      <c r="B177">
        <v>337</v>
      </c>
      <c r="D177" t="s">
        <v>14</v>
      </c>
      <c r="E177">
        <v>9</v>
      </c>
    </row>
    <row r="178" spans="1:5" x14ac:dyDescent="0.2">
      <c r="A178" t="s">
        <v>20</v>
      </c>
      <c r="B178">
        <v>107</v>
      </c>
      <c r="D178" t="s">
        <v>14</v>
      </c>
      <c r="E178">
        <v>554</v>
      </c>
    </row>
    <row r="179" spans="1:5" x14ac:dyDescent="0.2">
      <c r="A179" t="s">
        <v>20</v>
      </c>
      <c r="B179">
        <v>183</v>
      </c>
      <c r="D179" t="s">
        <v>14</v>
      </c>
      <c r="E179">
        <v>648</v>
      </c>
    </row>
    <row r="180" spans="1:5" x14ac:dyDescent="0.2">
      <c r="A180" t="s">
        <v>20</v>
      </c>
      <c r="B180">
        <v>72</v>
      </c>
      <c r="D180" t="s">
        <v>14</v>
      </c>
      <c r="E180">
        <v>21</v>
      </c>
    </row>
    <row r="181" spans="1:5" x14ac:dyDescent="0.2">
      <c r="A181" t="s">
        <v>20</v>
      </c>
      <c r="B181">
        <v>295</v>
      </c>
      <c r="D181" t="s">
        <v>14</v>
      </c>
      <c r="E181">
        <v>54</v>
      </c>
    </row>
    <row r="182" spans="1:5" x14ac:dyDescent="0.2">
      <c r="A182" t="s">
        <v>20</v>
      </c>
      <c r="B182">
        <v>142</v>
      </c>
      <c r="D182" t="s">
        <v>14</v>
      </c>
      <c r="E182">
        <v>120</v>
      </c>
    </row>
    <row r="183" spans="1:5" x14ac:dyDescent="0.2">
      <c r="A183" t="s">
        <v>20</v>
      </c>
      <c r="B183">
        <v>85</v>
      </c>
      <c r="D183" t="s">
        <v>14</v>
      </c>
      <c r="E183">
        <v>579</v>
      </c>
    </row>
    <row r="184" spans="1:5" x14ac:dyDescent="0.2">
      <c r="A184" t="s">
        <v>20</v>
      </c>
      <c r="B184">
        <v>659</v>
      </c>
      <c r="D184" t="s">
        <v>14</v>
      </c>
      <c r="E184">
        <v>2072</v>
      </c>
    </row>
    <row r="185" spans="1:5" x14ac:dyDescent="0.2">
      <c r="A185" t="s">
        <v>20</v>
      </c>
      <c r="B185">
        <v>121</v>
      </c>
      <c r="D185" t="s">
        <v>14</v>
      </c>
      <c r="E185">
        <v>0</v>
      </c>
    </row>
    <row r="186" spans="1:5" x14ac:dyDescent="0.2">
      <c r="A186" t="s">
        <v>20</v>
      </c>
      <c r="B186">
        <v>3742</v>
      </c>
      <c r="D186" t="s">
        <v>14</v>
      </c>
      <c r="E186">
        <v>1796</v>
      </c>
    </row>
    <row r="187" spans="1:5" x14ac:dyDescent="0.2">
      <c r="A187" t="s">
        <v>20</v>
      </c>
      <c r="B187">
        <v>223</v>
      </c>
      <c r="D187" t="s">
        <v>14</v>
      </c>
      <c r="E187">
        <v>62</v>
      </c>
    </row>
    <row r="188" spans="1:5" x14ac:dyDescent="0.2">
      <c r="A188" t="s">
        <v>20</v>
      </c>
      <c r="B188">
        <v>133</v>
      </c>
      <c r="D188" t="s">
        <v>14</v>
      </c>
      <c r="E188">
        <v>347</v>
      </c>
    </row>
    <row r="189" spans="1:5" x14ac:dyDescent="0.2">
      <c r="A189" t="s">
        <v>20</v>
      </c>
      <c r="B189">
        <v>5168</v>
      </c>
      <c r="D189" t="s">
        <v>14</v>
      </c>
      <c r="E189">
        <v>19</v>
      </c>
    </row>
    <row r="190" spans="1:5" x14ac:dyDescent="0.2">
      <c r="A190" t="s">
        <v>20</v>
      </c>
      <c r="B190">
        <v>307</v>
      </c>
      <c r="D190" t="s">
        <v>14</v>
      </c>
      <c r="E190">
        <v>1258</v>
      </c>
    </row>
    <row r="191" spans="1:5" x14ac:dyDescent="0.2">
      <c r="A191" t="s">
        <v>20</v>
      </c>
      <c r="B191">
        <v>2441</v>
      </c>
      <c r="D191" t="s">
        <v>14</v>
      </c>
      <c r="E191">
        <v>362</v>
      </c>
    </row>
    <row r="192" spans="1:5" x14ac:dyDescent="0.2">
      <c r="A192" t="s">
        <v>20</v>
      </c>
      <c r="B192">
        <v>1385</v>
      </c>
      <c r="D192" t="s">
        <v>14</v>
      </c>
      <c r="E192">
        <v>133</v>
      </c>
    </row>
    <row r="193" spans="1:5" x14ac:dyDescent="0.2">
      <c r="A193" t="s">
        <v>20</v>
      </c>
      <c r="B193">
        <v>190</v>
      </c>
      <c r="D193" t="s">
        <v>14</v>
      </c>
      <c r="E193">
        <v>846</v>
      </c>
    </row>
    <row r="194" spans="1:5" x14ac:dyDescent="0.2">
      <c r="A194" t="s">
        <v>20</v>
      </c>
      <c r="B194">
        <v>470</v>
      </c>
      <c r="D194" t="s">
        <v>14</v>
      </c>
      <c r="E194">
        <v>10</v>
      </c>
    </row>
    <row r="195" spans="1:5" x14ac:dyDescent="0.2">
      <c r="A195" t="s">
        <v>20</v>
      </c>
      <c r="B195">
        <v>253</v>
      </c>
      <c r="D195" t="s">
        <v>14</v>
      </c>
      <c r="E195">
        <v>191</v>
      </c>
    </row>
    <row r="196" spans="1:5" x14ac:dyDescent="0.2">
      <c r="A196" t="s">
        <v>20</v>
      </c>
      <c r="B196">
        <v>1113</v>
      </c>
      <c r="D196" t="s">
        <v>14</v>
      </c>
      <c r="E196">
        <v>1979</v>
      </c>
    </row>
    <row r="197" spans="1:5" x14ac:dyDescent="0.2">
      <c r="A197" t="s">
        <v>20</v>
      </c>
      <c r="B197">
        <v>2283</v>
      </c>
      <c r="D197" t="s">
        <v>14</v>
      </c>
      <c r="E197">
        <v>63</v>
      </c>
    </row>
    <row r="198" spans="1:5" x14ac:dyDescent="0.2">
      <c r="A198" t="s">
        <v>20</v>
      </c>
      <c r="B198">
        <v>1095</v>
      </c>
      <c r="D198" t="s">
        <v>14</v>
      </c>
      <c r="E198">
        <v>6080</v>
      </c>
    </row>
    <row r="199" spans="1:5" x14ac:dyDescent="0.2">
      <c r="A199" t="s">
        <v>20</v>
      </c>
      <c r="B199">
        <v>1690</v>
      </c>
      <c r="D199" t="s">
        <v>14</v>
      </c>
      <c r="E199">
        <v>80</v>
      </c>
    </row>
    <row r="200" spans="1:5" x14ac:dyDescent="0.2">
      <c r="A200" t="s">
        <v>20</v>
      </c>
      <c r="B200">
        <v>191</v>
      </c>
      <c r="D200" t="s">
        <v>14</v>
      </c>
      <c r="E200">
        <v>9</v>
      </c>
    </row>
    <row r="201" spans="1:5" x14ac:dyDescent="0.2">
      <c r="A201" t="s">
        <v>20</v>
      </c>
      <c r="B201">
        <v>2013</v>
      </c>
      <c r="D201" t="s">
        <v>14</v>
      </c>
      <c r="E201">
        <v>1784</v>
      </c>
    </row>
    <row r="202" spans="1:5" x14ac:dyDescent="0.2">
      <c r="A202" t="s">
        <v>20</v>
      </c>
      <c r="B202">
        <v>1703</v>
      </c>
      <c r="D202" t="s">
        <v>14</v>
      </c>
      <c r="E202">
        <v>243</v>
      </c>
    </row>
    <row r="203" spans="1:5" x14ac:dyDescent="0.2">
      <c r="A203" t="s">
        <v>20</v>
      </c>
      <c r="B203">
        <v>80</v>
      </c>
      <c r="D203" t="s">
        <v>14</v>
      </c>
      <c r="E203">
        <v>1296</v>
      </c>
    </row>
    <row r="204" spans="1:5" x14ac:dyDescent="0.2">
      <c r="A204" t="s">
        <v>20</v>
      </c>
      <c r="B204">
        <v>41</v>
      </c>
      <c r="D204" t="s">
        <v>14</v>
      </c>
      <c r="E204">
        <v>77</v>
      </c>
    </row>
    <row r="205" spans="1:5" x14ac:dyDescent="0.2">
      <c r="A205" t="s">
        <v>20</v>
      </c>
      <c r="B205">
        <v>187</v>
      </c>
      <c r="D205" t="s">
        <v>14</v>
      </c>
      <c r="E205">
        <v>395</v>
      </c>
    </row>
    <row r="206" spans="1:5" x14ac:dyDescent="0.2">
      <c r="A206" t="s">
        <v>20</v>
      </c>
      <c r="B206">
        <v>2875</v>
      </c>
      <c r="D206" t="s">
        <v>14</v>
      </c>
      <c r="E206">
        <v>49</v>
      </c>
    </row>
    <row r="207" spans="1:5" x14ac:dyDescent="0.2">
      <c r="A207" t="s">
        <v>20</v>
      </c>
      <c r="B207">
        <v>88</v>
      </c>
      <c r="D207" t="s">
        <v>14</v>
      </c>
      <c r="E207">
        <v>180</v>
      </c>
    </row>
    <row r="208" spans="1:5" x14ac:dyDescent="0.2">
      <c r="A208" t="s">
        <v>20</v>
      </c>
      <c r="B208">
        <v>191</v>
      </c>
      <c r="D208" t="s">
        <v>14</v>
      </c>
      <c r="E208">
        <v>2690</v>
      </c>
    </row>
    <row r="209" spans="1:5" x14ac:dyDescent="0.2">
      <c r="A209" t="s">
        <v>20</v>
      </c>
      <c r="B209">
        <v>139</v>
      </c>
      <c r="D209" t="s">
        <v>14</v>
      </c>
      <c r="E209">
        <v>2779</v>
      </c>
    </row>
    <row r="210" spans="1:5" x14ac:dyDescent="0.2">
      <c r="A210" t="s">
        <v>20</v>
      </c>
      <c r="B210">
        <v>186</v>
      </c>
      <c r="D210" t="s">
        <v>14</v>
      </c>
      <c r="E210">
        <v>92</v>
      </c>
    </row>
    <row r="211" spans="1:5" x14ac:dyDescent="0.2">
      <c r="A211" t="s">
        <v>20</v>
      </c>
      <c r="B211">
        <v>112</v>
      </c>
      <c r="D211" t="s">
        <v>14</v>
      </c>
      <c r="E211">
        <v>1028</v>
      </c>
    </row>
    <row r="212" spans="1:5" x14ac:dyDescent="0.2">
      <c r="A212" t="s">
        <v>20</v>
      </c>
      <c r="B212">
        <v>101</v>
      </c>
      <c r="D212" t="s">
        <v>14</v>
      </c>
      <c r="E212">
        <v>26</v>
      </c>
    </row>
    <row r="213" spans="1:5" x14ac:dyDescent="0.2">
      <c r="A213" t="s">
        <v>20</v>
      </c>
      <c r="B213">
        <v>206</v>
      </c>
      <c r="D213" t="s">
        <v>14</v>
      </c>
      <c r="E213">
        <v>1790</v>
      </c>
    </row>
    <row r="214" spans="1:5" x14ac:dyDescent="0.2">
      <c r="A214" t="s">
        <v>20</v>
      </c>
      <c r="B214">
        <v>154</v>
      </c>
      <c r="D214" t="s">
        <v>14</v>
      </c>
      <c r="E214">
        <v>37</v>
      </c>
    </row>
    <row r="215" spans="1:5" x14ac:dyDescent="0.2">
      <c r="A215" t="s">
        <v>20</v>
      </c>
      <c r="B215">
        <v>5966</v>
      </c>
      <c r="D215" t="s">
        <v>14</v>
      </c>
      <c r="E215">
        <v>35</v>
      </c>
    </row>
    <row r="216" spans="1:5" x14ac:dyDescent="0.2">
      <c r="A216" t="s">
        <v>20</v>
      </c>
      <c r="B216">
        <v>169</v>
      </c>
      <c r="D216" t="s">
        <v>14</v>
      </c>
      <c r="E216">
        <v>558</v>
      </c>
    </row>
    <row r="217" spans="1:5" x14ac:dyDescent="0.2">
      <c r="A217" t="s">
        <v>20</v>
      </c>
      <c r="B217">
        <v>2106</v>
      </c>
      <c r="D217" t="s">
        <v>14</v>
      </c>
      <c r="E217">
        <v>64</v>
      </c>
    </row>
    <row r="218" spans="1:5" x14ac:dyDescent="0.2">
      <c r="A218" t="s">
        <v>20</v>
      </c>
      <c r="B218">
        <v>131</v>
      </c>
      <c r="D218" t="s">
        <v>14</v>
      </c>
      <c r="E218">
        <v>245</v>
      </c>
    </row>
    <row r="219" spans="1:5" x14ac:dyDescent="0.2">
      <c r="A219" t="s">
        <v>20</v>
      </c>
      <c r="B219">
        <v>84</v>
      </c>
      <c r="D219" t="s">
        <v>14</v>
      </c>
      <c r="E219">
        <v>71</v>
      </c>
    </row>
    <row r="220" spans="1:5" x14ac:dyDescent="0.2">
      <c r="A220" t="s">
        <v>20</v>
      </c>
      <c r="B220">
        <v>155</v>
      </c>
      <c r="D220" t="s">
        <v>14</v>
      </c>
      <c r="E220">
        <v>42</v>
      </c>
    </row>
    <row r="221" spans="1:5" x14ac:dyDescent="0.2">
      <c r="A221" t="s">
        <v>20</v>
      </c>
      <c r="B221">
        <v>189</v>
      </c>
      <c r="D221" t="s">
        <v>14</v>
      </c>
      <c r="E221">
        <v>156</v>
      </c>
    </row>
    <row r="222" spans="1:5" x14ac:dyDescent="0.2">
      <c r="A222" t="s">
        <v>20</v>
      </c>
      <c r="B222">
        <v>4799</v>
      </c>
      <c r="D222" t="s">
        <v>14</v>
      </c>
      <c r="E222">
        <v>1368</v>
      </c>
    </row>
    <row r="223" spans="1:5" x14ac:dyDescent="0.2">
      <c r="A223" t="s">
        <v>20</v>
      </c>
      <c r="B223">
        <v>1137</v>
      </c>
      <c r="D223" t="s">
        <v>14</v>
      </c>
      <c r="E223">
        <v>102</v>
      </c>
    </row>
    <row r="224" spans="1:5" x14ac:dyDescent="0.2">
      <c r="A224" t="s">
        <v>20</v>
      </c>
      <c r="B224">
        <v>1152</v>
      </c>
      <c r="D224" t="s">
        <v>14</v>
      </c>
      <c r="E224">
        <v>86</v>
      </c>
    </row>
    <row r="225" spans="1:5" x14ac:dyDescent="0.2">
      <c r="A225" t="s">
        <v>20</v>
      </c>
      <c r="B225">
        <v>50</v>
      </c>
      <c r="D225" t="s">
        <v>14</v>
      </c>
      <c r="E225">
        <v>253</v>
      </c>
    </row>
    <row r="226" spans="1:5" x14ac:dyDescent="0.2">
      <c r="A226" t="s">
        <v>20</v>
      </c>
      <c r="B226">
        <v>3059</v>
      </c>
      <c r="D226" t="s">
        <v>14</v>
      </c>
      <c r="E226">
        <v>157</v>
      </c>
    </row>
    <row r="227" spans="1:5" x14ac:dyDescent="0.2">
      <c r="A227" t="s">
        <v>20</v>
      </c>
      <c r="B227">
        <v>34</v>
      </c>
      <c r="D227" t="s">
        <v>14</v>
      </c>
      <c r="E227">
        <v>183</v>
      </c>
    </row>
    <row r="228" spans="1:5" x14ac:dyDescent="0.2">
      <c r="A228" t="s">
        <v>20</v>
      </c>
      <c r="B228">
        <v>220</v>
      </c>
      <c r="D228" t="s">
        <v>14</v>
      </c>
      <c r="E228">
        <v>82</v>
      </c>
    </row>
    <row r="229" spans="1:5" x14ac:dyDescent="0.2">
      <c r="A229" t="s">
        <v>20</v>
      </c>
      <c r="B229">
        <v>1604</v>
      </c>
      <c r="D229" t="s">
        <v>14</v>
      </c>
      <c r="E229">
        <v>1</v>
      </c>
    </row>
    <row r="230" spans="1:5" x14ac:dyDescent="0.2">
      <c r="A230" t="s">
        <v>20</v>
      </c>
      <c r="B230">
        <v>454</v>
      </c>
      <c r="D230" t="s">
        <v>14</v>
      </c>
      <c r="E230">
        <v>1198</v>
      </c>
    </row>
    <row r="231" spans="1:5" x14ac:dyDescent="0.2">
      <c r="A231" t="s">
        <v>20</v>
      </c>
      <c r="B231">
        <v>123</v>
      </c>
      <c r="D231" t="s">
        <v>14</v>
      </c>
      <c r="E231">
        <v>648</v>
      </c>
    </row>
    <row r="232" spans="1:5" x14ac:dyDescent="0.2">
      <c r="A232" t="s">
        <v>20</v>
      </c>
      <c r="B232">
        <v>299</v>
      </c>
      <c r="D232" t="s">
        <v>14</v>
      </c>
      <c r="E232">
        <v>64</v>
      </c>
    </row>
    <row r="233" spans="1:5" x14ac:dyDescent="0.2">
      <c r="A233" t="s">
        <v>20</v>
      </c>
      <c r="B233">
        <v>2237</v>
      </c>
      <c r="D233" t="s">
        <v>14</v>
      </c>
      <c r="E233">
        <v>62</v>
      </c>
    </row>
    <row r="234" spans="1:5" x14ac:dyDescent="0.2">
      <c r="A234" t="s">
        <v>20</v>
      </c>
      <c r="B234">
        <v>645</v>
      </c>
      <c r="D234" t="s">
        <v>14</v>
      </c>
      <c r="E234">
        <v>750</v>
      </c>
    </row>
    <row r="235" spans="1:5" x14ac:dyDescent="0.2">
      <c r="A235" t="s">
        <v>20</v>
      </c>
      <c r="B235">
        <v>484</v>
      </c>
      <c r="D235" t="s">
        <v>14</v>
      </c>
      <c r="E235">
        <v>105</v>
      </c>
    </row>
    <row r="236" spans="1:5" x14ac:dyDescent="0.2">
      <c r="A236" t="s">
        <v>20</v>
      </c>
      <c r="B236">
        <v>154</v>
      </c>
      <c r="D236" t="s">
        <v>14</v>
      </c>
      <c r="E236">
        <v>2604</v>
      </c>
    </row>
    <row r="237" spans="1:5" x14ac:dyDescent="0.2">
      <c r="A237" t="s">
        <v>20</v>
      </c>
      <c r="B237">
        <v>82</v>
      </c>
      <c r="D237" t="s">
        <v>14</v>
      </c>
      <c r="E237">
        <v>65</v>
      </c>
    </row>
    <row r="238" spans="1:5" x14ac:dyDescent="0.2">
      <c r="A238" t="s">
        <v>20</v>
      </c>
      <c r="B238">
        <v>134</v>
      </c>
      <c r="D238" t="s">
        <v>14</v>
      </c>
      <c r="E238">
        <v>94</v>
      </c>
    </row>
    <row r="239" spans="1:5" x14ac:dyDescent="0.2">
      <c r="A239" t="s">
        <v>20</v>
      </c>
      <c r="B239">
        <v>5203</v>
      </c>
      <c r="D239" t="s">
        <v>14</v>
      </c>
      <c r="E239">
        <v>257</v>
      </c>
    </row>
    <row r="240" spans="1:5" x14ac:dyDescent="0.2">
      <c r="A240" t="s">
        <v>20</v>
      </c>
      <c r="B240">
        <v>94</v>
      </c>
      <c r="D240" t="s">
        <v>14</v>
      </c>
      <c r="E240">
        <v>2928</v>
      </c>
    </row>
    <row r="241" spans="1:5" x14ac:dyDescent="0.2">
      <c r="A241" t="s">
        <v>20</v>
      </c>
      <c r="B241">
        <v>205</v>
      </c>
      <c r="D241" t="s">
        <v>14</v>
      </c>
      <c r="E241">
        <v>4697</v>
      </c>
    </row>
    <row r="242" spans="1:5" x14ac:dyDescent="0.2">
      <c r="A242" t="s">
        <v>20</v>
      </c>
      <c r="B242">
        <v>92</v>
      </c>
      <c r="D242" t="s">
        <v>14</v>
      </c>
      <c r="E242">
        <v>2915</v>
      </c>
    </row>
    <row r="243" spans="1:5" x14ac:dyDescent="0.2">
      <c r="A243" t="s">
        <v>20</v>
      </c>
      <c r="B243">
        <v>219</v>
      </c>
      <c r="D243" t="s">
        <v>14</v>
      </c>
      <c r="E243">
        <v>18</v>
      </c>
    </row>
    <row r="244" spans="1:5" x14ac:dyDescent="0.2">
      <c r="A244" t="s">
        <v>20</v>
      </c>
      <c r="B244">
        <v>2526</v>
      </c>
      <c r="D244" t="s">
        <v>14</v>
      </c>
      <c r="E244">
        <v>602</v>
      </c>
    </row>
    <row r="245" spans="1:5" x14ac:dyDescent="0.2">
      <c r="A245" t="s">
        <v>20</v>
      </c>
      <c r="B245">
        <v>94</v>
      </c>
      <c r="D245" t="s">
        <v>14</v>
      </c>
      <c r="E245">
        <v>1</v>
      </c>
    </row>
    <row r="246" spans="1:5" x14ac:dyDescent="0.2">
      <c r="A246" t="s">
        <v>20</v>
      </c>
      <c r="B246">
        <v>1713</v>
      </c>
      <c r="D246" t="s">
        <v>14</v>
      </c>
      <c r="E246">
        <v>3868</v>
      </c>
    </row>
    <row r="247" spans="1:5" x14ac:dyDescent="0.2">
      <c r="A247" t="s">
        <v>20</v>
      </c>
      <c r="B247">
        <v>249</v>
      </c>
      <c r="D247" t="s">
        <v>14</v>
      </c>
      <c r="E247">
        <v>504</v>
      </c>
    </row>
    <row r="248" spans="1:5" x14ac:dyDescent="0.2">
      <c r="A248" t="s">
        <v>20</v>
      </c>
      <c r="B248">
        <v>192</v>
      </c>
      <c r="D248" t="s">
        <v>14</v>
      </c>
      <c r="E248">
        <v>14</v>
      </c>
    </row>
    <row r="249" spans="1:5" x14ac:dyDescent="0.2">
      <c r="A249" t="s">
        <v>20</v>
      </c>
      <c r="B249">
        <v>247</v>
      </c>
      <c r="D249" t="s">
        <v>14</v>
      </c>
      <c r="E249">
        <v>750</v>
      </c>
    </row>
    <row r="250" spans="1:5" x14ac:dyDescent="0.2">
      <c r="A250" t="s">
        <v>20</v>
      </c>
      <c r="B250">
        <v>2293</v>
      </c>
      <c r="D250" t="s">
        <v>14</v>
      </c>
      <c r="E250">
        <v>77</v>
      </c>
    </row>
    <row r="251" spans="1:5" x14ac:dyDescent="0.2">
      <c r="A251" t="s">
        <v>20</v>
      </c>
      <c r="B251">
        <v>3131</v>
      </c>
      <c r="D251" t="s">
        <v>14</v>
      </c>
      <c r="E251">
        <v>752</v>
      </c>
    </row>
    <row r="252" spans="1:5" x14ac:dyDescent="0.2">
      <c r="A252" t="s">
        <v>20</v>
      </c>
      <c r="B252">
        <v>143</v>
      </c>
      <c r="D252" t="s">
        <v>14</v>
      </c>
      <c r="E252">
        <v>131</v>
      </c>
    </row>
    <row r="253" spans="1:5" x14ac:dyDescent="0.2">
      <c r="A253" t="s">
        <v>20</v>
      </c>
      <c r="B253">
        <v>296</v>
      </c>
      <c r="D253" t="s">
        <v>14</v>
      </c>
      <c r="E253">
        <v>87</v>
      </c>
    </row>
    <row r="254" spans="1:5" x14ac:dyDescent="0.2">
      <c r="A254" t="s">
        <v>20</v>
      </c>
      <c r="B254">
        <v>170</v>
      </c>
      <c r="D254" t="s">
        <v>14</v>
      </c>
      <c r="E254">
        <v>1063</v>
      </c>
    </row>
    <row r="255" spans="1:5" x14ac:dyDescent="0.2">
      <c r="A255" t="s">
        <v>20</v>
      </c>
      <c r="B255">
        <v>86</v>
      </c>
      <c r="D255" t="s">
        <v>14</v>
      </c>
      <c r="E255">
        <v>76</v>
      </c>
    </row>
    <row r="256" spans="1:5" x14ac:dyDescent="0.2">
      <c r="A256" t="s">
        <v>20</v>
      </c>
      <c r="B256">
        <v>6286</v>
      </c>
      <c r="D256" t="s">
        <v>14</v>
      </c>
      <c r="E256">
        <v>4428</v>
      </c>
    </row>
    <row r="257" spans="1:5" x14ac:dyDescent="0.2">
      <c r="A257" t="s">
        <v>20</v>
      </c>
      <c r="B257">
        <v>3727</v>
      </c>
      <c r="D257" t="s">
        <v>14</v>
      </c>
      <c r="E257">
        <v>58</v>
      </c>
    </row>
    <row r="258" spans="1:5" x14ac:dyDescent="0.2">
      <c r="A258" t="s">
        <v>20</v>
      </c>
      <c r="B258">
        <v>1605</v>
      </c>
      <c r="D258" t="s">
        <v>14</v>
      </c>
      <c r="E258">
        <v>111</v>
      </c>
    </row>
    <row r="259" spans="1:5" x14ac:dyDescent="0.2">
      <c r="A259" t="s">
        <v>20</v>
      </c>
      <c r="B259">
        <v>2120</v>
      </c>
      <c r="D259" t="s">
        <v>14</v>
      </c>
      <c r="E259">
        <v>2955</v>
      </c>
    </row>
    <row r="260" spans="1:5" x14ac:dyDescent="0.2">
      <c r="A260" t="s">
        <v>20</v>
      </c>
      <c r="B260">
        <v>50</v>
      </c>
      <c r="D260" t="s">
        <v>14</v>
      </c>
      <c r="E260">
        <v>1657</v>
      </c>
    </row>
    <row r="261" spans="1:5" x14ac:dyDescent="0.2">
      <c r="A261" t="s">
        <v>20</v>
      </c>
      <c r="B261">
        <v>2080</v>
      </c>
      <c r="D261" t="s">
        <v>14</v>
      </c>
      <c r="E261">
        <v>926</v>
      </c>
    </row>
    <row r="262" spans="1:5" x14ac:dyDescent="0.2">
      <c r="A262" t="s">
        <v>20</v>
      </c>
      <c r="B262">
        <v>2105</v>
      </c>
      <c r="D262" t="s">
        <v>14</v>
      </c>
      <c r="E262">
        <v>77</v>
      </c>
    </row>
    <row r="263" spans="1:5" x14ac:dyDescent="0.2">
      <c r="A263" t="s">
        <v>20</v>
      </c>
      <c r="B263">
        <v>2436</v>
      </c>
      <c r="D263" t="s">
        <v>14</v>
      </c>
      <c r="E263">
        <v>1748</v>
      </c>
    </row>
    <row r="264" spans="1:5" x14ac:dyDescent="0.2">
      <c r="A264" t="s">
        <v>20</v>
      </c>
      <c r="B264">
        <v>80</v>
      </c>
      <c r="D264" t="s">
        <v>14</v>
      </c>
      <c r="E264">
        <v>79</v>
      </c>
    </row>
    <row r="265" spans="1:5" x14ac:dyDescent="0.2">
      <c r="A265" t="s">
        <v>20</v>
      </c>
      <c r="B265">
        <v>42</v>
      </c>
      <c r="D265" t="s">
        <v>14</v>
      </c>
      <c r="E265">
        <v>889</v>
      </c>
    </row>
    <row r="266" spans="1:5" x14ac:dyDescent="0.2">
      <c r="A266" t="s">
        <v>20</v>
      </c>
      <c r="B266">
        <v>139</v>
      </c>
      <c r="D266" t="s">
        <v>14</v>
      </c>
      <c r="E266">
        <v>56</v>
      </c>
    </row>
    <row r="267" spans="1:5" x14ac:dyDescent="0.2">
      <c r="A267" t="s">
        <v>20</v>
      </c>
      <c r="B267">
        <v>159</v>
      </c>
      <c r="D267" t="s">
        <v>14</v>
      </c>
      <c r="E267">
        <v>1</v>
      </c>
    </row>
    <row r="268" spans="1:5" x14ac:dyDescent="0.2">
      <c r="A268" t="s">
        <v>20</v>
      </c>
      <c r="B268">
        <v>381</v>
      </c>
      <c r="D268" t="s">
        <v>14</v>
      </c>
      <c r="E268">
        <v>83</v>
      </c>
    </row>
    <row r="269" spans="1:5" x14ac:dyDescent="0.2">
      <c r="A269" t="s">
        <v>20</v>
      </c>
      <c r="B269">
        <v>194</v>
      </c>
      <c r="D269" t="s">
        <v>14</v>
      </c>
      <c r="E269">
        <v>2025</v>
      </c>
    </row>
    <row r="270" spans="1:5" x14ac:dyDescent="0.2">
      <c r="A270" t="s">
        <v>20</v>
      </c>
      <c r="B270">
        <v>106</v>
      </c>
      <c r="D270" t="s">
        <v>14</v>
      </c>
      <c r="E270">
        <v>14</v>
      </c>
    </row>
    <row r="271" spans="1:5" x14ac:dyDescent="0.2">
      <c r="A271" t="s">
        <v>20</v>
      </c>
      <c r="B271">
        <v>142</v>
      </c>
      <c r="D271" t="s">
        <v>14</v>
      </c>
      <c r="E271">
        <v>656</v>
      </c>
    </row>
    <row r="272" spans="1:5" x14ac:dyDescent="0.2">
      <c r="A272" t="s">
        <v>20</v>
      </c>
      <c r="B272">
        <v>211</v>
      </c>
      <c r="D272" t="s">
        <v>14</v>
      </c>
      <c r="E272">
        <v>1596</v>
      </c>
    </row>
    <row r="273" spans="1:5" x14ac:dyDescent="0.2">
      <c r="A273" t="s">
        <v>20</v>
      </c>
      <c r="B273">
        <v>2756</v>
      </c>
      <c r="D273" t="s">
        <v>14</v>
      </c>
      <c r="E273">
        <v>10</v>
      </c>
    </row>
    <row r="274" spans="1:5" x14ac:dyDescent="0.2">
      <c r="A274" t="s">
        <v>20</v>
      </c>
      <c r="B274">
        <v>173</v>
      </c>
      <c r="D274" t="s">
        <v>14</v>
      </c>
      <c r="E274">
        <v>1121</v>
      </c>
    </row>
    <row r="275" spans="1:5" x14ac:dyDescent="0.2">
      <c r="A275" t="s">
        <v>20</v>
      </c>
      <c r="B275">
        <v>87</v>
      </c>
      <c r="D275" t="s">
        <v>14</v>
      </c>
      <c r="E275">
        <v>15</v>
      </c>
    </row>
    <row r="276" spans="1:5" x14ac:dyDescent="0.2">
      <c r="A276" t="s">
        <v>20</v>
      </c>
      <c r="B276">
        <v>1572</v>
      </c>
      <c r="D276" t="s">
        <v>14</v>
      </c>
      <c r="E276">
        <v>191</v>
      </c>
    </row>
    <row r="277" spans="1:5" x14ac:dyDescent="0.2">
      <c r="A277" t="s">
        <v>20</v>
      </c>
      <c r="B277">
        <v>2346</v>
      </c>
      <c r="D277" t="s">
        <v>14</v>
      </c>
      <c r="E277">
        <v>16</v>
      </c>
    </row>
    <row r="278" spans="1:5" x14ac:dyDescent="0.2">
      <c r="A278" t="s">
        <v>20</v>
      </c>
      <c r="B278">
        <v>115</v>
      </c>
      <c r="D278" t="s">
        <v>14</v>
      </c>
      <c r="E278">
        <v>17</v>
      </c>
    </row>
    <row r="279" spans="1:5" x14ac:dyDescent="0.2">
      <c r="A279" t="s">
        <v>20</v>
      </c>
      <c r="B279">
        <v>85</v>
      </c>
      <c r="D279" t="s">
        <v>14</v>
      </c>
      <c r="E279">
        <v>34</v>
      </c>
    </row>
    <row r="280" spans="1:5" x14ac:dyDescent="0.2">
      <c r="A280" t="s">
        <v>20</v>
      </c>
      <c r="B280">
        <v>144</v>
      </c>
      <c r="D280" t="s">
        <v>14</v>
      </c>
      <c r="E280">
        <v>1</v>
      </c>
    </row>
    <row r="281" spans="1:5" x14ac:dyDescent="0.2">
      <c r="A281" t="s">
        <v>20</v>
      </c>
      <c r="B281">
        <v>2443</v>
      </c>
      <c r="D281" t="s">
        <v>14</v>
      </c>
      <c r="E281">
        <v>1274</v>
      </c>
    </row>
    <row r="282" spans="1:5" x14ac:dyDescent="0.2">
      <c r="A282" t="s">
        <v>20</v>
      </c>
      <c r="B282">
        <v>64</v>
      </c>
      <c r="D282" t="s">
        <v>14</v>
      </c>
      <c r="E282">
        <v>210</v>
      </c>
    </row>
    <row r="283" spans="1:5" x14ac:dyDescent="0.2">
      <c r="A283" t="s">
        <v>20</v>
      </c>
      <c r="B283">
        <v>268</v>
      </c>
      <c r="D283" t="s">
        <v>14</v>
      </c>
      <c r="E283">
        <v>248</v>
      </c>
    </row>
    <row r="284" spans="1:5" x14ac:dyDescent="0.2">
      <c r="A284" t="s">
        <v>20</v>
      </c>
      <c r="B284">
        <v>195</v>
      </c>
      <c r="D284" t="s">
        <v>14</v>
      </c>
      <c r="E284">
        <v>513</v>
      </c>
    </row>
    <row r="285" spans="1:5" x14ac:dyDescent="0.2">
      <c r="A285" t="s">
        <v>20</v>
      </c>
      <c r="B285">
        <v>186</v>
      </c>
      <c r="D285" t="s">
        <v>14</v>
      </c>
      <c r="E285">
        <v>3410</v>
      </c>
    </row>
    <row r="286" spans="1:5" x14ac:dyDescent="0.2">
      <c r="A286" t="s">
        <v>20</v>
      </c>
      <c r="B286">
        <v>460</v>
      </c>
      <c r="D286" t="s">
        <v>14</v>
      </c>
      <c r="E286">
        <v>10</v>
      </c>
    </row>
    <row r="287" spans="1:5" x14ac:dyDescent="0.2">
      <c r="A287" t="s">
        <v>20</v>
      </c>
      <c r="B287">
        <v>2528</v>
      </c>
      <c r="D287" t="s">
        <v>14</v>
      </c>
      <c r="E287">
        <v>2201</v>
      </c>
    </row>
    <row r="288" spans="1:5" x14ac:dyDescent="0.2">
      <c r="A288" t="s">
        <v>20</v>
      </c>
      <c r="B288">
        <v>3657</v>
      </c>
      <c r="D288" t="s">
        <v>14</v>
      </c>
      <c r="E288">
        <v>676</v>
      </c>
    </row>
    <row r="289" spans="1:5" x14ac:dyDescent="0.2">
      <c r="A289" t="s">
        <v>20</v>
      </c>
      <c r="B289">
        <v>131</v>
      </c>
      <c r="D289" t="s">
        <v>14</v>
      </c>
      <c r="E289">
        <v>831</v>
      </c>
    </row>
    <row r="290" spans="1:5" x14ac:dyDescent="0.2">
      <c r="A290" t="s">
        <v>20</v>
      </c>
      <c r="B290">
        <v>239</v>
      </c>
      <c r="D290" t="s">
        <v>14</v>
      </c>
      <c r="E290">
        <v>859</v>
      </c>
    </row>
    <row r="291" spans="1:5" x14ac:dyDescent="0.2">
      <c r="A291" t="s">
        <v>20</v>
      </c>
      <c r="B291">
        <v>78</v>
      </c>
      <c r="D291" t="s">
        <v>14</v>
      </c>
      <c r="E291">
        <v>45</v>
      </c>
    </row>
    <row r="292" spans="1:5" x14ac:dyDescent="0.2">
      <c r="A292" t="s">
        <v>20</v>
      </c>
      <c r="B292">
        <v>1773</v>
      </c>
      <c r="D292" t="s">
        <v>14</v>
      </c>
      <c r="E292">
        <v>6</v>
      </c>
    </row>
    <row r="293" spans="1:5" x14ac:dyDescent="0.2">
      <c r="A293" t="s">
        <v>20</v>
      </c>
      <c r="B293">
        <v>32</v>
      </c>
      <c r="D293" t="s">
        <v>14</v>
      </c>
      <c r="E293">
        <v>7</v>
      </c>
    </row>
    <row r="294" spans="1:5" x14ac:dyDescent="0.2">
      <c r="A294" t="s">
        <v>20</v>
      </c>
      <c r="B294">
        <v>369</v>
      </c>
      <c r="D294" t="s">
        <v>14</v>
      </c>
      <c r="E294">
        <v>31</v>
      </c>
    </row>
    <row r="295" spans="1:5" x14ac:dyDescent="0.2">
      <c r="A295" t="s">
        <v>20</v>
      </c>
      <c r="B295">
        <v>89</v>
      </c>
      <c r="D295" t="s">
        <v>14</v>
      </c>
      <c r="E295">
        <v>78</v>
      </c>
    </row>
    <row r="296" spans="1:5" x14ac:dyDescent="0.2">
      <c r="A296" t="s">
        <v>20</v>
      </c>
      <c r="B296">
        <v>147</v>
      </c>
      <c r="D296" t="s">
        <v>14</v>
      </c>
      <c r="E296">
        <v>1225</v>
      </c>
    </row>
    <row r="297" spans="1:5" x14ac:dyDescent="0.2">
      <c r="A297" t="s">
        <v>20</v>
      </c>
      <c r="B297">
        <v>126</v>
      </c>
      <c r="D297" t="s">
        <v>14</v>
      </c>
      <c r="E297">
        <v>1</v>
      </c>
    </row>
    <row r="298" spans="1:5" x14ac:dyDescent="0.2">
      <c r="A298" t="s">
        <v>20</v>
      </c>
      <c r="B298">
        <v>2218</v>
      </c>
      <c r="D298" t="s">
        <v>14</v>
      </c>
      <c r="E298">
        <v>67</v>
      </c>
    </row>
    <row r="299" spans="1:5" x14ac:dyDescent="0.2">
      <c r="A299" t="s">
        <v>20</v>
      </c>
      <c r="B299">
        <v>202</v>
      </c>
      <c r="D299" t="s">
        <v>14</v>
      </c>
      <c r="E299">
        <v>19</v>
      </c>
    </row>
    <row r="300" spans="1:5" x14ac:dyDescent="0.2">
      <c r="A300" t="s">
        <v>20</v>
      </c>
      <c r="B300">
        <v>140</v>
      </c>
      <c r="D300" t="s">
        <v>14</v>
      </c>
      <c r="E300">
        <v>2108</v>
      </c>
    </row>
    <row r="301" spans="1:5" x14ac:dyDescent="0.2">
      <c r="A301" t="s">
        <v>20</v>
      </c>
      <c r="B301">
        <v>1052</v>
      </c>
      <c r="D301" t="s">
        <v>14</v>
      </c>
      <c r="E301">
        <v>679</v>
      </c>
    </row>
    <row r="302" spans="1:5" x14ac:dyDescent="0.2">
      <c r="A302" t="s">
        <v>20</v>
      </c>
      <c r="B302">
        <v>247</v>
      </c>
      <c r="D302" t="s">
        <v>14</v>
      </c>
      <c r="E302">
        <v>36</v>
      </c>
    </row>
    <row r="303" spans="1:5" x14ac:dyDescent="0.2">
      <c r="A303" t="s">
        <v>20</v>
      </c>
      <c r="B303">
        <v>84</v>
      </c>
      <c r="D303" t="s">
        <v>14</v>
      </c>
      <c r="E303">
        <v>47</v>
      </c>
    </row>
    <row r="304" spans="1:5" x14ac:dyDescent="0.2">
      <c r="A304" t="s">
        <v>20</v>
      </c>
      <c r="B304">
        <v>88</v>
      </c>
      <c r="D304" t="s">
        <v>14</v>
      </c>
      <c r="E304">
        <v>70</v>
      </c>
    </row>
    <row r="305" spans="1:5" x14ac:dyDescent="0.2">
      <c r="A305" t="s">
        <v>20</v>
      </c>
      <c r="B305">
        <v>156</v>
      </c>
      <c r="D305" t="s">
        <v>14</v>
      </c>
      <c r="E305">
        <v>154</v>
      </c>
    </row>
    <row r="306" spans="1:5" x14ac:dyDescent="0.2">
      <c r="A306" t="s">
        <v>20</v>
      </c>
      <c r="B306">
        <v>2985</v>
      </c>
      <c r="D306" t="s">
        <v>14</v>
      </c>
      <c r="E306">
        <v>22</v>
      </c>
    </row>
    <row r="307" spans="1:5" x14ac:dyDescent="0.2">
      <c r="A307" t="s">
        <v>20</v>
      </c>
      <c r="B307">
        <v>762</v>
      </c>
      <c r="D307" t="s">
        <v>14</v>
      </c>
      <c r="E307">
        <v>1758</v>
      </c>
    </row>
    <row r="308" spans="1:5" x14ac:dyDescent="0.2">
      <c r="A308" t="s">
        <v>20</v>
      </c>
      <c r="B308">
        <v>554</v>
      </c>
      <c r="D308" t="s">
        <v>14</v>
      </c>
      <c r="E308">
        <v>94</v>
      </c>
    </row>
    <row r="309" spans="1:5" x14ac:dyDescent="0.2">
      <c r="A309" t="s">
        <v>20</v>
      </c>
      <c r="B309">
        <v>135</v>
      </c>
      <c r="D309" t="s">
        <v>14</v>
      </c>
      <c r="E309">
        <v>33</v>
      </c>
    </row>
    <row r="310" spans="1:5" x14ac:dyDescent="0.2">
      <c r="A310" t="s">
        <v>20</v>
      </c>
      <c r="B310">
        <v>122</v>
      </c>
      <c r="D310" t="s">
        <v>14</v>
      </c>
      <c r="E310">
        <v>1</v>
      </c>
    </row>
    <row r="311" spans="1:5" x14ac:dyDescent="0.2">
      <c r="A311" t="s">
        <v>20</v>
      </c>
      <c r="B311">
        <v>221</v>
      </c>
      <c r="D311" t="s">
        <v>14</v>
      </c>
      <c r="E311">
        <v>31</v>
      </c>
    </row>
    <row r="312" spans="1:5" x14ac:dyDescent="0.2">
      <c r="A312" t="s">
        <v>20</v>
      </c>
      <c r="B312">
        <v>126</v>
      </c>
      <c r="D312" t="s">
        <v>14</v>
      </c>
      <c r="E312">
        <v>35</v>
      </c>
    </row>
    <row r="313" spans="1:5" x14ac:dyDescent="0.2">
      <c r="A313" t="s">
        <v>20</v>
      </c>
      <c r="B313">
        <v>1022</v>
      </c>
      <c r="D313" t="s">
        <v>14</v>
      </c>
      <c r="E313">
        <v>63</v>
      </c>
    </row>
    <row r="314" spans="1:5" x14ac:dyDescent="0.2">
      <c r="A314" t="s">
        <v>20</v>
      </c>
      <c r="B314">
        <v>3177</v>
      </c>
      <c r="D314" t="s">
        <v>14</v>
      </c>
      <c r="E314">
        <v>526</v>
      </c>
    </row>
    <row r="315" spans="1:5" x14ac:dyDescent="0.2">
      <c r="A315" t="s">
        <v>20</v>
      </c>
      <c r="B315">
        <v>198</v>
      </c>
      <c r="D315" t="s">
        <v>14</v>
      </c>
      <c r="E315">
        <v>121</v>
      </c>
    </row>
    <row r="316" spans="1:5" x14ac:dyDescent="0.2">
      <c r="A316" t="s">
        <v>20</v>
      </c>
      <c r="B316">
        <v>85</v>
      </c>
      <c r="D316" t="s">
        <v>14</v>
      </c>
      <c r="E316">
        <v>67</v>
      </c>
    </row>
    <row r="317" spans="1:5" x14ac:dyDescent="0.2">
      <c r="A317" t="s">
        <v>20</v>
      </c>
      <c r="B317">
        <v>3596</v>
      </c>
      <c r="D317" t="s">
        <v>14</v>
      </c>
      <c r="E317">
        <v>57</v>
      </c>
    </row>
    <row r="318" spans="1:5" x14ac:dyDescent="0.2">
      <c r="A318" t="s">
        <v>20</v>
      </c>
      <c r="B318">
        <v>244</v>
      </c>
      <c r="D318" t="s">
        <v>14</v>
      </c>
      <c r="E318">
        <v>1229</v>
      </c>
    </row>
    <row r="319" spans="1:5" x14ac:dyDescent="0.2">
      <c r="A319" t="s">
        <v>20</v>
      </c>
      <c r="B319">
        <v>5180</v>
      </c>
      <c r="D319" t="s">
        <v>14</v>
      </c>
      <c r="E319">
        <v>12</v>
      </c>
    </row>
    <row r="320" spans="1:5" x14ac:dyDescent="0.2">
      <c r="A320" t="s">
        <v>20</v>
      </c>
      <c r="B320">
        <v>589</v>
      </c>
      <c r="D320" t="s">
        <v>14</v>
      </c>
      <c r="E320">
        <v>452</v>
      </c>
    </row>
    <row r="321" spans="1:5" x14ac:dyDescent="0.2">
      <c r="A321" t="s">
        <v>20</v>
      </c>
      <c r="B321">
        <v>2725</v>
      </c>
      <c r="D321" t="s">
        <v>14</v>
      </c>
      <c r="E321">
        <v>1886</v>
      </c>
    </row>
    <row r="322" spans="1:5" x14ac:dyDescent="0.2">
      <c r="A322" t="s">
        <v>20</v>
      </c>
      <c r="B322">
        <v>300</v>
      </c>
      <c r="D322" t="s">
        <v>14</v>
      </c>
      <c r="E322">
        <v>1825</v>
      </c>
    </row>
    <row r="323" spans="1:5" x14ac:dyDescent="0.2">
      <c r="A323" t="s">
        <v>20</v>
      </c>
      <c r="B323">
        <v>144</v>
      </c>
      <c r="D323" t="s">
        <v>14</v>
      </c>
      <c r="E323">
        <v>31</v>
      </c>
    </row>
    <row r="324" spans="1:5" x14ac:dyDescent="0.2">
      <c r="A324" t="s">
        <v>20</v>
      </c>
      <c r="B324">
        <v>87</v>
      </c>
      <c r="D324" t="s">
        <v>14</v>
      </c>
      <c r="E324">
        <v>107</v>
      </c>
    </row>
    <row r="325" spans="1:5" x14ac:dyDescent="0.2">
      <c r="A325" t="s">
        <v>20</v>
      </c>
      <c r="B325">
        <v>3116</v>
      </c>
      <c r="D325" t="s">
        <v>14</v>
      </c>
      <c r="E325">
        <v>27</v>
      </c>
    </row>
    <row r="326" spans="1:5" x14ac:dyDescent="0.2">
      <c r="A326" t="s">
        <v>20</v>
      </c>
      <c r="B326">
        <v>909</v>
      </c>
      <c r="D326" t="s">
        <v>14</v>
      </c>
      <c r="E326">
        <v>1221</v>
      </c>
    </row>
    <row r="327" spans="1:5" x14ac:dyDescent="0.2">
      <c r="A327" t="s">
        <v>20</v>
      </c>
      <c r="B327">
        <v>1613</v>
      </c>
      <c r="D327" t="s">
        <v>14</v>
      </c>
      <c r="E327">
        <v>1</v>
      </c>
    </row>
    <row r="328" spans="1:5" x14ac:dyDescent="0.2">
      <c r="A328" t="s">
        <v>20</v>
      </c>
      <c r="B328">
        <v>136</v>
      </c>
      <c r="D328" t="s">
        <v>14</v>
      </c>
      <c r="E328">
        <v>16</v>
      </c>
    </row>
    <row r="329" spans="1:5" x14ac:dyDescent="0.2">
      <c r="A329" t="s">
        <v>20</v>
      </c>
      <c r="B329">
        <v>130</v>
      </c>
      <c r="D329" t="s">
        <v>14</v>
      </c>
      <c r="E329">
        <v>41</v>
      </c>
    </row>
    <row r="330" spans="1:5" x14ac:dyDescent="0.2">
      <c r="A330" t="s">
        <v>20</v>
      </c>
      <c r="B330">
        <v>102</v>
      </c>
      <c r="D330" t="s">
        <v>14</v>
      </c>
      <c r="E330">
        <v>523</v>
      </c>
    </row>
    <row r="331" spans="1:5" x14ac:dyDescent="0.2">
      <c r="A331" t="s">
        <v>20</v>
      </c>
      <c r="B331">
        <v>4006</v>
      </c>
      <c r="D331" t="s">
        <v>14</v>
      </c>
      <c r="E331">
        <v>141</v>
      </c>
    </row>
    <row r="332" spans="1:5" x14ac:dyDescent="0.2">
      <c r="A332" t="s">
        <v>20</v>
      </c>
      <c r="B332">
        <v>1629</v>
      </c>
      <c r="D332" t="s">
        <v>14</v>
      </c>
      <c r="E332">
        <v>52</v>
      </c>
    </row>
    <row r="333" spans="1:5" x14ac:dyDescent="0.2">
      <c r="A333" t="s">
        <v>20</v>
      </c>
      <c r="B333">
        <v>2188</v>
      </c>
      <c r="D333" t="s">
        <v>14</v>
      </c>
      <c r="E333">
        <v>225</v>
      </c>
    </row>
    <row r="334" spans="1:5" x14ac:dyDescent="0.2">
      <c r="A334" t="s">
        <v>20</v>
      </c>
      <c r="B334">
        <v>2409</v>
      </c>
      <c r="D334" t="s">
        <v>14</v>
      </c>
      <c r="E334">
        <v>38</v>
      </c>
    </row>
    <row r="335" spans="1:5" x14ac:dyDescent="0.2">
      <c r="A335" t="s">
        <v>20</v>
      </c>
      <c r="B335">
        <v>194</v>
      </c>
      <c r="D335" t="s">
        <v>14</v>
      </c>
      <c r="E335">
        <v>15</v>
      </c>
    </row>
    <row r="336" spans="1:5" x14ac:dyDescent="0.2">
      <c r="A336" t="s">
        <v>20</v>
      </c>
      <c r="B336">
        <v>1140</v>
      </c>
      <c r="D336" t="s">
        <v>14</v>
      </c>
      <c r="E336">
        <v>37</v>
      </c>
    </row>
    <row r="337" spans="1:5" x14ac:dyDescent="0.2">
      <c r="A337" t="s">
        <v>20</v>
      </c>
      <c r="B337">
        <v>102</v>
      </c>
      <c r="D337" t="s">
        <v>14</v>
      </c>
      <c r="E337">
        <v>112</v>
      </c>
    </row>
    <row r="338" spans="1:5" x14ac:dyDescent="0.2">
      <c r="A338" t="s">
        <v>20</v>
      </c>
      <c r="B338">
        <v>2857</v>
      </c>
      <c r="D338" t="s">
        <v>14</v>
      </c>
      <c r="E338">
        <v>21</v>
      </c>
    </row>
    <row r="339" spans="1:5" x14ac:dyDescent="0.2">
      <c r="A339" t="s">
        <v>20</v>
      </c>
      <c r="B339">
        <v>107</v>
      </c>
      <c r="D339" t="s">
        <v>14</v>
      </c>
      <c r="E339">
        <v>67</v>
      </c>
    </row>
    <row r="340" spans="1:5" x14ac:dyDescent="0.2">
      <c r="A340" t="s">
        <v>20</v>
      </c>
      <c r="B340">
        <v>160</v>
      </c>
      <c r="D340" t="s">
        <v>14</v>
      </c>
      <c r="E340">
        <v>78</v>
      </c>
    </row>
    <row r="341" spans="1:5" x14ac:dyDescent="0.2">
      <c r="A341" t="s">
        <v>20</v>
      </c>
      <c r="B341">
        <v>2230</v>
      </c>
      <c r="D341" t="s">
        <v>14</v>
      </c>
      <c r="E341">
        <v>67</v>
      </c>
    </row>
    <row r="342" spans="1:5" x14ac:dyDescent="0.2">
      <c r="A342" t="s">
        <v>20</v>
      </c>
      <c r="B342">
        <v>316</v>
      </c>
      <c r="D342" t="s">
        <v>14</v>
      </c>
      <c r="E342">
        <v>263</v>
      </c>
    </row>
    <row r="343" spans="1:5" x14ac:dyDescent="0.2">
      <c r="A343" t="s">
        <v>20</v>
      </c>
      <c r="B343">
        <v>117</v>
      </c>
      <c r="D343" t="s">
        <v>14</v>
      </c>
      <c r="E343">
        <v>1691</v>
      </c>
    </row>
    <row r="344" spans="1:5" x14ac:dyDescent="0.2">
      <c r="A344" t="s">
        <v>20</v>
      </c>
      <c r="B344">
        <v>6406</v>
      </c>
      <c r="D344" t="s">
        <v>14</v>
      </c>
      <c r="E344">
        <v>181</v>
      </c>
    </row>
    <row r="345" spans="1:5" x14ac:dyDescent="0.2">
      <c r="A345" t="s">
        <v>20</v>
      </c>
      <c r="B345">
        <v>192</v>
      </c>
      <c r="D345" t="s">
        <v>14</v>
      </c>
      <c r="E345">
        <v>13</v>
      </c>
    </row>
    <row r="346" spans="1:5" x14ac:dyDescent="0.2">
      <c r="A346" t="s">
        <v>20</v>
      </c>
      <c r="B346">
        <v>26</v>
      </c>
      <c r="D346" t="s">
        <v>14</v>
      </c>
      <c r="E346">
        <v>1</v>
      </c>
    </row>
    <row r="347" spans="1:5" x14ac:dyDescent="0.2">
      <c r="A347" t="s">
        <v>20</v>
      </c>
      <c r="B347">
        <v>723</v>
      </c>
      <c r="D347" t="s">
        <v>14</v>
      </c>
      <c r="E347">
        <v>21</v>
      </c>
    </row>
    <row r="348" spans="1:5" x14ac:dyDescent="0.2">
      <c r="A348" t="s">
        <v>20</v>
      </c>
      <c r="B348">
        <v>170</v>
      </c>
      <c r="D348" t="s">
        <v>14</v>
      </c>
      <c r="E348">
        <v>830</v>
      </c>
    </row>
    <row r="349" spans="1:5" x14ac:dyDescent="0.2">
      <c r="A349" t="s">
        <v>20</v>
      </c>
      <c r="B349">
        <v>238</v>
      </c>
      <c r="D349" t="s">
        <v>14</v>
      </c>
      <c r="E349">
        <v>130</v>
      </c>
    </row>
    <row r="350" spans="1:5" x14ac:dyDescent="0.2">
      <c r="A350" t="s">
        <v>20</v>
      </c>
      <c r="B350">
        <v>55</v>
      </c>
      <c r="D350" t="s">
        <v>14</v>
      </c>
      <c r="E350">
        <v>55</v>
      </c>
    </row>
    <row r="351" spans="1:5" x14ac:dyDescent="0.2">
      <c r="A351" t="s">
        <v>20</v>
      </c>
      <c r="B351">
        <v>128</v>
      </c>
      <c r="D351" t="s">
        <v>14</v>
      </c>
      <c r="E351">
        <v>114</v>
      </c>
    </row>
    <row r="352" spans="1:5" x14ac:dyDescent="0.2">
      <c r="A352" t="s">
        <v>20</v>
      </c>
      <c r="B352">
        <v>2144</v>
      </c>
      <c r="D352" t="s">
        <v>14</v>
      </c>
      <c r="E352">
        <v>594</v>
      </c>
    </row>
    <row r="353" spans="1:5" x14ac:dyDescent="0.2">
      <c r="A353" t="s">
        <v>20</v>
      </c>
      <c r="B353">
        <v>2693</v>
      </c>
      <c r="D353" t="s">
        <v>14</v>
      </c>
      <c r="E353">
        <v>24</v>
      </c>
    </row>
    <row r="354" spans="1:5" x14ac:dyDescent="0.2">
      <c r="A354" t="s">
        <v>20</v>
      </c>
      <c r="B354">
        <v>432</v>
      </c>
      <c r="D354" t="s">
        <v>14</v>
      </c>
      <c r="E354">
        <v>252</v>
      </c>
    </row>
    <row r="355" spans="1:5" x14ac:dyDescent="0.2">
      <c r="A355" t="s">
        <v>20</v>
      </c>
      <c r="B355">
        <v>189</v>
      </c>
      <c r="D355" t="s">
        <v>14</v>
      </c>
      <c r="E355">
        <v>67</v>
      </c>
    </row>
    <row r="356" spans="1:5" x14ac:dyDescent="0.2">
      <c r="A356" t="s">
        <v>20</v>
      </c>
      <c r="B356">
        <v>154</v>
      </c>
      <c r="D356" t="s">
        <v>14</v>
      </c>
      <c r="E356">
        <v>742</v>
      </c>
    </row>
    <row r="357" spans="1:5" x14ac:dyDescent="0.2">
      <c r="A357" t="s">
        <v>20</v>
      </c>
      <c r="B357">
        <v>96</v>
      </c>
      <c r="D357" t="s">
        <v>14</v>
      </c>
      <c r="E357">
        <v>75</v>
      </c>
    </row>
    <row r="358" spans="1:5" x14ac:dyDescent="0.2">
      <c r="A358" t="s">
        <v>20</v>
      </c>
      <c r="B358">
        <v>3063</v>
      </c>
      <c r="D358" t="s">
        <v>14</v>
      </c>
      <c r="E358">
        <v>4405</v>
      </c>
    </row>
    <row r="359" spans="1:5" x14ac:dyDescent="0.2">
      <c r="A359" t="s">
        <v>20</v>
      </c>
      <c r="B359">
        <v>2266</v>
      </c>
      <c r="D359" t="s">
        <v>14</v>
      </c>
      <c r="E359">
        <v>92</v>
      </c>
    </row>
    <row r="360" spans="1:5" x14ac:dyDescent="0.2">
      <c r="A360" t="s">
        <v>20</v>
      </c>
      <c r="B360">
        <v>194</v>
      </c>
      <c r="D360" t="s">
        <v>14</v>
      </c>
      <c r="E360">
        <v>64</v>
      </c>
    </row>
    <row r="361" spans="1:5" x14ac:dyDescent="0.2">
      <c r="A361" t="s">
        <v>20</v>
      </c>
      <c r="B361">
        <v>129</v>
      </c>
      <c r="D361" t="s">
        <v>14</v>
      </c>
      <c r="E361">
        <v>64</v>
      </c>
    </row>
    <row r="362" spans="1:5" x14ac:dyDescent="0.2">
      <c r="A362" t="s">
        <v>20</v>
      </c>
      <c r="B362">
        <v>375</v>
      </c>
      <c r="D362" t="s">
        <v>14</v>
      </c>
      <c r="E362">
        <v>842</v>
      </c>
    </row>
    <row r="363" spans="1:5" x14ac:dyDescent="0.2">
      <c r="A363" t="s">
        <v>20</v>
      </c>
      <c r="B363">
        <v>409</v>
      </c>
      <c r="D363" t="s">
        <v>14</v>
      </c>
      <c r="E363">
        <v>112</v>
      </c>
    </row>
    <row r="364" spans="1:5" x14ac:dyDescent="0.2">
      <c r="A364" t="s">
        <v>20</v>
      </c>
      <c r="B364">
        <v>234</v>
      </c>
      <c r="D364" t="s">
        <v>14</v>
      </c>
      <c r="E364">
        <v>374</v>
      </c>
    </row>
    <row r="365" spans="1:5" x14ac:dyDescent="0.2">
      <c r="A365" t="s">
        <v>20</v>
      </c>
      <c r="B365">
        <v>3016</v>
      </c>
    </row>
    <row r="366" spans="1:5" x14ac:dyDescent="0.2">
      <c r="A366" t="s">
        <v>20</v>
      </c>
      <c r="B366">
        <v>264</v>
      </c>
    </row>
    <row r="367" spans="1:5" x14ac:dyDescent="0.2">
      <c r="A367" t="s">
        <v>20</v>
      </c>
      <c r="B367">
        <v>272</v>
      </c>
    </row>
    <row r="368" spans="1:5" x14ac:dyDescent="0.2">
      <c r="A368" t="s">
        <v>20</v>
      </c>
      <c r="B368">
        <v>419</v>
      </c>
    </row>
    <row r="369" spans="1:2" x14ac:dyDescent="0.2">
      <c r="A369" t="s">
        <v>20</v>
      </c>
      <c r="B369">
        <v>1621</v>
      </c>
    </row>
    <row r="370" spans="1:2" x14ac:dyDescent="0.2">
      <c r="A370" t="s">
        <v>20</v>
      </c>
      <c r="B370">
        <v>1101</v>
      </c>
    </row>
    <row r="371" spans="1:2" x14ac:dyDescent="0.2">
      <c r="A371" t="s">
        <v>20</v>
      </c>
      <c r="B371">
        <v>1073</v>
      </c>
    </row>
    <row r="372" spans="1:2" x14ac:dyDescent="0.2">
      <c r="A372" t="s">
        <v>20</v>
      </c>
      <c r="B372">
        <v>331</v>
      </c>
    </row>
    <row r="373" spans="1:2" x14ac:dyDescent="0.2">
      <c r="A373" t="s">
        <v>20</v>
      </c>
      <c r="B373">
        <v>1170</v>
      </c>
    </row>
    <row r="374" spans="1:2" x14ac:dyDescent="0.2">
      <c r="A374" t="s">
        <v>20</v>
      </c>
      <c r="B374">
        <v>363</v>
      </c>
    </row>
    <row r="375" spans="1:2" x14ac:dyDescent="0.2">
      <c r="A375" t="s">
        <v>20</v>
      </c>
      <c r="B375">
        <v>103</v>
      </c>
    </row>
    <row r="376" spans="1:2" x14ac:dyDescent="0.2">
      <c r="A376" t="s">
        <v>20</v>
      </c>
      <c r="B376">
        <v>147</v>
      </c>
    </row>
    <row r="377" spans="1:2" x14ac:dyDescent="0.2">
      <c r="A377" t="s">
        <v>20</v>
      </c>
      <c r="B377">
        <v>110</v>
      </c>
    </row>
    <row r="378" spans="1:2" x14ac:dyDescent="0.2">
      <c r="A378" t="s">
        <v>20</v>
      </c>
      <c r="B378">
        <v>134</v>
      </c>
    </row>
    <row r="379" spans="1:2" x14ac:dyDescent="0.2">
      <c r="A379" t="s">
        <v>20</v>
      </c>
      <c r="B379">
        <v>269</v>
      </c>
    </row>
    <row r="380" spans="1:2" x14ac:dyDescent="0.2">
      <c r="A380" t="s">
        <v>20</v>
      </c>
      <c r="B380">
        <v>175</v>
      </c>
    </row>
    <row r="381" spans="1:2" x14ac:dyDescent="0.2">
      <c r="A381" t="s">
        <v>20</v>
      </c>
      <c r="B381">
        <v>69</v>
      </c>
    </row>
    <row r="382" spans="1:2" x14ac:dyDescent="0.2">
      <c r="A382" t="s">
        <v>20</v>
      </c>
      <c r="B382">
        <v>190</v>
      </c>
    </row>
    <row r="383" spans="1:2" x14ac:dyDescent="0.2">
      <c r="A383" t="s">
        <v>20</v>
      </c>
      <c r="B383">
        <v>237</v>
      </c>
    </row>
    <row r="384" spans="1:2" x14ac:dyDescent="0.2">
      <c r="A384" t="s">
        <v>20</v>
      </c>
      <c r="B384">
        <v>196</v>
      </c>
    </row>
    <row r="385" spans="1:2" x14ac:dyDescent="0.2">
      <c r="A385" t="s">
        <v>20</v>
      </c>
      <c r="B385">
        <v>7295</v>
      </c>
    </row>
    <row r="386" spans="1:2" x14ac:dyDescent="0.2">
      <c r="A386" t="s">
        <v>20</v>
      </c>
      <c r="B386">
        <v>2893</v>
      </c>
    </row>
    <row r="387" spans="1:2" x14ac:dyDescent="0.2">
      <c r="A387" t="s">
        <v>20</v>
      </c>
      <c r="B387">
        <v>820</v>
      </c>
    </row>
    <row r="388" spans="1:2" x14ac:dyDescent="0.2">
      <c r="A388" t="s">
        <v>20</v>
      </c>
      <c r="B388">
        <v>2038</v>
      </c>
    </row>
    <row r="389" spans="1:2" x14ac:dyDescent="0.2">
      <c r="A389" t="s">
        <v>20</v>
      </c>
      <c r="B389">
        <v>116</v>
      </c>
    </row>
    <row r="390" spans="1:2" x14ac:dyDescent="0.2">
      <c r="A390" t="s">
        <v>20</v>
      </c>
      <c r="B390">
        <v>1345</v>
      </c>
    </row>
    <row r="391" spans="1:2" x14ac:dyDescent="0.2">
      <c r="A391" t="s">
        <v>20</v>
      </c>
      <c r="B391">
        <v>168</v>
      </c>
    </row>
    <row r="392" spans="1:2" x14ac:dyDescent="0.2">
      <c r="A392" t="s">
        <v>20</v>
      </c>
      <c r="B392">
        <v>137</v>
      </c>
    </row>
    <row r="393" spans="1:2" x14ac:dyDescent="0.2">
      <c r="A393" t="s">
        <v>20</v>
      </c>
      <c r="B393">
        <v>186</v>
      </c>
    </row>
    <row r="394" spans="1:2" x14ac:dyDescent="0.2">
      <c r="A394" t="s">
        <v>20</v>
      </c>
      <c r="B394">
        <v>125</v>
      </c>
    </row>
    <row r="395" spans="1:2" x14ac:dyDescent="0.2">
      <c r="A395" t="s">
        <v>20</v>
      </c>
      <c r="B395">
        <v>202</v>
      </c>
    </row>
    <row r="396" spans="1:2" x14ac:dyDescent="0.2">
      <c r="A396" t="s">
        <v>20</v>
      </c>
      <c r="B396">
        <v>103</v>
      </c>
    </row>
    <row r="397" spans="1:2" x14ac:dyDescent="0.2">
      <c r="A397" t="s">
        <v>20</v>
      </c>
      <c r="B397">
        <v>1785</v>
      </c>
    </row>
    <row r="398" spans="1:2" x14ac:dyDescent="0.2">
      <c r="A398" t="s">
        <v>20</v>
      </c>
      <c r="B398">
        <v>157</v>
      </c>
    </row>
    <row r="399" spans="1:2" x14ac:dyDescent="0.2">
      <c r="A399" t="s">
        <v>20</v>
      </c>
      <c r="B399">
        <v>555</v>
      </c>
    </row>
    <row r="400" spans="1:2" x14ac:dyDescent="0.2">
      <c r="A400" t="s">
        <v>20</v>
      </c>
      <c r="B400">
        <v>297</v>
      </c>
    </row>
    <row r="401" spans="1:2" x14ac:dyDescent="0.2">
      <c r="A401" t="s">
        <v>20</v>
      </c>
      <c r="B401">
        <v>123</v>
      </c>
    </row>
    <row r="402" spans="1:2" x14ac:dyDescent="0.2">
      <c r="A402" t="s">
        <v>20</v>
      </c>
      <c r="B402">
        <v>3036</v>
      </c>
    </row>
    <row r="403" spans="1:2" x14ac:dyDescent="0.2">
      <c r="A403" t="s">
        <v>20</v>
      </c>
      <c r="B403">
        <v>144</v>
      </c>
    </row>
    <row r="404" spans="1:2" x14ac:dyDescent="0.2">
      <c r="A404" t="s">
        <v>20</v>
      </c>
      <c r="B404">
        <v>121</v>
      </c>
    </row>
    <row r="405" spans="1:2" x14ac:dyDescent="0.2">
      <c r="A405" t="s">
        <v>20</v>
      </c>
      <c r="B405">
        <v>181</v>
      </c>
    </row>
    <row r="406" spans="1:2" x14ac:dyDescent="0.2">
      <c r="A406" t="s">
        <v>20</v>
      </c>
      <c r="B406">
        <v>122</v>
      </c>
    </row>
    <row r="407" spans="1:2" x14ac:dyDescent="0.2">
      <c r="A407" t="s">
        <v>20</v>
      </c>
      <c r="B407">
        <v>1071</v>
      </c>
    </row>
    <row r="408" spans="1:2" x14ac:dyDescent="0.2">
      <c r="A408" t="s">
        <v>20</v>
      </c>
      <c r="B408">
        <v>980</v>
      </c>
    </row>
    <row r="409" spans="1:2" x14ac:dyDescent="0.2">
      <c r="A409" t="s">
        <v>20</v>
      </c>
      <c r="B409">
        <v>536</v>
      </c>
    </row>
    <row r="410" spans="1:2" x14ac:dyDescent="0.2">
      <c r="A410" t="s">
        <v>20</v>
      </c>
      <c r="B410">
        <v>1991</v>
      </c>
    </row>
    <row r="411" spans="1:2" x14ac:dyDescent="0.2">
      <c r="A411" t="s">
        <v>20</v>
      </c>
      <c r="B411">
        <v>180</v>
      </c>
    </row>
    <row r="412" spans="1:2" x14ac:dyDescent="0.2">
      <c r="A412" t="s">
        <v>20</v>
      </c>
      <c r="B412">
        <v>130</v>
      </c>
    </row>
    <row r="413" spans="1:2" x14ac:dyDescent="0.2">
      <c r="A413" t="s">
        <v>20</v>
      </c>
      <c r="B413">
        <v>122</v>
      </c>
    </row>
    <row r="414" spans="1:2" x14ac:dyDescent="0.2">
      <c r="A414" t="s">
        <v>20</v>
      </c>
      <c r="B414">
        <v>140</v>
      </c>
    </row>
    <row r="415" spans="1:2" x14ac:dyDescent="0.2">
      <c r="A415" t="s">
        <v>20</v>
      </c>
      <c r="B415">
        <v>3388</v>
      </c>
    </row>
    <row r="416" spans="1:2" x14ac:dyDescent="0.2">
      <c r="A416" t="s">
        <v>20</v>
      </c>
      <c r="B416">
        <v>280</v>
      </c>
    </row>
    <row r="417" spans="1:2" x14ac:dyDescent="0.2">
      <c r="A417" t="s">
        <v>20</v>
      </c>
      <c r="B417">
        <v>366</v>
      </c>
    </row>
    <row r="418" spans="1:2" x14ac:dyDescent="0.2">
      <c r="A418" t="s">
        <v>20</v>
      </c>
      <c r="B418">
        <v>270</v>
      </c>
    </row>
    <row r="419" spans="1:2" x14ac:dyDescent="0.2">
      <c r="A419" t="s">
        <v>20</v>
      </c>
      <c r="B419">
        <v>137</v>
      </c>
    </row>
    <row r="420" spans="1:2" x14ac:dyDescent="0.2">
      <c r="A420" t="s">
        <v>20</v>
      </c>
      <c r="B420">
        <v>3205</v>
      </c>
    </row>
    <row r="421" spans="1:2" x14ac:dyDescent="0.2">
      <c r="A421" t="s">
        <v>20</v>
      </c>
      <c r="B421">
        <v>288</v>
      </c>
    </row>
    <row r="422" spans="1:2" x14ac:dyDescent="0.2">
      <c r="A422" t="s">
        <v>20</v>
      </c>
      <c r="B422">
        <v>148</v>
      </c>
    </row>
    <row r="423" spans="1:2" x14ac:dyDescent="0.2">
      <c r="A423" t="s">
        <v>20</v>
      </c>
      <c r="B423">
        <v>114</v>
      </c>
    </row>
    <row r="424" spans="1:2" x14ac:dyDescent="0.2">
      <c r="A424" t="s">
        <v>20</v>
      </c>
      <c r="B424">
        <v>1518</v>
      </c>
    </row>
    <row r="425" spans="1:2" x14ac:dyDescent="0.2">
      <c r="A425" t="s">
        <v>20</v>
      </c>
      <c r="B425">
        <v>166</v>
      </c>
    </row>
    <row r="426" spans="1:2" x14ac:dyDescent="0.2">
      <c r="A426" t="s">
        <v>20</v>
      </c>
      <c r="B426">
        <v>100</v>
      </c>
    </row>
    <row r="427" spans="1:2" x14ac:dyDescent="0.2">
      <c r="A427" t="s">
        <v>20</v>
      </c>
      <c r="B427">
        <v>235</v>
      </c>
    </row>
    <row r="428" spans="1:2" x14ac:dyDescent="0.2">
      <c r="A428" t="s">
        <v>20</v>
      </c>
      <c r="B428">
        <v>148</v>
      </c>
    </row>
    <row r="429" spans="1:2" x14ac:dyDescent="0.2">
      <c r="A429" t="s">
        <v>20</v>
      </c>
      <c r="B429">
        <v>198</v>
      </c>
    </row>
    <row r="430" spans="1:2" x14ac:dyDescent="0.2">
      <c r="A430" t="s">
        <v>20</v>
      </c>
      <c r="B430">
        <v>150</v>
      </c>
    </row>
    <row r="431" spans="1:2" x14ac:dyDescent="0.2">
      <c r="A431" t="s">
        <v>20</v>
      </c>
      <c r="B431">
        <v>216</v>
      </c>
    </row>
    <row r="432" spans="1:2" x14ac:dyDescent="0.2">
      <c r="A432" t="s">
        <v>20</v>
      </c>
      <c r="B432">
        <v>5139</v>
      </c>
    </row>
    <row r="433" spans="1:2" x14ac:dyDescent="0.2">
      <c r="A433" t="s">
        <v>20</v>
      </c>
      <c r="B433">
        <v>2353</v>
      </c>
    </row>
    <row r="434" spans="1:2" x14ac:dyDescent="0.2">
      <c r="A434" t="s">
        <v>20</v>
      </c>
      <c r="B434">
        <v>78</v>
      </c>
    </row>
    <row r="435" spans="1:2" x14ac:dyDescent="0.2">
      <c r="A435" t="s">
        <v>20</v>
      </c>
      <c r="B435">
        <v>174</v>
      </c>
    </row>
    <row r="436" spans="1:2" x14ac:dyDescent="0.2">
      <c r="A436" t="s">
        <v>20</v>
      </c>
      <c r="B436">
        <v>164</v>
      </c>
    </row>
    <row r="437" spans="1:2" x14ac:dyDescent="0.2">
      <c r="A437" t="s">
        <v>20</v>
      </c>
      <c r="B437">
        <v>161</v>
      </c>
    </row>
    <row r="438" spans="1:2" x14ac:dyDescent="0.2">
      <c r="A438" t="s">
        <v>20</v>
      </c>
      <c r="B438">
        <v>138</v>
      </c>
    </row>
    <row r="439" spans="1:2" x14ac:dyDescent="0.2">
      <c r="A439" t="s">
        <v>20</v>
      </c>
      <c r="B439">
        <v>3308</v>
      </c>
    </row>
    <row r="440" spans="1:2" x14ac:dyDescent="0.2">
      <c r="A440" t="s">
        <v>20</v>
      </c>
      <c r="B440">
        <v>127</v>
      </c>
    </row>
    <row r="441" spans="1:2" x14ac:dyDescent="0.2">
      <c r="A441" t="s">
        <v>20</v>
      </c>
      <c r="B441">
        <v>207</v>
      </c>
    </row>
    <row r="442" spans="1:2" x14ac:dyDescent="0.2">
      <c r="A442" t="s">
        <v>20</v>
      </c>
      <c r="B442">
        <v>181</v>
      </c>
    </row>
    <row r="443" spans="1:2" x14ac:dyDescent="0.2">
      <c r="A443" t="s">
        <v>20</v>
      </c>
      <c r="B443">
        <v>110</v>
      </c>
    </row>
    <row r="444" spans="1:2" x14ac:dyDescent="0.2">
      <c r="A444" t="s">
        <v>20</v>
      </c>
      <c r="B444">
        <v>185</v>
      </c>
    </row>
    <row r="445" spans="1:2" x14ac:dyDescent="0.2">
      <c r="A445" t="s">
        <v>20</v>
      </c>
      <c r="B445">
        <v>121</v>
      </c>
    </row>
    <row r="446" spans="1:2" x14ac:dyDescent="0.2">
      <c r="A446" t="s">
        <v>20</v>
      </c>
      <c r="B446">
        <v>106</v>
      </c>
    </row>
    <row r="447" spans="1:2" x14ac:dyDescent="0.2">
      <c r="A447" t="s">
        <v>20</v>
      </c>
      <c r="B447">
        <v>142</v>
      </c>
    </row>
    <row r="448" spans="1:2" x14ac:dyDescent="0.2">
      <c r="A448" t="s">
        <v>20</v>
      </c>
      <c r="B448">
        <v>233</v>
      </c>
    </row>
    <row r="449" spans="1:2" x14ac:dyDescent="0.2">
      <c r="A449" t="s">
        <v>20</v>
      </c>
      <c r="B449">
        <v>218</v>
      </c>
    </row>
    <row r="450" spans="1:2" x14ac:dyDescent="0.2">
      <c r="A450" t="s">
        <v>20</v>
      </c>
      <c r="B450">
        <v>76</v>
      </c>
    </row>
    <row r="451" spans="1:2" x14ac:dyDescent="0.2">
      <c r="A451" t="s">
        <v>20</v>
      </c>
      <c r="B451">
        <v>43</v>
      </c>
    </row>
    <row r="452" spans="1:2" x14ac:dyDescent="0.2">
      <c r="A452" t="s">
        <v>20</v>
      </c>
      <c r="B452">
        <v>221</v>
      </c>
    </row>
    <row r="453" spans="1:2" x14ac:dyDescent="0.2">
      <c r="A453" t="s">
        <v>20</v>
      </c>
      <c r="B453">
        <v>2805</v>
      </c>
    </row>
    <row r="454" spans="1:2" x14ac:dyDescent="0.2">
      <c r="A454" t="s">
        <v>20</v>
      </c>
      <c r="B454">
        <v>68</v>
      </c>
    </row>
    <row r="455" spans="1:2" x14ac:dyDescent="0.2">
      <c r="A455" t="s">
        <v>20</v>
      </c>
      <c r="B455">
        <v>183</v>
      </c>
    </row>
    <row r="456" spans="1:2" x14ac:dyDescent="0.2">
      <c r="A456" t="s">
        <v>20</v>
      </c>
      <c r="B456">
        <v>133</v>
      </c>
    </row>
    <row r="457" spans="1:2" x14ac:dyDescent="0.2">
      <c r="A457" t="s">
        <v>20</v>
      </c>
      <c r="B457">
        <v>2489</v>
      </c>
    </row>
    <row r="458" spans="1:2" x14ac:dyDescent="0.2">
      <c r="A458" t="s">
        <v>20</v>
      </c>
      <c r="B458">
        <v>69</v>
      </c>
    </row>
    <row r="459" spans="1:2" x14ac:dyDescent="0.2">
      <c r="A459" t="s">
        <v>20</v>
      </c>
      <c r="B459">
        <v>279</v>
      </c>
    </row>
    <row r="460" spans="1:2" x14ac:dyDescent="0.2">
      <c r="A460" t="s">
        <v>20</v>
      </c>
      <c r="B460">
        <v>210</v>
      </c>
    </row>
    <row r="461" spans="1:2" x14ac:dyDescent="0.2">
      <c r="A461" t="s">
        <v>20</v>
      </c>
      <c r="B461">
        <v>2100</v>
      </c>
    </row>
    <row r="462" spans="1:2" x14ac:dyDescent="0.2">
      <c r="A462" t="s">
        <v>20</v>
      </c>
      <c r="B462">
        <v>252</v>
      </c>
    </row>
    <row r="463" spans="1:2" x14ac:dyDescent="0.2">
      <c r="A463" t="s">
        <v>20</v>
      </c>
      <c r="B463">
        <v>1280</v>
      </c>
    </row>
    <row r="464" spans="1:2" x14ac:dyDescent="0.2">
      <c r="A464" t="s">
        <v>20</v>
      </c>
      <c r="B464">
        <v>157</v>
      </c>
    </row>
    <row r="465" spans="1:2" x14ac:dyDescent="0.2">
      <c r="A465" t="s">
        <v>20</v>
      </c>
      <c r="B465">
        <v>194</v>
      </c>
    </row>
    <row r="466" spans="1:2" x14ac:dyDescent="0.2">
      <c r="A466" t="s">
        <v>20</v>
      </c>
      <c r="B466">
        <v>82</v>
      </c>
    </row>
    <row r="467" spans="1:2" x14ac:dyDescent="0.2">
      <c r="A467" t="s">
        <v>20</v>
      </c>
      <c r="B467">
        <v>4233</v>
      </c>
    </row>
    <row r="468" spans="1:2" x14ac:dyDescent="0.2">
      <c r="A468" t="s">
        <v>20</v>
      </c>
      <c r="B468">
        <v>1297</v>
      </c>
    </row>
    <row r="469" spans="1:2" x14ac:dyDescent="0.2">
      <c r="A469" t="s">
        <v>20</v>
      </c>
      <c r="B469">
        <v>165</v>
      </c>
    </row>
    <row r="470" spans="1:2" x14ac:dyDescent="0.2">
      <c r="A470" t="s">
        <v>20</v>
      </c>
      <c r="B470">
        <v>119</v>
      </c>
    </row>
    <row r="471" spans="1:2" x14ac:dyDescent="0.2">
      <c r="A471" t="s">
        <v>20</v>
      </c>
      <c r="B471">
        <v>1797</v>
      </c>
    </row>
    <row r="472" spans="1:2" x14ac:dyDescent="0.2">
      <c r="A472" t="s">
        <v>20</v>
      </c>
      <c r="B472">
        <v>261</v>
      </c>
    </row>
    <row r="473" spans="1:2" x14ac:dyDescent="0.2">
      <c r="A473" t="s">
        <v>20</v>
      </c>
      <c r="B473">
        <v>157</v>
      </c>
    </row>
    <row r="474" spans="1:2" x14ac:dyDescent="0.2">
      <c r="A474" t="s">
        <v>20</v>
      </c>
      <c r="B474">
        <v>3533</v>
      </c>
    </row>
    <row r="475" spans="1:2" x14ac:dyDescent="0.2">
      <c r="A475" t="s">
        <v>20</v>
      </c>
      <c r="B475">
        <v>155</v>
      </c>
    </row>
    <row r="476" spans="1:2" x14ac:dyDescent="0.2">
      <c r="A476" t="s">
        <v>20</v>
      </c>
      <c r="B476">
        <v>132</v>
      </c>
    </row>
    <row r="477" spans="1:2" x14ac:dyDescent="0.2">
      <c r="A477" t="s">
        <v>20</v>
      </c>
      <c r="B477">
        <v>1354</v>
      </c>
    </row>
    <row r="478" spans="1:2" x14ac:dyDescent="0.2">
      <c r="A478" t="s">
        <v>20</v>
      </c>
      <c r="B478">
        <v>48</v>
      </c>
    </row>
    <row r="479" spans="1:2" x14ac:dyDescent="0.2">
      <c r="A479" t="s">
        <v>20</v>
      </c>
      <c r="B479">
        <v>110</v>
      </c>
    </row>
    <row r="480" spans="1:2" x14ac:dyDescent="0.2">
      <c r="A480" t="s">
        <v>20</v>
      </c>
      <c r="B480">
        <v>172</v>
      </c>
    </row>
    <row r="481" spans="1:2" x14ac:dyDescent="0.2">
      <c r="A481" t="s">
        <v>20</v>
      </c>
      <c r="B481">
        <v>307</v>
      </c>
    </row>
    <row r="482" spans="1:2" x14ac:dyDescent="0.2">
      <c r="A482" t="s">
        <v>20</v>
      </c>
      <c r="B482">
        <v>160</v>
      </c>
    </row>
    <row r="483" spans="1:2" x14ac:dyDescent="0.2">
      <c r="A483" t="s">
        <v>20</v>
      </c>
      <c r="B483">
        <v>1467</v>
      </c>
    </row>
    <row r="484" spans="1:2" x14ac:dyDescent="0.2">
      <c r="A484" t="s">
        <v>20</v>
      </c>
      <c r="B484">
        <v>2662</v>
      </c>
    </row>
    <row r="485" spans="1:2" x14ac:dyDescent="0.2">
      <c r="A485" t="s">
        <v>20</v>
      </c>
      <c r="B485">
        <v>452</v>
      </c>
    </row>
    <row r="486" spans="1:2" x14ac:dyDescent="0.2">
      <c r="A486" t="s">
        <v>20</v>
      </c>
      <c r="B486">
        <v>158</v>
      </c>
    </row>
    <row r="487" spans="1:2" x14ac:dyDescent="0.2">
      <c r="A487" t="s">
        <v>20</v>
      </c>
      <c r="B487">
        <v>225</v>
      </c>
    </row>
    <row r="488" spans="1:2" x14ac:dyDescent="0.2">
      <c r="A488" t="s">
        <v>20</v>
      </c>
      <c r="B488">
        <v>65</v>
      </c>
    </row>
    <row r="489" spans="1:2" x14ac:dyDescent="0.2">
      <c r="A489" t="s">
        <v>20</v>
      </c>
      <c r="B489">
        <v>163</v>
      </c>
    </row>
    <row r="490" spans="1:2" x14ac:dyDescent="0.2">
      <c r="A490" t="s">
        <v>20</v>
      </c>
      <c r="B490">
        <v>85</v>
      </c>
    </row>
    <row r="491" spans="1:2" x14ac:dyDescent="0.2">
      <c r="A491" t="s">
        <v>20</v>
      </c>
      <c r="B491">
        <v>217</v>
      </c>
    </row>
    <row r="492" spans="1:2" x14ac:dyDescent="0.2">
      <c r="A492" t="s">
        <v>20</v>
      </c>
      <c r="B492">
        <v>150</v>
      </c>
    </row>
    <row r="493" spans="1:2" x14ac:dyDescent="0.2">
      <c r="A493" t="s">
        <v>20</v>
      </c>
      <c r="B493">
        <v>3272</v>
      </c>
    </row>
    <row r="494" spans="1:2" x14ac:dyDescent="0.2">
      <c r="A494" t="s">
        <v>20</v>
      </c>
      <c r="B494">
        <v>300</v>
      </c>
    </row>
    <row r="495" spans="1:2" x14ac:dyDescent="0.2">
      <c r="A495" t="s">
        <v>20</v>
      </c>
      <c r="B495">
        <v>126</v>
      </c>
    </row>
    <row r="496" spans="1:2" x14ac:dyDescent="0.2">
      <c r="A496" t="s">
        <v>20</v>
      </c>
      <c r="B496">
        <v>2320</v>
      </c>
    </row>
    <row r="497" spans="1:2" x14ac:dyDescent="0.2">
      <c r="A497" t="s">
        <v>20</v>
      </c>
      <c r="B497">
        <v>81</v>
      </c>
    </row>
    <row r="498" spans="1:2" x14ac:dyDescent="0.2">
      <c r="A498" t="s">
        <v>20</v>
      </c>
      <c r="B498">
        <v>1887</v>
      </c>
    </row>
    <row r="499" spans="1:2" x14ac:dyDescent="0.2">
      <c r="A499" t="s">
        <v>20</v>
      </c>
      <c r="B499">
        <v>4358</v>
      </c>
    </row>
    <row r="500" spans="1:2" x14ac:dyDescent="0.2">
      <c r="A500" t="s">
        <v>20</v>
      </c>
      <c r="B500">
        <v>53</v>
      </c>
    </row>
    <row r="501" spans="1:2" x14ac:dyDescent="0.2">
      <c r="A501" t="s">
        <v>20</v>
      </c>
      <c r="B501">
        <v>2414</v>
      </c>
    </row>
    <row r="502" spans="1:2" x14ac:dyDescent="0.2">
      <c r="A502" t="s">
        <v>20</v>
      </c>
      <c r="B502">
        <v>80</v>
      </c>
    </row>
    <row r="503" spans="1:2" x14ac:dyDescent="0.2">
      <c r="A503" t="s">
        <v>20</v>
      </c>
      <c r="B503">
        <v>193</v>
      </c>
    </row>
    <row r="504" spans="1:2" x14ac:dyDescent="0.2">
      <c r="A504" t="s">
        <v>20</v>
      </c>
      <c r="B504">
        <v>52</v>
      </c>
    </row>
    <row r="505" spans="1:2" x14ac:dyDescent="0.2">
      <c r="A505" t="s">
        <v>20</v>
      </c>
      <c r="B505">
        <v>290</v>
      </c>
    </row>
    <row r="506" spans="1:2" x14ac:dyDescent="0.2">
      <c r="A506" t="s">
        <v>20</v>
      </c>
      <c r="B506">
        <v>122</v>
      </c>
    </row>
    <row r="507" spans="1:2" x14ac:dyDescent="0.2">
      <c r="A507" t="s">
        <v>20</v>
      </c>
      <c r="B507">
        <v>1470</v>
      </c>
    </row>
    <row r="508" spans="1:2" x14ac:dyDescent="0.2">
      <c r="A508" t="s">
        <v>20</v>
      </c>
      <c r="B508">
        <v>165</v>
      </c>
    </row>
    <row r="509" spans="1:2" x14ac:dyDescent="0.2">
      <c r="A509" t="s">
        <v>20</v>
      </c>
      <c r="B509">
        <v>182</v>
      </c>
    </row>
    <row r="510" spans="1:2" x14ac:dyDescent="0.2">
      <c r="A510" t="s">
        <v>20</v>
      </c>
      <c r="B510">
        <v>199</v>
      </c>
    </row>
    <row r="511" spans="1:2" x14ac:dyDescent="0.2">
      <c r="A511" t="s">
        <v>20</v>
      </c>
      <c r="B511">
        <v>56</v>
      </c>
    </row>
    <row r="512" spans="1:2" x14ac:dyDescent="0.2">
      <c r="A512" t="s">
        <v>20</v>
      </c>
      <c r="B512">
        <v>1460</v>
      </c>
    </row>
    <row r="513" spans="1:2" x14ac:dyDescent="0.2">
      <c r="A513" t="s">
        <v>20</v>
      </c>
      <c r="B513">
        <v>123</v>
      </c>
    </row>
    <row r="514" spans="1:2" x14ac:dyDescent="0.2">
      <c r="A514" t="s">
        <v>20</v>
      </c>
      <c r="B514">
        <v>159</v>
      </c>
    </row>
    <row r="515" spans="1:2" x14ac:dyDescent="0.2">
      <c r="A515" t="s">
        <v>20</v>
      </c>
      <c r="B515">
        <v>110</v>
      </c>
    </row>
    <row r="516" spans="1:2" x14ac:dyDescent="0.2">
      <c r="A516" t="s">
        <v>20</v>
      </c>
      <c r="B516">
        <v>236</v>
      </c>
    </row>
    <row r="517" spans="1:2" x14ac:dyDescent="0.2">
      <c r="A517" t="s">
        <v>20</v>
      </c>
      <c r="B517">
        <v>191</v>
      </c>
    </row>
    <row r="518" spans="1:2" x14ac:dyDescent="0.2">
      <c r="A518" t="s">
        <v>20</v>
      </c>
      <c r="B518">
        <v>3934</v>
      </c>
    </row>
    <row r="519" spans="1:2" x14ac:dyDescent="0.2">
      <c r="A519" t="s">
        <v>20</v>
      </c>
      <c r="B519">
        <v>80</v>
      </c>
    </row>
    <row r="520" spans="1:2" x14ac:dyDescent="0.2">
      <c r="A520" t="s">
        <v>20</v>
      </c>
      <c r="B520">
        <v>462</v>
      </c>
    </row>
    <row r="521" spans="1:2" x14ac:dyDescent="0.2">
      <c r="A521" t="s">
        <v>20</v>
      </c>
      <c r="B521">
        <v>179</v>
      </c>
    </row>
    <row r="522" spans="1:2" x14ac:dyDescent="0.2">
      <c r="A522" t="s">
        <v>20</v>
      </c>
      <c r="B522">
        <v>1866</v>
      </c>
    </row>
    <row r="523" spans="1:2" x14ac:dyDescent="0.2">
      <c r="A523" t="s">
        <v>20</v>
      </c>
      <c r="B523">
        <v>156</v>
      </c>
    </row>
    <row r="524" spans="1:2" x14ac:dyDescent="0.2">
      <c r="A524" t="s">
        <v>20</v>
      </c>
      <c r="B524">
        <v>255</v>
      </c>
    </row>
    <row r="525" spans="1:2" x14ac:dyDescent="0.2">
      <c r="A525" t="s">
        <v>20</v>
      </c>
      <c r="B525">
        <v>2261</v>
      </c>
    </row>
    <row r="526" spans="1:2" x14ac:dyDescent="0.2">
      <c r="A526" t="s">
        <v>20</v>
      </c>
      <c r="B526">
        <v>40</v>
      </c>
    </row>
    <row r="527" spans="1:2" x14ac:dyDescent="0.2">
      <c r="A527" t="s">
        <v>20</v>
      </c>
      <c r="B527">
        <v>2289</v>
      </c>
    </row>
    <row r="528" spans="1:2" x14ac:dyDescent="0.2">
      <c r="A528" t="s">
        <v>20</v>
      </c>
      <c r="B528">
        <v>65</v>
      </c>
    </row>
    <row r="529" spans="1:2" x14ac:dyDescent="0.2">
      <c r="A529" t="s">
        <v>20</v>
      </c>
      <c r="B529">
        <v>3777</v>
      </c>
    </row>
    <row r="530" spans="1:2" x14ac:dyDescent="0.2">
      <c r="A530" t="s">
        <v>20</v>
      </c>
      <c r="B530">
        <v>184</v>
      </c>
    </row>
    <row r="531" spans="1:2" x14ac:dyDescent="0.2">
      <c r="A531" t="s">
        <v>20</v>
      </c>
      <c r="B531">
        <v>85</v>
      </c>
    </row>
    <row r="532" spans="1:2" x14ac:dyDescent="0.2">
      <c r="A532" t="s">
        <v>20</v>
      </c>
      <c r="B532">
        <v>144</v>
      </c>
    </row>
    <row r="533" spans="1:2" x14ac:dyDescent="0.2">
      <c r="A533" t="s">
        <v>20</v>
      </c>
      <c r="B533">
        <v>1902</v>
      </c>
    </row>
    <row r="534" spans="1:2" x14ac:dyDescent="0.2">
      <c r="A534" t="s">
        <v>20</v>
      </c>
      <c r="B534">
        <v>105</v>
      </c>
    </row>
    <row r="535" spans="1:2" x14ac:dyDescent="0.2">
      <c r="A535" t="s">
        <v>20</v>
      </c>
      <c r="B535">
        <v>132</v>
      </c>
    </row>
    <row r="536" spans="1:2" x14ac:dyDescent="0.2">
      <c r="A536" t="s">
        <v>20</v>
      </c>
      <c r="B536">
        <v>96</v>
      </c>
    </row>
    <row r="537" spans="1:2" x14ac:dyDescent="0.2">
      <c r="A537" t="s">
        <v>20</v>
      </c>
      <c r="B537">
        <v>114</v>
      </c>
    </row>
    <row r="538" spans="1:2" x14ac:dyDescent="0.2">
      <c r="A538" t="s">
        <v>20</v>
      </c>
      <c r="B538">
        <v>203</v>
      </c>
    </row>
    <row r="539" spans="1:2" x14ac:dyDescent="0.2">
      <c r="A539" t="s">
        <v>20</v>
      </c>
      <c r="B539">
        <v>1559</v>
      </c>
    </row>
    <row r="540" spans="1:2" x14ac:dyDescent="0.2">
      <c r="A540" t="s">
        <v>20</v>
      </c>
      <c r="B540">
        <v>1548</v>
      </c>
    </row>
    <row r="541" spans="1:2" x14ac:dyDescent="0.2">
      <c r="A541" t="s">
        <v>20</v>
      </c>
      <c r="B541">
        <v>80</v>
      </c>
    </row>
    <row r="542" spans="1:2" x14ac:dyDescent="0.2">
      <c r="A542" t="s">
        <v>20</v>
      </c>
      <c r="B542">
        <v>131</v>
      </c>
    </row>
    <row r="543" spans="1:2" x14ac:dyDescent="0.2">
      <c r="A543" t="s">
        <v>20</v>
      </c>
      <c r="B543">
        <v>112</v>
      </c>
    </row>
    <row r="544" spans="1:2" x14ac:dyDescent="0.2">
      <c r="A544" t="s">
        <v>20</v>
      </c>
      <c r="B544">
        <v>155</v>
      </c>
    </row>
    <row r="545" spans="1:2" x14ac:dyDescent="0.2">
      <c r="A545" t="s">
        <v>20</v>
      </c>
      <c r="B545">
        <v>266</v>
      </c>
    </row>
    <row r="546" spans="1:2" x14ac:dyDescent="0.2">
      <c r="A546" t="s">
        <v>20</v>
      </c>
      <c r="B546">
        <v>155</v>
      </c>
    </row>
    <row r="547" spans="1:2" x14ac:dyDescent="0.2">
      <c r="A547" t="s">
        <v>20</v>
      </c>
      <c r="B547">
        <v>207</v>
      </c>
    </row>
    <row r="548" spans="1:2" x14ac:dyDescent="0.2">
      <c r="A548" t="s">
        <v>20</v>
      </c>
      <c r="B548">
        <v>245</v>
      </c>
    </row>
    <row r="549" spans="1:2" x14ac:dyDescent="0.2">
      <c r="A549" t="s">
        <v>20</v>
      </c>
      <c r="B549">
        <v>1573</v>
      </c>
    </row>
    <row r="550" spans="1:2" x14ac:dyDescent="0.2">
      <c r="A550" t="s">
        <v>20</v>
      </c>
      <c r="B550">
        <v>114</v>
      </c>
    </row>
    <row r="551" spans="1:2" x14ac:dyDescent="0.2">
      <c r="A551" t="s">
        <v>20</v>
      </c>
      <c r="B551">
        <v>93</v>
      </c>
    </row>
    <row r="552" spans="1:2" x14ac:dyDescent="0.2">
      <c r="A552" t="s">
        <v>20</v>
      </c>
      <c r="B552">
        <v>1681</v>
      </c>
    </row>
    <row r="553" spans="1:2" x14ac:dyDescent="0.2">
      <c r="A553" t="s">
        <v>20</v>
      </c>
      <c r="B553">
        <v>32</v>
      </c>
    </row>
    <row r="554" spans="1:2" x14ac:dyDescent="0.2">
      <c r="A554" t="s">
        <v>20</v>
      </c>
      <c r="B554">
        <v>135</v>
      </c>
    </row>
    <row r="555" spans="1:2" x14ac:dyDescent="0.2">
      <c r="A555" t="s">
        <v>20</v>
      </c>
      <c r="B555">
        <v>140</v>
      </c>
    </row>
    <row r="556" spans="1:2" x14ac:dyDescent="0.2">
      <c r="A556" t="s">
        <v>20</v>
      </c>
      <c r="B556">
        <v>92</v>
      </c>
    </row>
    <row r="557" spans="1:2" x14ac:dyDescent="0.2">
      <c r="A557" t="s">
        <v>20</v>
      </c>
      <c r="B557">
        <v>1015</v>
      </c>
    </row>
    <row r="558" spans="1:2" x14ac:dyDescent="0.2">
      <c r="A558" t="s">
        <v>20</v>
      </c>
      <c r="B558">
        <v>323</v>
      </c>
    </row>
    <row r="559" spans="1:2" x14ac:dyDescent="0.2">
      <c r="A559" t="s">
        <v>20</v>
      </c>
      <c r="B559">
        <v>2326</v>
      </c>
    </row>
    <row r="560" spans="1:2" x14ac:dyDescent="0.2">
      <c r="A560" t="s">
        <v>20</v>
      </c>
      <c r="B560">
        <v>381</v>
      </c>
    </row>
    <row r="561" spans="1:2" x14ac:dyDescent="0.2">
      <c r="A561" t="s">
        <v>20</v>
      </c>
      <c r="B561">
        <v>480</v>
      </c>
    </row>
    <row r="562" spans="1:2" x14ac:dyDescent="0.2">
      <c r="A562" t="s">
        <v>20</v>
      </c>
      <c r="B562">
        <v>226</v>
      </c>
    </row>
    <row r="563" spans="1:2" x14ac:dyDescent="0.2">
      <c r="A563" t="s">
        <v>20</v>
      </c>
      <c r="B563">
        <v>241</v>
      </c>
    </row>
    <row r="564" spans="1:2" x14ac:dyDescent="0.2">
      <c r="A564" t="s">
        <v>20</v>
      </c>
      <c r="B564">
        <v>132</v>
      </c>
    </row>
    <row r="565" spans="1:2" x14ac:dyDescent="0.2">
      <c r="A565" t="s">
        <v>20</v>
      </c>
      <c r="B565">
        <v>2043</v>
      </c>
    </row>
  </sheetData>
  <conditionalFormatting sqref="A1:A1048140 D1:D1047939">
    <cfRule type="cellIs" dxfId="3" priority="5" operator="equal">
      <formula>"live"</formula>
    </cfRule>
    <cfRule type="cellIs" dxfId="2" priority="6" operator="equal">
      <formula>"canceled"</formula>
    </cfRule>
    <cfRule type="cellIs" dxfId="1" priority="7" operator="equal">
      <formula>"successful"</formula>
    </cfRule>
    <cfRule type="cellIs" dxfId="0" priority="8" operator="equal">
      <formula>"Failed"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9080-D3C3-3747-89B0-E80809EF8A7D}">
  <dimension ref="A1:R566"/>
  <sheetViews>
    <sheetView workbookViewId="0">
      <selection activeCell="R48" sqref="R48"/>
    </sheetView>
  </sheetViews>
  <sheetFormatPr baseColWidth="10" defaultRowHeight="16" x14ac:dyDescent="0.2"/>
  <cols>
    <col min="7" max="7" width="12" customWidth="1"/>
  </cols>
  <sheetData>
    <row r="1" spans="1:18" x14ac:dyDescent="0.2">
      <c r="A1" s="1" t="s">
        <v>2</v>
      </c>
      <c r="B1" s="1" t="s">
        <v>3</v>
      </c>
      <c r="C1" s="1" t="s">
        <v>2029</v>
      </c>
      <c r="D1" s="1" t="s">
        <v>2030</v>
      </c>
      <c r="E1" s="1" t="s">
        <v>4</v>
      </c>
      <c r="K1" s="1" t="s">
        <v>2</v>
      </c>
      <c r="L1" s="1" t="s">
        <v>3</v>
      </c>
      <c r="M1" s="1" t="s">
        <v>2029</v>
      </c>
      <c r="N1" s="1" t="s">
        <v>2030</v>
      </c>
      <c r="O1" s="1" t="s">
        <v>4</v>
      </c>
    </row>
    <row r="2" spans="1:18" x14ac:dyDescent="0.2">
      <c r="A2">
        <v>1400</v>
      </c>
      <c r="B2">
        <v>14560</v>
      </c>
      <c r="C2" s="5">
        <v>1040</v>
      </c>
      <c r="D2" s="5">
        <v>92.151898734177209</v>
      </c>
      <c r="E2" t="s">
        <v>20</v>
      </c>
      <c r="G2" t="s">
        <v>2107</v>
      </c>
      <c r="H2">
        <f>AVERAGE(C:C)</f>
        <v>317.27080457559316</v>
      </c>
      <c r="K2">
        <v>100</v>
      </c>
      <c r="L2">
        <v>0</v>
      </c>
      <c r="M2" s="5">
        <v>0</v>
      </c>
      <c r="N2" s="5" t="e">
        <v>#DIV/0!</v>
      </c>
      <c r="O2" t="s">
        <v>14</v>
      </c>
      <c r="Q2" t="s">
        <v>2107</v>
      </c>
      <c r="R2">
        <f>AVERAGE(M:M)</f>
        <v>49.286741977125487</v>
      </c>
    </row>
    <row r="3" spans="1:18" x14ac:dyDescent="0.2">
      <c r="A3">
        <v>108400</v>
      </c>
      <c r="B3">
        <v>142523</v>
      </c>
      <c r="C3" s="5">
        <v>131.4787822878229</v>
      </c>
      <c r="D3" s="5">
        <v>100.01614035087719</v>
      </c>
      <c r="E3" t="s">
        <v>20</v>
      </c>
      <c r="G3" t="s">
        <v>2108</v>
      </c>
      <c r="H3">
        <f>MEDIAN(C:C)</f>
        <v>212.30434782608697</v>
      </c>
      <c r="K3">
        <v>4200</v>
      </c>
      <c r="L3">
        <v>2477</v>
      </c>
      <c r="M3" s="5">
        <v>58.976190476190467</v>
      </c>
      <c r="N3" s="5">
        <v>103.20833333333333</v>
      </c>
      <c r="O3" t="s">
        <v>14</v>
      </c>
      <c r="Q3" t="s">
        <v>2108</v>
      </c>
      <c r="R3">
        <f>MEDIAN(M:M)</f>
        <v>50.551920620886136</v>
      </c>
    </row>
    <row r="4" spans="1:18" x14ac:dyDescent="0.2">
      <c r="A4">
        <v>7600</v>
      </c>
      <c r="B4">
        <v>13195</v>
      </c>
      <c r="C4" s="5">
        <v>173.61842105263159</v>
      </c>
      <c r="D4" s="5">
        <v>75.833333333333329</v>
      </c>
      <c r="E4" t="s">
        <v>20</v>
      </c>
      <c r="G4" t="s">
        <v>2117</v>
      </c>
      <c r="H4">
        <f>MIN(C:C)</f>
        <v>100.01150627615063</v>
      </c>
      <c r="K4">
        <v>7600</v>
      </c>
      <c r="L4">
        <v>5265</v>
      </c>
      <c r="M4" s="5">
        <v>69.276315789473685</v>
      </c>
      <c r="N4" s="5">
        <v>99.339622641509436</v>
      </c>
      <c r="O4" t="s">
        <v>14</v>
      </c>
      <c r="Q4" t="s">
        <v>2117</v>
      </c>
      <c r="R4">
        <f>MIN(M:M)</f>
        <v>0</v>
      </c>
    </row>
    <row r="5" spans="1:18" x14ac:dyDescent="0.2">
      <c r="A5">
        <v>4500</v>
      </c>
      <c r="B5">
        <v>14741</v>
      </c>
      <c r="C5" s="5">
        <v>327.57777777777778</v>
      </c>
      <c r="D5" s="5">
        <v>64.93832599118943</v>
      </c>
      <c r="E5" t="s">
        <v>20</v>
      </c>
      <c r="G5" t="s">
        <v>2118</v>
      </c>
      <c r="H5">
        <f>MAX(C:C)</f>
        <v>2338.833333333333</v>
      </c>
      <c r="K5">
        <v>5200</v>
      </c>
      <c r="L5">
        <v>1090</v>
      </c>
      <c r="M5" s="5">
        <v>20.961538461538463</v>
      </c>
      <c r="N5" s="5">
        <v>60.555555555555557</v>
      </c>
      <c r="O5" t="s">
        <v>14</v>
      </c>
      <c r="Q5" t="s">
        <v>2118</v>
      </c>
      <c r="R5">
        <f>MAX(M:M)</f>
        <v>99.683544303797461</v>
      </c>
    </row>
    <row r="6" spans="1:18" x14ac:dyDescent="0.2">
      <c r="A6">
        <v>5200</v>
      </c>
      <c r="B6">
        <v>13838</v>
      </c>
      <c r="C6" s="5">
        <v>266.11538461538464</v>
      </c>
      <c r="D6" s="5">
        <v>62.9</v>
      </c>
      <c r="E6" t="s">
        <v>20</v>
      </c>
      <c r="G6" t="s">
        <v>2111</v>
      </c>
      <c r="H6">
        <f>_xlfn.VAR.P(C:C)</f>
        <v>80728.211440211046</v>
      </c>
      <c r="K6">
        <v>6200</v>
      </c>
      <c r="L6">
        <v>3208</v>
      </c>
      <c r="M6" s="5">
        <v>51.741935483870968</v>
      </c>
      <c r="N6" s="5">
        <v>72.909090909090907</v>
      </c>
      <c r="O6" t="s">
        <v>14</v>
      </c>
      <c r="Q6" t="s">
        <v>2111</v>
      </c>
      <c r="R6">
        <f>_xlfn.VAR.P(M:M)</f>
        <v>853.22843256467604</v>
      </c>
    </row>
    <row r="7" spans="1:18" x14ac:dyDescent="0.2">
      <c r="A7">
        <v>4200</v>
      </c>
      <c r="B7">
        <v>10295</v>
      </c>
      <c r="C7" s="5">
        <v>245.11904761904765</v>
      </c>
      <c r="D7" s="5">
        <v>105.05102040816327</v>
      </c>
      <c r="E7" t="s">
        <v>20</v>
      </c>
      <c r="G7" t="s">
        <v>2119</v>
      </c>
      <c r="H7">
        <f>_xlfn.STDEV.P(C:C)</f>
        <v>284.12710437445253</v>
      </c>
      <c r="K7">
        <v>6300</v>
      </c>
      <c r="L7">
        <v>3030</v>
      </c>
      <c r="M7" s="5">
        <v>48.095238095238095</v>
      </c>
      <c r="N7" s="5">
        <v>112.22222222222223</v>
      </c>
      <c r="O7" t="s">
        <v>14</v>
      </c>
      <c r="Q7" t="s">
        <v>2119</v>
      </c>
      <c r="R7">
        <f>_xlfn.STDEV.P(M:M)</f>
        <v>29.21007416225909</v>
      </c>
    </row>
    <row r="8" spans="1:18" x14ac:dyDescent="0.2">
      <c r="A8">
        <v>1700</v>
      </c>
      <c r="B8">
        <v>11041</v>
      </c>
      <c r="C8" s="5">
        <v>649.47058823529414</v>
      </c>
      <c r="D8" s="5">
        <v>110.41</v>
      </c>
      <c r="E8" t="s">
        <v>20</v>
      </c>
      <c r="K8">
        <v>6300</v>
      </c>
      <c r="L8">
        <v>5629</v>
      </c>
      <c r="M8" s="5">
        <v>89.349206349206341</v>
      </c>
      <c r="N8" s="5">
        <v>102.34545454545454</v>
      </c>
      <c r="O8" t="s">
        <v>14</v>
      </c>
    </row>
    <row r="9" spans="1:18" x14ac:dyDescent="0.2">
      <c r="A9">
        <v>84600</v>
      </c>
      <c r="B9">
        <v>134845</v>
      </c>
      <c r="C9" s="5">
        <v>159.39125295508273</v>
      </c>
      <c r="D9" s="5">
        <v>107.96236989591674</v>
      </c>
      <c r="E9" t="s">
        <v>20</v>
      </c>
      <c r="K9">
        <v>28200</v>
      </c>
      <c r="L9">
        <v>18829</v>
      </c>
      <c r="M9" s="5">
        <v>66.769503546099301</v>
      </c>
      <c r="N9" s="5">
        <v>94.144999999999996</v>
      </c>
      <c r="O9" t="s">
        <v>14</v>
      </c>
    </row>
    <row r="10" spans="1:18" x14ac:dyDescent="0.2">
      <c r="A10">
        <v>131800</v>
      </c>
      <c r="B10">
        <v>147936</v>
      </c>
      <c r="C10" s="5">
        <v>112.24279210925646</v>
      </c>
      <c r="D10" s="5">
        <v>105.97134670487107</v>
      </c>
      <c r="E10" t="s">
        <v>20</v>
      </c>
      <c r="K10">
        <v>81200</v>
      </c>
      <c r="L10">
        <v>38414</v>
      </c>
      <c r="M10" s="5">
        <v>47.307881773399011</v>
      </c>
      <c r="N10" s="5">
        <v>84.986725663716811</v>
      </c>
      <c r="O10" t="s">
        <v>14</v>
      </c>
    </row>
    <row r="11" spans="1:18" x14ac:dyDescent="0.2">
      <c r="A11">
        <v>59100</v>
      </c>
      <c r="B11">
        <v>75690</v>
      </c>
      <c r="C11" s="5">
        <v>128.07106598984771</v>
      </c>
      <c r="D11" s="5">
        <v>85.044943820224717</v>
      </c>
      <c r="E11" t="s">
        <v>20</v>
      </c>
      <c r="K11">
        <v>62500</v>
      </c>
      <c r="L11">
        <v>30331</v>
      </c>
      <c r="M11" s="5">
        <v>48.529600000000002</v>
      </c>
      <c r="N11" s="5">
        <v>45.001483679525222</v>
      </c>
      <c r="O11" t="s">
        <v>14</v>
      </c>
    </row>
    <row r="12" spans="1:18" x14ac:dyDescent="0.2">
      <c r="A12">
        <v>4500</v>
      </c>
      <c r="B12">
        <v>14942</v>
      </c>
      <c r="C12" s="5">
        <v>332.04444444444448</v>
      </c>
      <c r="D12" s="5">
        <v>105.22535211267606</v>
      </c>
      <c r="E12" t="s">
        <v>20</v>
      </c>
      <c r="K12">
        <v>94000</v>
      </c>
      <c r="L12">
        <v>38533</v>
      </c>
      <c r="M12" s="5">
        <v>40.992553191489364</v>
      </c>
      <c r="N12" s="5">
        <v>69.055555555555557</v>
      </c>
      <c r="O12" t="s">
        <v>14</v>
      </c>
    </row>
    <row r="13" spans="1:18" x14ac:dyDescent="0.2">
      <c r="A13">
        <v>92400</v>
      </c>
      <c r="B13">
        <v>104257</v>
      </c>
      <c r="C13" s="5">
        <v>112.83225108225108</v>
      </c>
      <c r="D13" s="5">
        <v>39.003741114852225</v>
      </c>
      <c r="E13" t="s">
        <v>20</v>
      </c>
      <c r="K13">
        <v>2000</v>
      </c>
      <c r="L13">
        <v>1599</v>
      </c>
      <c r="M13" s="5">
        <v>79.95</v>
      </c>
      <c r="N13" s="5">
        <v>106.6</v>
      </c>
      <c r="O13" t="s">
        <v>14</v>
      </c>
    </row>
    <row r="14" spans="1:18" x14ac:dyDescent="0.2">
      <c r="A14">
        <v>5500</v>
      </c>
      <c r="B14">
        <v>11904</v>
      </c>
      <c r="C14" s="5">
        <v>216.43636363636364</v>
      </c>
      <c r="D14" s="5">
        <v>73.030674846625772</v>
      </c>
      <c r="E14" t="s">
        <v>20</v>
      </c>
      <c r="K14">
        <v>101000</v>
      </c>
      <c r="L14">
        <v>87676</v>
      </c>
      <c r="M14" s="5">
        <v>86.807920792079202</v>
      </c>
      <c r="N14" s="5">
        <v>38.004334633723452</v>
      </c>
      <c r="O14" t="s">
        <v>14</v>
      </c>
    </row>
    <row r="15" spans="1:18" x14ac:dyDescent="0.2">
      <c r="A15">
        <v>130800</v>
      </c>
      <c r="B15">
        <v>137635</v>
      </c>
      <c r="C15" s="5">
        <v>105.22553516819573</v>
      </c>
      <c r="D15" s="5">
        <v>61.997747747747745</v>
      </c>
      <c r="E15" t="s">
        <v>20</v>
      </c>
      <c r="K15">
        <v>9900</v>
      </c>
      <c r="L15">
        <v>5027</v>
      </c>
      <c r="M15" s="5">
        <v>50.777777777777779</v>
      </c>
      <c r="N15" s="5">
        <v>57.125</v>
      </c>
      <c r="O15" t="s">
        <v>14</v>
      </c>
    </row>
    <row r="16" spans="1:18" x14ac:dyDescent="0.2">
      <c r="A16">
        <v>45900</v>
      </c>
      <c r="B16">
        <v>150965</v>
      </c>
      <c r="C16" s="5">
        <v>328.89978213507629</v>
      </c>
      <c r="D16" s="5">
        <v>94.000622665006233</v>
      </c>
      <c r="E16" t="s">
        <v>20</v>
      </c>
      <c r="K16">
        <v>9500</v>
      </c>
      <c r="L16">
        <v>4530</v>
      </c>
      <c r="M16" s="5">
        <v>47.684210526315788</v>
      </c>
      <c r="N16" s="5">
        <v>94.375</v>
      </c>
      <c r="O16" t="s">
        <v>14</v>
      </c>
    </row>
    <row r="17" spans="1:15" x14ac:dyDescent="0.2">
      <c r="A17">
        <v>9000</v>
      </c>
      <c r="B17">
        <v>14455</v>
      </c>
      <c r="C17" s="5">
        <v>160.61111111111111</v>
      </c>
      <c r="D17" s="5">
        <v>112.05426356589147</v>
      </c>
      <c r="E17" t="s">
        <v>20</v>
      </c>
      <c r="K17">
        <v>100</v>
      </c>
      <c r="L17">
        <v>2</v>
      </c>
      <c r="M17" s="5">
        <v>2</v>
      </c>
      <c r="N17" s="5">
        <v>2</v>
      </c>
      <c r="O17" t="s">
        <v>14</v>
      </c>
    </row>
    <row r="18" spans="1:15" x14ac:dyDescent="0.2">
      <c r="A18">
        <v>3500</v>
      </c>
      <c r="B18">
        <v>10850</v>
      </c>
      <c r="C18" s="5">
        <v>310</v>
      </c>
      <c r="D18" s="5">
        <v>48.008849557522126</v>
      </c>
      <c r="E18" t="s">
        <v>20</v>
      </c>
      <c r="K18">
        <v>158100</v>
      </c>
      <c r="L18">
        <v>145243</v>
      </c>
      <c r="M18" s="5">
        <v>91.867805186590772</v>
      </c>
      <c r="N18" s="5">
        <v>99.006816632583508</v>
      </c>
      <c r="O18" t="s">
        <v>14</v>
      </c>
    </row>
    <row r="19" spans="1:15" x14ac:dyDescent="0.2">
      <c r="A19">
        <v>50200</v>
      </c>
      <c r="B19">
        <v>189666</v>
      </c>
      <c r="C19" s="5">
        <v>377.82071713147411</v>
      </c>
      <c r="D19" s="5">
        <v>35.000184535892231</v>
      </c>
      <c r="E19" t="s">
        <v>20</v>
      </c>
      <c r="K19">
        <v>7200</v>
      </c>
      <c r="L19">
        <v>2459</v>
      </c>
      <c r="M19" s="5">
        <v>34.152777777777779</v>
      </c>
      <c r="N19" s="5">
        <v>32.786666666666669</v>
      </c>
      <c r="O19" t="s">
        <v>14</v>
      </c>
    </row>
    <row r="20" spans="1:15" x14ac:dyDescent="0.2">
      <c r="A20">
        <v>9300</v>
      </c>
      <c r="B20">
        <v>14025</v>
      </c>
      <c r="C20" s="5">
        <v>150.80645161290323</v>
      </c>
      <c r="D20" s="5">
        <v>85</v>
      </c>
      <c r="E20" t="s">
        <v>20</v>
      </c>
      <c r="K20">
        <v>6000</v>
      </c>
      <c r="L20">
        <v>5392</v>
      </c>
      <c r="M20" s="5">
        <v>89.86666666666666</v>
      </c>
      <c r="N20" s="5">
        <v>44.93333333333333</v>
      </c>
      <c r="O20" t="s">
        <v>14</v>
      </c>
    </row>
    <row r="21" spans="1:15" x14ac:dyDescent="0.2">
      <c r="A21">
        <v>125500</v>
      </c>
      <c r="B21">
        <v>188628</v>
      </c>
      <c r="C21" s="5">
        <v>150.30119521912351</v>
      </c>
      <c r="D21" s="5">
        <v>95.993893129770996</v>
      </c>
      <c r="E21" t="s">
        <v>20</v>
      </c>
      <c r="K21">
        <v>199200</v>
      </c>
      <c r="L21">
        <v>184750</v>
      </c>
      <c r="M21" s="5">
        <v>92.74598393574297</v>
      </c>
      <c r="N21" s="5">
        <v>82.001775410563695</v>
      </c>
      <c r="O21" t="s">
        <v>14</v>
      </c>
    </row>
    <row r="22" spans="1:15" x14ac:dyDescent="0.2">
      <c r="A22">
        <v>700</v>
      </c>
      <c r="B22">
        <v>1101</v>
      </c>
      <c r="C22" s="5">
        <v>157.28571428571431</v>
      </c>
      <c r="D22" s="5">
        <v>68.8125</v>
      </c>
      <c r="E22" t="s">
        <v>20</v>
      </c>
      <c r="K22">
        <v>4700</v>
      </c>
      <c r="L22">
        <v>557</v>
      </c>
      <c r="M22" s="5">
        <v>11.851063829787234</v>
      </c>
      <c r="N22" s="5">
        <v>111.4</v>
      </c>
      <c r="O22" t="s">
        <v>14</v>
      </c>
    </row>
    <row r="23" spans="1:15" x14ac:dyDescent="0.2">
      <c r="A23">
        <v>8100</v>
      </c>
      <c r="B23">
        <v>11339</v>
      </c>
      <c r="C23" s="5">
        <v>139.98765432098764</v>
      </c>
      <c r="D23" s="5">
        <v>105.97196261682242</v>
      </c>
      <c r="E23" t="s">
        <v>20</v>
      </c>
      <c r="K23">
        <v>2800</v>
      </c>
      <c r="L23">
        <v>2734</v>
      </c>
      <c r="M23" s="5">
        <v>97.642857142857139</v>
      </c>
      <c r="N23" s="5">
        <v>71.94736842105263</v>
      </c>
      <c r="O23" t="s">
        <v>14</v>
      </c>
    </row>
    <row r="24" spans="1:15" x14ac:dyDescent="0.2">
      <c r="A24">
        <v>3100</v>
      </c>
      <c r="B24">
        <v>10085</v>
      </c>
      <c r="C24" s="5">
        <v>325.32258064516128</v>
      </c>
      <c r="D24" s="5">
        <v>75.261194029850742</v>
      </c>
      <c r="E24" t="s">
        <v>20</v>
      </c>
      <c r="K24">
        <v>2900</v>
      </c>
      <c r="L24">
        <v>1307</v>
      </c>
      <c r="M24" s="5">
        <v>45.068965517241381</v>
      </c>
      <c r="N24" s="5">
        <v>108.91666666666667</v>
      </c>
      <c r="O24" t="s">
        <v>14</v>
      </c>
    </row>
    <row r="25" spans="1:15" x14ac:dyDescent="0.2">
      <c r="A25">
        <v>8800</v>
      </c>
      <c r="B25">
        <v>14878</v>
      </c>
      <c r="C25" s="5">
        <v>169.06818181818181</v>
      </c>
      <c r="D25" s="5">
        <v>75.141414141414145</v>
      </c>
      <c r="E25" t="s">
        <v>20</v>
      </c>
      <c r="K25">
        <v>122900</v>
      </c>
      <c r="L25">
        <v>95993</v>
      </c>
      <c r="M25" s="5">
        <v>78.106590724165997</v>
      </c>
      <c r="N25" s="5">
        <v>57.00296912114014</v>
      </c>
      <c r="O25" t="s">
        <v>14</v>
      </c>
    </row>
    <row r="26" spans="1:15" x14ac:dyDescent="0.2">
      <c r="A26">
        <v>5600</v>
      </c>
      <c r="B26">
        <v>11924</v>
      </c>
      <c r="C26" s="5">
        <v>212.92857142857144</v>
      </c>
      <c r="D26" s="5">
        <v>107.42342342342343</v>
      </c>
      <c r="E26" t="s">
        <v>20</v>
      </c>
      <c r="K26">
        <v>9500</v>
      </c>
      <c r="L26">
        <v>4460</v>
      </c>
      <c r="M26" s="5">
        <v>46.94736842105263</v>
      </c>
      <c r="N26" s="5">
        <v>79.642857142857139</v>
      </c>
      <c r="O26" t="s">
        <v>14</v>
      </c>
    </row>
    <row r="27" spans="1:15" x14ac:dyDescent="0.2">
      <c r="A27">
        <v>1800</v>
      </c>
      <c r="B27">
        <v>7991</v>
      </c>
      <c r="C27" s="5">
        <v>443.94444444444446</v>
      </c>
      <c r="D27" s="5">
        <v>35.995495495495497</v>
      </c>
      <c r="E27" t="s">
        <v>20</v>
      </c>
      <c r="K27">
        <v>57800</v>
      </c>
      <c r="L27">
        <v>40228</v>
      </c>
      <c r="M27" s="5">
        <v>69.598615916955026</v>
      </c>
      <c r="N27" s="5">
        <v>48.004773269689736</v>
      </c>
      <c r="O27" t="s">
        <v>14</v>
      </c>
    </row>
    <row r="28" spans="1:15" x14ac:dyDescent="0.2">
      <c r="A28">
        <v>90200</v>
      </c>
      <c r="B28">
        <v>167717</v>
      </c>
      <c r="C28" s="5">
        <v>185.9390243902439</v>
      </c>
      <c r="D28" s="5">
        <v>26.998873148744366</v>
      </c>
      <c r="E28" t="s">
        <v>20</v>
      </c>
      <c r="K28">
        <v>106400</v>
      </c>
      <c r="L28">
        <v>39996</v>
      </c>
      <c r="M28" s="5">
        <v>37.590225563909776</v>
      </c>
      <c r="N28" s="5">
        <v>39.996000000000002</v>
      </c>
      <c r="O28" t="s">
        <v>14</v>
      </c>
    </row>
    <row r="29" spans="1:15" x14ac:dyDescent="0.2">
      <c r="A29">
        <v>1600</v>
      </c>
      <c r="B29">
        <v>10541</v>
      </c>
      <c r="C29" s="5">
        <v>658.8125</v>
      </c>
      <c r="D29" s="5">
        <v>107.56122448979592</v>
      </c>
      <c r="E29" t="s">
        <v>20</v>
      </c>
      <c r="K29">
        <v>198500</v>
      </c>
      <c r="L29">
        <v>123040</v>
      </c>
      <c r="M29" s="5">
        <v>61.984886649874063</v>
      </c>
      <c r="N29" s="5">
        <v>83.022941970310384</v>
      </c>
      <c r="O29" t="s">
        <v>14</v>
      </c>
    </row>
    <row r="30" spans="1:15" x14ac:dyDescent="0.2">
      <c r="A30">
        <v>3700</v>
      </c>
      <c r="B30">
        <v>4247</v>
      </c>
      <c r="C30" s="5">
        <v>114.78378378378378</v>
      </c>
      <c r="D30" s="5">
        <v>46.163043478260867</v>
      </c>
      <c r="E30" t="s">
        <v>20</v>
      </c>
      <c r="K30">
        <v>7800</v>
      </c>
      <c r="L30">
        <v>6132</v>
      </c>
      <c r="M30" s="5">
        <v>78.615384615384613</v>
      </c>
      <c r="N30" s="5">
        <v>57.849056603773583</v>
      </c>
      <c r="O30" t="s">
        <v>14</v>
      </c>
    </row>
    <row r="31" spans="1:15" x14ac:dyDescent="0.2">
      <c r="A31">
        <v>1500</v>
      </c>
      <c r="B31">
        <v>7129</v>
      </c>
      <c r="C31" s="5">
        <v>475.26666666666665</v>
      </c>
      <c r="D31" s="5">
        <v>47.845637583892618</v>
      </c>
      <c r="E31" t="s">
        <v>20</v>
      </c>
      <c r="K31">
        <v>154300</v>
      </c>
      <c r="L31">
        <v>74688</v>
      </c>
      <c r="M31" s="5">
        <v>48.404406999351913</v>
      </c>
      <c r="N31" s="5">
        <v>109.99705449189985</v>
      </c>
      <c r="O31" t="s">
        <v>14</v>
      </c>
    </row>
    <row r="32" spans="1:15" x14ac:dyDescent="0.2">
      <c r="A32">
        <v>33300</v>
      </c>
      <c r="B32">
        <v>128862</v>
      </c>
      <c r="C32" s="5">
        <v>386.97297297297297</v>
      </c>
      <c r="D32" s="5">
        <v>53.007815713698065</v>
      </c>
      <c r="E32" t="s">
        <v>20</v>
      </c>
      <c r="K32">
        <v>97800</v>
      </c>
      <c r="L32">
        <v>32951</v>
      </c>
      <c r="M32" s="5">
        <v>33.692229038854805</v>
      </c>
      <c r="N32" s="5">
        <v>27.009016393442622</v>
      </c>
      <c r="O32" t="s">
        <v>14</v>
      </c>
    </row>
    <row r="33" spans="1:15" x14ac:dyDescent="0.2">
      <c r="A33">
        <v>7200</v>
      </c>
      <c r="B33">
        <v>13653</v>
      </c>
      <c r="C33" s="5">
        <v>189.625</v>
      </c>
      <c r="D33" s="5">
        <v>45.059405940594061</v>
      </c>
      <c r="E33" t="s">
        <v>20</v>
      </c>
      <c r="K33">
        <v>100</v>
      </c>
      <c r="L33">
        <v>1</v>
      </c>
      <c r="M33" s="5">
        <v>1</v>
      </c>
      <c r="N33" s="5">
        <v>1</v>
      </c>
      <c r="O33" t="s">
        <v>14</v>
      </c>
    </row>
    <row r="34" spans="1:15" x14ac:dyDescent="0.2">
      <c r="A34">
        <v>8800</v>
      </c>
      <c r="B34">
        <v>12356</v>
      </c>
      <c r="C34" s="5">
        <v>140.40909090909091</v>
      </c>
      <c r="D34" s="5">
        <v>59.119617224880386</v>
      </c>
      <c r="E34" t="s">
        <v>20</v>
      </c>
      <c r="K34">
        <v>10000</v>
      </c>
      <c r="L34">
        <v>2461</v>
      </c>
      <c r="M34" s="5">
        <v>24.610000000000003</v>
      </c>
      <c r="N34" s="5">
        <v>66.513513513513516</v>
      </c>
      <c r="O34" t="s">
        <v>14</v>
      </c>
    </row>
    <row r="35" spans="1:15" x14ac:dyDescent="0.2">
      <c r="A35">
        <v>6600</v>
      </c>
      <c r="B35">
        <v>11746</v>
      </c>
      <c r="C35" s="5">
        <v>177.96969696969697</v>
      </c>
      <c r="D35" s="5">
        <v>89.664122137404576</v>
      </c>
      <c r="E35" t="s">
        <v>20</v>
      </c>
      <c r="K35">
        <v>5200</v>
      </c>
      <c r="L35">
        <v>3079</v>
      </c>
      <c r="M35" s="5">
        <v>59.21153846153846</v>
      </c>
      <c r="N35" s="5">
        <v>51.31666666666667</v>
      </c>
      <c r="O35" t="s">
        <v>14</v>
      </c>
    </row>
    <row r="36" spans="1:15" x14ac:dyDescent="0.2">
      <c r="A36">
        <v>8000</v>
      </c>
      <c r="B36">
        <v>11493</v>
      </c>
      <c r="C36" s="5">
        <v>143.66249999999999</v>
      </c>
      <c r="D36" s="5">
        <v>70.079268292682926</v>
      </c>
      <c r="E36" t="s">
        <v>20</v>
      </c>
      <c r="K36">
        <v>142400</v>
      </c>
      <c r="L36">
        <v>21307</v>
      </c>
      <c r="M36" s="5">
        <v>14.962780898876405</v>
      </c>
      <c r="N36" s="5">
        <v>71.983108108108112</v>
      </c>
      <c r="O36" t="s">
        <v>14</v>
      </c>
    </row>
    <row r="37" spans="1:15" x14ac:dyDescent="0.2">
      <c r="A37">
        <v>2900</v>
      </c>
      <c r="B37">
        <v>6243</v>
      </c>
      <c r="C37" s="5">
        <v>215.27586206896552</v>
      </c>
      <c r="D37" s="5">
        <v>31.059701492537314</v>
      </c>
      <c r="E37" t="s">
        <v>20</v>
      </c>
      <c r="K37">
        <v>166700</v>
      </c>
      <c r="L37">
        <v>145382</v>
      </c>
      <c r="M37" s="5">
        <v>87.211757648470297</v>
      </c>
      <c r="N37" s="5">
        <v>44.001815980629537</v>
      </c>
      <c r="O37" t="s">
        <v>14</v>
      </c>
    </row>
    <row r="38" spans="1:15" x14ac:dyDescent="0.2">
      <c r="A38">
        <v>2700</v>
      </c>
      <c r="B38">
        <v>6132</v>
      </c>
      <c r="C38" s="5">
        <v>227.11111111111114</v>
      </c>
      <c r="D38" s="5">
        <v>29.061611374407583</v>
      </c>
      <c r="E38" t="s">
        <v>20</v>
      </c>
      <c r="K38">
        <v>7200</v>
      </c>
      <c r="L38">
        <v>6336</v>
      </c>
      <c r="M38" s="5">
        <v>88</v>
      </c>
      <c r="N38" s="5">
        <v>86.794520547945211</v>
      </c>
      <c r="O38" t="s">
        <v>14</v>
      </c>
    </row>
    <row r="39" spans="1:15" x14ac:dyDescent="0.2">
      <c r="A39">
        <v>1400</v>
      </c>
      <c r="B39">
        <v>3851</v>
      </c>
      <c r="C39" s="5">
        <v>275.07142857142861</v>
      </c>
      <c r="D39" s="5">
        <v>30.0859375</v>
      </c>
      <c r="E39" t="s">
        <v>20</v>
      </c>
      <c r="K39">
        <v>136800</v>
      </c>
      <c r="L39">
        <v>88055</v>
      </c>
      <c r="M39" s="5">
        <v>64.367690058479525</v>
      </c>
      <c r="N39" s="5">
        <v>25.997933274284026</v>
      </c>
      <c r="O39" t="s">
        <v>14</v>
      </c>
    </row>
    <row r="40" spans="1:15" x14ac:dyDescent="0.2">
      <c r="A40">
        <v>94200</v>
      </c>
      <c r="B40">
        <v>135997</v>
      </c>
      <c r="C40" s="5">
        <v>144.37048832271762</v>
      </c>
      <c r="D40" s="5">
        <v>84.998125000000002</v>
      </c>
      <c r="E40" t="s">
        <v>20</v>
      </c>
      <c r="K40">
        <v>177700</v>
      </c>
      <c r="L40">
        <v>33092</v>
      </c>
      <c r="M40" s="5">
        <v>18.622397298818232</v>
      </c>
      <c r="N40" s="5">
        <v>49.987915407854985</v>
      </c>
      <c r="O40" t="s">
        <v>14</v>
      </c>
    </row>
    <row r="41" spans="1:15" x14ac:dyDescent="0.2">
      <c r="A41">
        <v>2000</v>
      </c>
      <c r="B41">
        <v>14452</v>
      </c>
      <c r="C41" s="5">
        <v>722.6</v>
      </c>
      <c r="D41" s="5">
        <v>58.040160642570278</v>
      </c>
      <c r="E41" t="s">
        <v>20</v>
      </c>
      <c r="K41">
        <v>180200</v>
      </c>
      <c r="L41">
        <v>69617</v>
      </c>
      <c r="M41" s="5">
        <v>38.633185349611544</v>
      </c>
      <c r="N41" s="5">
        <v>89.944444444444443</v>
      </c>
      <c r="O41" t="s">
        <v>14</v>
      </c>
    </row>
    <row r="42" spans="1:15" x14ac:dyDescent="0.2">
      <c r="A42">
        <v>6100</v>
      </c>
      <c r="B42">
        <v>14405</v>
      </c>
      <c r="C42" s="5">
        <v>236.14754098360655</v>
      </c>
      <c r="D42" s="5">
        <v>61.038135593220339</v>
      </c>
      <c r="E42" t="s">
        <v>20</v>
      </c>
      <c r="K42">
        <v>103200</v>
      </c>
      <c r="L42">
        <v>53067</v>
      </c>
      <c r="M42" s="5">
        <v>51.42151162790698</v>
      </c>
      <c r="N42" s="5">
        <v>78.96875</v>
      </c>
      <c r="O42" t="s">
        <v>14</v>
      </c>
    </row>
    <row r="43" spans="1:15" x14ac:dyDescent="0.2">
      <c r="A43">
        <v>72600</v>
      </c>
      <c r="B43">
        <v>117892</v>
      </c>
      <c r="C43" s="5">
        <v>162.38567493112947</v>
      </c>
      <c r="D43" s="5">
        <v>29.001722017220171</v>
      </c>
      <c r="E43" t="s">
        <v>20</v>
      </c>
      <c r="K43">
        <v>99500</v>
      </c>
      <c r="L43">
        <v>89288</v>
      </c>
      <c r="M43" s="5">
        <v>89.73668341708543</v>
      </c>
      <c r="N43" s="5">
        <v>94.987234042553197</v>
      </c>
      <c r="O43" t="s">
        <v>14</v>
      </c>
    </row>
    <row r="44" spans="1:15" x14ac:dyDescent="0.2">
      <c r="A44">
        <v>5700</v>
      </c>
      <c r="B44">
        <v>14508</v>
      </c>
      <c r="C44" s="5">
        <v>254.52631578947367</v>
      </c>
      <c r="D44" s="5">
        <v>58.975609756097562</v>
      </c>
      <c r="E44" t="s">
        <v>20</v>
      </c>
      <c r="K44">
        <v>7700</v>
      </c>
      <c r="L44">
        <v>5488</v>
      </c>
      <c r="M44" s="5">
        <v>71.27272727272728</v>
      </c>
      <c r="N44" s="5">
        <v>46.905982905982903</v>
      </c>
      <c r="O44" t="s">
        <v>14</v>
      </c>
    </row>
    <row r="45" spans="1:15" x14ac:dyDescent="0.2">
      <c r="A45">
        <v>128000</v>
      </c>
      <c r="B45">
        <v>158389</v>
      </c>
      <c r="C45" s="5">
        <v>123.74140625000001</v>
      </c>
      <c r="D45" s="5">
        <v>63.995555555555555</v>
      </c>
      <c r="E45" t="s">
        <v>20</v>
      </c>
      <c r="K45">
        <v>9600</v>
      </c>
      <c r="L45">
        <v>9216</v>
      </c>
      <c r="M45" s="5">
        <v>96</v>
      </c>
      <c r="N45" s="5">
        <v>80.139130434782615</v>
      </c>
      <c r="O45" t="s">
        <v>14</v>
      </c>
    </row>
    <row r="46" spans="1:15" x14ac:dyDescent="0.2">
      <c r="A46">
        <v>6000</v>
      </c>
      <c r="B46">
        <v>6484</v>
      </c>
      <c r="C46" s="5">
        <v>108.06666666666666</v>
      </c>
      <c r="D46" s="5">
        <v>85.315789473684205</v>
      </c>
      <c r="E46" t="s">
        <v>20</v>
      </c>
      <c r="K46">
        <v>92100</v>
      </c>
      <c r="L46">
        <v>19246</v>
      </c>
      <c r="M46" s="5">
        <v>20.896851248642779</v>
      </c>
      <c r="N46" s="5">
        <v>59.036809815950917</v>
      </c>
      <c r="O46" t="s">
        <v>14</v>
      </c>
    </row>
    <row r="47" spans="1:15" x14ac:dyDescent="0.2">
      <c r="A47">
        <v>600</v>
      </c>
      <c r="B47">
        <v>4022</v>
      </c>
      <c r="C47" s="5">
        <v>670.33333333333326</v>
      </c>
      <c r="D47" s="5">
        <v>74.481481481481481</v>
      </c>
      <c r="E47" t="s">
        <v>20</v>
      </c>
      <c r="K47">
        <v>100</v>
      </c>
      <c r="L47">
        <v>1</v>
      </c>
      <c r="M47" s="5">
        <v>1</v>
      </c>
      <c r="N47" s="5">
        <v>1</v>
      </c>
      <c r="O47" t="s">
        <v>14</v>
      </c>
    </row>
    <row r="48" spans="1:15" x14ac:dyDescent="0.2">
      <c r="A48">
        <v>1400</v>
      </c>
      <c r="B48">
        <v>9253</v>
      </c>
      <c r="C48" s="5">
        <v>660.92857142857144</v>
      </c>
      <c r="D48" s="5">
        <v>105.14772727272727</v>
      </c>
      <c r="E48" t="s">
        <v>20</v>
      </c>
      <c r="K48">
        <v>137200</v>
      </c>
      <c r="L48">
        <v>88037</v>
      </c>
      <c r="M48" s="5">
        <v>64.166909620991248</v>
      </c>
      <c r="N48" s="5">
        <v>60.011588275391958</v>
      </c>
      <c r="O48" t="s">
        <v>14</v>
      </c>
    </row>
    <row r="49" spans="1:15" x14ac:dyDescent="0.2">
      <c r="A49">
        <v>3900</v>
      </c>
      <c r="B49">
        <v>4776</v>
      </c>
      <c r="C49" s="5">
        <v>122.46153846153847</v>
      </c>
      <c r="D49" s="5">
        <v>56.188235294117646</v>
      </c>
      <c r="E49" t="s">
        <v>20</v>
      </c>
      <c r="K49">
        <v>189400</v>
      </c>
      <c r="L49">
        <v>176112</v>
      </c>
      <c r="M49" s="5">
        <v>92.984160506863773</v>
      </c>
      <c r="N49" s="5">
        <v>31.000176025347649</v>
      </c>
      <c r="O49" t="s">
        <v>14</v>
      </c>
    </row>
    <row r="50" spans="1:15" x14ac:dyDescent="0.2">
      <c r="A50">
        <v>9700</v>
      </c>
      <c r="B50">
        <v>14606</v>
      </c>
      <c r="C50" s="5">
        <v>150.57731958762886</v>
      </c>
      <c r="D50" s="5">
        <v>85.917647058823533</v>
      </c>
      <c r="E50" t="s">
        <v>20</v>
      </c>
      <c r="K50">
        <v>171300</v>
      </c>
      <c r="L50">
        <v>100650</v>
      </c>
      <c r="M50" s="5">
        <v>58.756567425569173</v>
      </c>
      <c r="N50" s="5">
        <v>95.042492917847028</v>
      </c>
      <c r="O50" t="s">
        <v>14</v>
      </c>
    </row>
    <row r="51" spans="1:15" x14ac:dyDescent="0.2">
      <c r="A51">
        <v>4500</v>
      </c>
      <c r="B51">
        <v>13536</v>
      </c>
      <c r="C51" s="5">
        <v>300.8</v>
      </c>
      <c r="D51" s="5">
        <v>41.018181818181816</v>
      </c>
      <c r="E51" t="s">
        <v>20</v>
      </c>
      <c r="K51">
        <v>139500</v>
      </c>
      <c r="L51">
        <v>90706</v>
      </c>
      <c r="M51" s="5">
        <v>65.022222222222226</v>
      </c>
      <c r="N51" s="5">
        <v>75.968174204355108</v>
      </c>
      <c r="O51" t="s">
        <v>14</v>
      </c>
    </row>
    <row r="52" spans="1:15" x14ac:dyDescent="0.2">
      <c r="A52">
        <v>1100</v>
      </c>
      <c r="B52">
        <v>7012</v>
      </c>
      <c r="C52" s="5">
        <v>637.4545454545455</v>
      </c>
      <c r="D52" s="5">
        <v>55.212598425196852</v>
      </c>
      <c r="E52" t="s">
        <v>20</v>
      </c>
      <c r="K52">
        <v>4200</v>
      </c>
      <c r="L52">
        <v>2212</v>
      </c>
      <c r="M52" s="5">
        <v>52.666666666666664</v>
      </c>
      <c r="N52" s="5">
        <v>73.733333333333334</v>
      </c>
      <c r="O52" t="s">
        <v>14</v>
      </c>
    </row>
    <row r="53" spans="1:15" x14ac:dyDescent="0.2">
      <c r="A53">
        <v>16800</v>
      </c>
      <c r="B53">
        <v>37857</v>
      </c>
      <c r="C53" s="5">
        <v>225.33928571428569</v>
      </c>
      <c r="D53" s="5">
        <v>92.109489051094897</v>
      </c>
      <c r="E53" t="s">
        <v>20</v>
      </c>
      <c r="K53">
        <v>5500</v>
      </c>
      <c r="L53">
        <v>4300</v>
      </c>
      <c r="M53" s="5">
        <v>78.181818181818187</v>
      </c>
      <c r="N53" s="5">
        <v>57.333333333333336</v>
      </c>
      <c r="O53" t="s">
        <v>14</v>
      </c>
    </row>
    <row r="54" spans="1:15" x14ac:dyDescent="0.2">
      <c r="A54">
        <v>1000</v>
      </c>
      <c r="B54">
        <v>14973</v>
      </c>
      <c r="C54" s="5">
        <v>1497.3000000000002</v>
      </c>
      <c r="D54" s="5">
        <v>83.183333333333337</v>
      </c>
      <c r="E54" t="s">
        <v>20</v>
      </c>
      <c r="K54">
        <v>128100</v>
      </c>
      <c r="L54">
        <v>40107</v>
      </c>
      <c r="M54" s="5">
        <v>31.30913348946136</v>
      </c>
      <c r="N54" s="5">
        <v>41.996858638743454</v>
      </c>
      <c r="O54" t="s">
        <v>14</v>
      </c>
    </row>
    <row r="55" spans="1:15" x14ac:dyDescent="0.2">
      <c r="A55">
        <v>31400</v>
      </c>
      <c r="B55">
        <v>41564</v>
      </c>
      <c r="C55" s="5">
        <v>132.36942675159236</v>
      </c>
      <c r="D55" s="5">
        <v>111.1336898395722</v>
      </c>
      <c r="E55" t="s">
        <v>20</v>
      </c>
      <c r="K55">
        <v>188100</v>
      </c>
      <c r="L55">
        <v>5528</v>
      </c>
      <c r="M55" s="5">
        <v>2.93886230728336</v>
      </c>
      <c r="N55" s="5">
        <v>82.507462686567166</v>
      </c>
      <c r="O55" t="s">
        <v>14</v>
      </c>
    </row>
    <row r="56" spans="1:15" x14ac:dyDescent="0.2">
      <c r="A56">
        <v>4900</v>
      </c>
      <c r="B56">
        <v>6430</v>
      </c>
      <c r="C56" s="5">
        <v>131.22448979591837</v>
      </c>
      <c r="D56" s="5">
        <v>90.563380281690144</v>
      </c>
      <c r="E56" t="s">
        <v>20</v>
      </c>
      <c r="K56">
        <v>4900</v>
      </c>
      <c r="L56">
        <v>521</v>
      </c>
      <c r="M56" s="5">
        <v>10.63265306122449</v>
      </c>
      <c r="N56" s="5">
        <v>104.2</v>
      </c>
      <c r="O56" t="s">
        <v>14</v>
      </c>
    </row>
    <row r="57" spans="1:15" x14ac:dyDescent="0.2">
      <c r="A57">
        <v>7400</v>
      </c>
      <c r="B57">
        <v>12405</v>
      </c>
      <c r="C57" s="5">
        <v>167.63513513513513</v>
      </c>
      <c r="D57" s="5">
        <v>61.108374384236456</v>
      </c>
      <c r="E57" t="s">
        <v>20</v>
      </c>
      <c r="K57">
        <v>800</v>
      </c>
      <c r="L57">
        <v>663</v>
      </c>
      <c r="M57" s="5">
        <v>82.875</v>
      </c>
      <c r="N57" s="5">
        <v>25.5</v>
      </c>
      <c r="O57" t="s">
        <v>14</v>
      </c>
    </row>
    <row r="58" spans="1:15" x14ac:dyDescent="0.2">
      <c r="A58">
        <v>4800</v>
      </c>
      <c r="B58">
        <v>12516</v>
      </c>
      <c r="C58" s="5">
        <v>260.75</v>
      </c>
      <c r="D58" s="5">
        <v>110.76106194690266</v>
      </c>
      <c r="E58" t="s">
        <v>20</v>
      </c>
      <c r="K58">
        <v>181200</v>
      </c>
      <c r="L58">
        <v>47459</v>
      </c>
      <c r="M58" s="5">
        <v>26.191501103752756</v>
      </c>
      <c r="N58" s="5">
        <v>41.999115044247787</v>
      </c>
      <c r="O58" t="s">
        <v>14</v>
      </c>
    </row>
    <row r="59" spans="1:15" x14ac:dyDescent="0.2">
      <c r="A59">
        <v>3400</v>
      </c>
      <c r="B59">
        <v>8588</v>
      </c>
      <c r="C59" s="5">
        <v>252.58823529411765</v>
      </c>
      <c r="D59" s="5">
        <v>89.458333333333329</v>
      </c>
      <c r="E59" t="s">
        <v>20</v>
      </c>
      <c r="K59">
        <v>115000</v>
      </c>
      <c r="L59">
        <v>86060</v>
      </c>
      <c r="M59" s="5">
        <v>74.834782608695647</v>
      </c>
      <c r="N59" s="5">
        <v>110.05115089514067</v>
      </c>
      <c r="O59" t="s">
        <v>14</v>
      </c>
    </row>
    <row r="60" spans="1:15" x14ac:dyDescent="0.2">
      <c r="A60">
        <v>20000</v>
      </c>
      <c r="B60">
        <v>51775</v>
      </c>
      <c r="C60" s="5">
        <v>258.875</v>
      </c>
      <c r="D60" s="5">
        <v>103.96586345381526</v>
      </c>
      <c r="E60" t="s">
        <v>20</v>
      </c>
      <c r="K60">
        <v>7200</v>
      </c>
      <c r="L60">
        <v>6927</v>
      </c>
      <c r="M60" s="5">
        <v>96.208333333333329</v>
      </c>
      <c r="N60" s="5">
        <v>32.985714285714288</v>
      </c>
      <c r="O60" t="s">
        <v>14</v>
      </c>
    </row>
    <row r="61" spans="1:15" x14ac:dyDescent="0.2">
      <c r="A61">
        <v>2900</v>
      </c>
      <c r="B61">
        <v>8807</v>
      </c>
      <c r="C61" s="5">
        <v>303.68965517241378</v>
      </c>
      <c r="D61" s="5">
        <v>48.927777777777777</v>
      </c>
      <c r="E61" t="s">
        <v>20</v>
      </c>
      <c r="K61">
        <v>8600</v>
      </c>
      <c r="L61">
        <v>5315</v>
      </c>
      <c r="M61" s="5">
        <v>61.802325581395344</v>
      </c>
      <c r="N61" s="5">
        <v>39.080882352941174</v>
      </c>
      <c r="O61" t="s">
        <v>14</v>
      </c>
    </row>
    <row r="62" spans="1:15" x14ac:dyDescent="0.2">
      <c r="A62">
        <v>900</v>
      </c>
      <c r="B62">
        <v>1017</v>
      </c>
      <c r="C62" s="5">
        <v>112.99999999999999</v>
      </c>
      <c r="D62" s="5">
        <v>37.666666666666664</v>
      </c>
      <c r="E62" t="s">
        <v>20</v>
      </c>
      <c r="K62">
        <v>5100</v>
      </c>
      <c r="L62">
        <v>3525</v>
      </c>
      <c r="M62" s="5">
        <v>69.117647058823522</v>
      </c>
      <c r="N62" s="5">
        <v>40.988372093023258</v>
      </c>
      <c r="O62" t="s">
        <v>14</v>
      </c>
    </row>
    <row r="63" spans="1:15" x14ac:dyDescent="0.2">
      <c r="A63">
        <v>69700</v>
      </c>
      <c r="B63">
        <v>151513</v>
      </c>
      <c r="C63" s="5">
        <v>217.37876614060258</v>
      </c>
      <c r="D63" s="5">
        <v>64.999141999141997</v>
      </c>
      <c r="E63" t="s">
        <v>20</v>
      </c>
      <c r="K63">
        <v>1000</v>
      </c>
      <c r="L63">
        <v>718</v>
      </c>
      <c r="M63" s="5">
        <v>71.8</v>
      </c>
      <c r="N63" s="5">
        <v>37.789473684210527</v>
      </c>
      <c r="O63" t="s">
        <v>14</v>
      </c>
    </row>
    <row r="64" spans="1:15" x14ac:dyDescent="0.2">
      <c r="A64">
        <v>1300</v>
      </c>
      <c r="B64">
        <v>12047</v>
      </c>
      <c r="C64" s="5">
        <v>926.69230769230762</v>
      </c>
      <c r="D64" s="5">
        <v>106.61061946902655</v>
      </c>
      <c r="E64" t="s">
        <v>20</v>
      </c>
      <c r="K64">
        <v>88800</v>
      </c>
      <c r="L64">
        <v>28358</v>
      </c>
      <c r="M64" s="5">
        <v>31.934684684684683</v>
      </c>
      <c r="N64" s="5">
        <v>32.006772009029348</v>
      </c>
      <c r="O64" t="s">
        <v>14</v>
      </c>
    </row>
    <row r="65" spans="1:15" x14ac:dyDescent="0.2">
      <c r="A65">
        <v>7600</v>
      </c>
      <c r="B65">
        <v>14951</v>
      </c>
      <c r="C65" s="5">
        <v>196.7236842105263</v>
      </c>
      <c r="D65" s="5">
        <v>91.16463414634147</v>
      </c>
      <c r="E65" t="s">
        <v>20</v>
      </c>
      <c r="K65">
        <v>8200</v>
      </c>
      <c r="L65">
        <v>2625</v>
      </c>
      <c r="M65" s="5">
        <v>32.012195121951223</v>
      </c>
      <c r="N65" s="5">
        <v>75</v>
      </c>
      <c r="O65" t="s">
        <v>14</v>
      </c>
    </row>
    <row r="66" spans="1:15" x14ac:dyDescent="0.2">
      <c r="A66">
        <v>900</v>
      </c>
      <c r="B66">
        <v>9193</v>
      </c>
      <c r="C66" s="5">
        <v>1021.4444444444445</v>
      </c>
      <c r="D66" s="5">
        <v>56.054878048780488</v>
      </c>
      <c r="E66" t="s">
        <v>20</v>
      </c>
      <c r="K66">
        <v>3700</v>
      </c>
      <c r="L66">
        <v>2538</v>
      </c>
      <c r="M66" s="5">
        <v>68.594594594594597</v>
      </c>
      <c r="N66" s="5">
        <v>105.75</v>
      </c>
      <c r="O66" t="s">
        <v>14</v>
      </c>
    </row>
    <row r="67" spans="1:15" x14ac:dyDescent="0.2">
      <c r="A67">
        <v>3700</v>
      </c>
      <c r="B67">
        <v>10422</v>
      </c>
      <c r="C67" s="5">
        <v>281.67567567567568</v>
      </c>
      <c r="D67" s="5">
        <v>31.017857142857142</v>
      </c>
      <c r="E67" t="s">
        <v>20</v>
      </c>
      <c r="K67">
        <v>8400</v>
      </c>
      <c r="L67">
        <v>3188</v>
      </c>
      <c r="M67" s="5">
        <v>37.952380952380956</v>
      </c>
      <c r="N67" s="5">
        <v>37.069767441860463</v>
      </c>
      <c r="O67" t="s">
        <v>14</v>
      </c>
    </row>
    <row r="68" spans="1:15" x14ac:dyDescent="0.2">
      <c r="A68">
        <v>119200</v>
      </c>
      <c r="B68">
        <v>170623</v>
      </c>
      <c r="C68" s="5">
        <v>143.14010067114094</v>
      </c>
      <c r="D68" s="5">
        <v>89.005216484089729</v>
      </c>
      <c r="E68" t="s">
        <v>20</v>
      </c>
      <c r="K68">
        <v>42600</v>
      </c>
      <c r="L68">
        <v>8517</v>
      </c>
      <c r="M68" s="5">
        <v>19.992957746478872</v>
      </c>
      <c r="N68" s="5">
        <v>35.049382716049379</v>
      </c>
      <c r="O68" t="s">
        <v>14</v>
      </c>
    </row>
    <row r="69" spans="1:15" x14ac:dyDescent="0.2">
      <c r="A69">
        <v>6800</v>
      </c>
      <c r="B69">
        <v>9829</v>
      </c>
      <c r="C69" s="5">
        <v>144.54411764705884</v>
      </c>
      <c r="D69" s="5">
        <v>103.46315789473684</v>
      </c>
      <c r="E69" t="s">
        <v>20</v>
      </c>
      <c r="K69">
        <v>6600</v>
      </c>
      <c r="L69">
        <v>3012</v>
      </c>
      <c r="M69" s="5">
        <v>45.636363636363633</v>
      </c>
      <c r="N69" s="5">
        <v>46.338461538461537</v>
      </c>
      <c r="O69" t="s">
        <v>14</v>
      </c>
    </row>
    <row r="70" spans="1:15" x14ac:dyDescent="0.2">
      <c r="A70">
        <v>3900</v>
      </c>
      <c r="B70">
        <v>14006</v>
      </c>
      <c r="C70" s="5">
        <v>359.12820512820514</v>
      </c>
      <c r="D70" s="5">
        <v>95.278911564625844</v>
      </c>
      <c r="E70" t="s">
        <v>20</v>
      </c>
      <c r="K70">
        <v>8200</v>
      </c>
      <c r="L70">
        <v>5178</v>
      </c>
      <c r="M70" s="5">
        <v>63.146341463414636</v>
      </c>
      <c r="N70" s="5">
        <v>51.78</v>
      </c>
      <c r="O70" t="s">
        <v>14</v>
      </c>
    </row>
    <row r="71" spans="1:15" x14ac:dyDescent="0.2">
      <c r="A71">
        <v>3500</v>
      </c>
      <c r="B71">
        <v>6527</v>
      </c>
      <c r="C71" s="5">
        <v>186.48571428571427</v>
      </c>
      <c r="D71" s="5">
        <v>75.895348837209298</v>
      </c>
      <c r="E71" t="s">
        <v>20</v>
      </c>
      <c r="K71">
        <v>63200</v>
      </c>
      <c r="L71">
        <v>6041</v>
      </c>
      <c r="M71" s="5">
        <v>9.5585443037974684</v>
      </c>
      <c r="N71" s="5">
        <v>35.958333333333336</v>
      </c>
      <c r="O71" t="s">
        <v>14</v>
      </c>
    </row>
    <row r="72" spans="1:15" x14ac:dyDescent="0.2">
      <c r="A72">
        <v>1500</v>
      </c>
      <c r="B72">
        <v>8929</v>
      </c>
      <c r="C72" s="5">
        <v>595.26666666666665</v>
      </c>
      <c r="D72" s="5">
        <v>107.57831325301204</v>
      </c>
      <c r="E72" t="s">
        <v>20</v>
      </c>
      <c r="K72">
        <v>1800</v>
      </c>
      <c r="L72">
        <v>968</v>
      </c>
      <c r="M72" s="5">
        <v>53.777777777777779</v>
      </c>
      <c r="N72" s="5">
        <v>74.461538461538467</v>
      </c>
      <c r="O72" t="s">
        <v>14</v>
      </c>
    </row>
    <row r="73" spans="1:15" x14ac:dyDescent="0.2">
      <c r="A73">
        <v>61400</v>
      </c>
      <c r="B73">
        <v>73653</v>
      </c>
      <c r="C73" s="5">
        <v>119.95602605863192</v>
      </c>
      <c r="D73" s="5">
        <v>108.95414201183432</v>
      </c>
      <c r="E73" t="s">
        <v>20</v>
      </c>
      <c r="K73">
        <v>100</v>
      </c>
      <c r="L73">
        <v>2</v>
      </c>
      <c r="M73" s="5">
        <v>2</v>
      </c>
      <c r="N73" s="5">
        <v>2</v>
      </c>
      <c r="O73" t="s">
        <v>14</v>
      </c>
    </row>
    <row r="74" spans="1:15" x14ac:dyDescent="0.2">
      <c r="A74">
        <v>4700</v>
      </c>
      <c r="B74">
        <v>12635</v>
      </c>
      <c r="C74" s="5">
        <v>268.82978723404256</v>
      </c>
      <c r="D74" s="5">
        <v>35</v>
      </c>
      <c r="E74" t="s">
        <v>20</v>
      </c>
      <c r="K74">
        <v>75000</v>
      </c>
      <c r="L74">
        <v>2529</v>
      </c>
      <c r="M74" s="5">
        <v>3.3719999999999999</v>
      </c>
      <c r="N74" s="5">
        <v>63.225000000000001</v>
      </c>
      <c r="O74" t="s">
        <v>14</v>
      </c>
    </row>
    <row r="75" spans="1:15" x14ac:dyDescent="0.2">
      <c r="A75">
        <v>3300</v>
      </c>
      <c r="B75">
        <v>12437</v>
      </c>
      <c r="C75" s="5">
        <v>376.87878787878788</v>
      </c>
      <c r="D75" s="5">
        <v>94.938931297709928</v>
      </c>
      <c r="E75" t="s">
        <v>20</v>
      </c>
      <c r="K75">
        <v>9400</v>
      </c>
      <c r="L75">
        <v>6338</v>
      </c>
      <c r="M75" s="5">
        <v>67.425531914893625</v>
      </c>
      <c r="N75" s="5">
        <v>28.044247787610619</v>
      </c>
      <c r="O75" t="s">
        <v>14</v>
      </c>
    </row>
    <row r="76" spans="1:15" x14ac:dyDescent="0.2">
      <c r="A76">
        <v>1900</v>
      </c>
      <c r="B76">
        <v>13816</v>
      </c>
      <c r="C76" s="5">
        <v>727.15789473684208</v>
      </c>
      <c r="D76" s="5">
        <v>109.65079365079364</v>
      </c>
      <c r="E76" t="s">
        <v>20</v>
      </c>
      <c r="K76">
        <v>104400</v>
      </c>
      <c r="L76">
        <v>99100</v>
      </c>
      <c r="M76" s="5">
        <v>94.923371647509583</v>
      </c>
      <c r="N76" s="5">
        <v>60.984615384615381</v>
      </c>
      <c r="O76" t="s">
        <v>14</v>
      </c>
    </row>
    <row r="77" spans="1:15" x14ac:dyDescent="0.2">
      <c r="A77">
        <v>4900</v>
      </c>
      <c r="B77">
        <v>8523</v>
      </c>
      <c r="C77" s="5">
        <v>173.9387755102041</v>
      </c>
      <c r="D77" s="5">
        <v>30.992727272727272</v>
      </c>
      <c r="E77" t="s">
        <v>20</v>
      </c>
      <c r="K77">
        <v>156800</v>
      </c>
      <c r="L77">
        <v>6024</v>
      </c>
      <c r="M77" s="5">
        <v>3.841836734693878</v>
      </c>
      <c r="N77" s="5">
        <v>42.125874125874127</v>
      </c>
      <c r="O77" t="s">
        <v>14</v>
      </c>
    </row>
    <row r="78" spans="1:15" x14ac:dyDescent="0.2">
      <c r="A78">
        <v>5400</v>
      </c>
      <c r="B78">
        <v>6351</v>
      </c>
      <c r="C78" s="5">
        <v>117.61111111111111</v>
      </c>
      <c r="D78" s="5">
        <v>94.791044776119406</v>
      </c>
      <c r="E78" t="s">
        <v>20</v>
      </c>
      <c r="K78">
        <v>129400</v>
      </c>
      <c r="L78">
        <v>57911</v>
      </c>
      <c r="M78" s="5">
        <v>44.753477588871718</v>
      </c>
      <c r="N78" s="5">
        <v>62.003211991434689</v>
      </c>
      <c r="O78" t="s">
        <v>14</v>
      </c>
    </row>
    <row r="79" spans="1:15" x14ac:dyDescent="0.2">
      <c r="A79">
        <v>5000</v>
      </c>
      <c r="B79">
        <v>10748</v>
      </c>
      <c r="C79" s="5">
        <v>214.96</v>
      </c>
      <c r="D79" s="5">
        <v>69.79220779220779</v>
      </c>
      <c r="E79" t="s">
        <v>20</v>
      </c>
      <c r="K79">
        <v>7900</v>
      </c>
      <c r="L79">
        <v>667</v>
      </c>
      <c r="M79" s="5">
        <v>8.4430379746835449</v>
      </c>
      <c r="N79" s="5">
        <v>39.235294117647058</v>
      </c>
      <c r="O79" t="s">
        <v>14</v>
      </c>
    </row>
    <row r="80" spans="1:15" x14ac:dyDescent="0.2">
      <c r="A80">
        <v>75100</v>
      </c>
      <c r="B80">
        <v>112272</v>
      </c>
      <c r="C80" s="5">
        <v>149.49667110519306</v>
      </c>
      <c r="D80" s="5">
        <v>63.003367003367003</v>
      </c>
      <c r="E80" t="s">
        <v>20</v>
      </c>
      <c r="K80">
        <v>121500</v>
      </c>
      <c r="L80">
        <v>119830</v>
      </c>
      <c r="M80" s="5">
        <v>98.625514403292186</v>
      </c>
      <c r="N80" s="5">
        <v>54.993116108306566</v>
      </c>
      <c r="O80" t="s">
        <v>14</v>
      </c>
    </row>
    <row r="81" spans="1:15" x14ac:dyDescent="0.2">
      <c r="A81">
        <v>45300</v>
      </c>
      <c r="B81">
        <v>99361</v>
      </c>
      <c r="C81" s="5">
        <v>219.33995584988963</v>
      </c>
      <c r="D81" s="5">
        <v>110.0343300110742</v>
      </c>
      <c r="E81" t="s">
        <v>20</v>
      </c>
      <c r="K81">
        <v>87300</v>
      </c>
      <c r="L81">
        <v>81897</v>
      </c>
      <c r="M81" s="5">
        <v>93.81099656357388</v>
      </c>
      <c r="N81" s="5">
        <v>87.966702470461868</v>
      </c>
      <c r="O81" t="s">
        <v>14</v>
      </c>
    </row>
    <row r="82" spans="1:15" x14ac:dyDescent="0.2">
      <c r="A82">
        <v>2600</v>
      </c>
      <c r="B82">
        <v>9562</v>
      </c>
      <c r="C82" s="5">
        <v>367.76923076923077</v>
      </c>
      <c r="D82" s="5">
        <v>101.72340425531915</v>
      </c>
      <c r="E82" t="s">
        <v>20</v>
      </c>
      <c r="K82">
        <v>8600</v>
      </c>
      <c r="L82">
        <v>3589</v>
      </c>
      <c r="M82" s="5">
        <v>41.732558139534881</v>
      </c>
      <c r="N82" s="5">
        <v>39.010869565217391</v>
      </c>
      <c r="O82" t="s">
        <v>14</v>
      </c>
    </row>
    <row r="83" spans="1:15" x14ac:dyDescent="0.2">
      <c r="A83">
        <v>5300</v>
      </c>
      <c r="B83">
        <v>8475</v>
      </c>
      <c r="C83" s="5">
        <v>159.90566037735849</v>
      </c>
      <c r="D83" s="5">
        <v>47.083333333333336</v>
      </c>
      <c r="E83" t="s">
        <v>20</v>
      </c>
      <c r="K83">
        <v>39500</v>
      </c>
      <c r="L83">
        <v>4323</v>
      </c>
      <c r="M83" s="5">
        <v>10.944303797468354</v>
      </c>
      <c r="N83" s="5">
        <v>75.84210526315789</v>
      </c>
      <c r="O83" t="s">
        <v>14</v>
      </c>
    </row>
    <row r="84" spans="1:15" x14ac:dyDescent="0.2">
      <c r="A84">
        <v>9600</v>
      </c>
      <c r="B84">
        <v>14925</v>
      </c>
      <c r="C84" s="5">
        <v>155.46875</v>
      </c>
      <c r="D84" s="5">
        <v>28.001876172607879</v>
      </c>
      <c r="E84" t="s">
        <v>20</v>
      </c>
      <c r="K84">
        <v>3200</v>
      </c>
      <c r="L84">
        <v>3127</v>
      </c>
      <c r="M84" s="5">
        <v>97.71875</v>
      </c>
      <c r="N84" s="5">
        <v>76.268292682926827</v>
      </c>
      <c r="O84" t="s">
        <v>14</v>
      </c>
    </row>
    <row r="85" spans="1:15" x14ac:dyDescent="0.2">
      <c r="A85">
        <v>164700</v>
      </c>
      <c r="B85">
        <v>166116</v>
      </c>
      <c r="C85" s="5">
        <v>100.85974499089254</v>
      </c>
      <c r="D85" s="5">
        <v>67.996725337699544</v>
      </c>
      <c r="E85" t="s">
        <v>20</v>
      </c>
      <c r="K85">
        <v>100</v>
      </c>
      <c r="L85">
        <v>3</v>
      </c>
      <c r="M85" s="5">
        <v>3</v>
      </c>
      <c r="N85" s="5">
        <v>3</v>
      </c>
      <c r="O85" t="s">
        <v>14</v>
      </c>
    </row>
    <row r="86" spans="1:15" x14ac:dyDescent="0.2">
      <c r="A86">
        <v>3300</v>
      </c>
      <c r="B86">
        <v>3834</v>
      </c>
      <c r="C86" s="5">
        <v>116.18181818181819</v>
      </c>
      <c r="D86" s="5">
        <v>43.078651685393261</v>
      </c>
      <c r="E86" t="s">
        <v>20</v>
      </c>
      <c r="K86">
        <v>7100</v>
      </c>
      <c r="L86">
        <v>3840</v>
      </c>
      <c r="M86" s="5">
        <v>54.084507042253513</v>
      </c>
      <c r="N86" s="5">
        <v>38.019801980198018</v>
      </c>
      <c r="O86" t="s">
        <v>14</v>
      </c>
    </row>
    <row r="87" spans="1:15" x14ac:dyDescent="0.2">
      <c r="A87">
        <v>4500</v>
      </c>
      <c r="B87">
        <v>13985</v>
      </c>
      <c r="C87" s="5">
        <v>310.77777777777777</v>
      </c>
      <c r="D87" s="5">
        <v>87.95597484276729</v>
      </c>
      <c r="E87" t="s">
        <v>20</v>
      </c>
      <c r="K87">
        <v>121500</v>
      </c>
      <c r="L87">
        <v>108161</v>
      </c>
      <c r="M87" s="5">
        <v>89.021399176954731</v>
      </c>
      <c r="N87" s="5">
        <v>81.019475655430711</v>
      </c>
      <c r="O87" t="s">
        <v>14</v>
      </c>
    </row>
    <row r="88" spans="1:15" x14ac:dyDescent="0.2">
      <c r="A88">
        <v>1800</v>
      </c>
      <c r="B88">
        <v>4712</v>
      </c>
      <c r="C88" s="5">
        <v>261.77777777777777</v>
      </c>
      <c r="D88" s="5">
        <v>94.24</v>
      </c>
      <c r="E88" t="s">
        <v>20</v>
      </c>
      <c r="K88">
        <v>4100</v>
      </c>
      <c r="L88">
        <v>959</v>
      </c>
      <c r="M88" s="5">
        <v>23.390243902439025</v>
      </c>
      <c r="N88" s="5">
        <v>63.93333333333333</v>
      </c>
      <c r="O88" t="s">
        <v>14</v>
      </c>
    </row>
    <row r="89" spans="1:15" x14ac:dyDescent="0.2">
      <c r="A89">
        <v>5500</v>
      </c>
      <c r="B89">
        <v>12274</v>
      </c>
      <c r="C89" s="5">
        <v>223.16363636363636</v>
      </c>
      <c r="D89" s="5">
        <v>65.989247311827953</v>
      </c>
      <c r="E89" t="s">
        <v>20</v>
      </c>
      <c r="K89">
        <v>84300</v>
      </c>
      <c r="L89">
        <v>26303</v>
      </c>
      <c r="M89" s="5">
        <v>31.201660735468568</v>
      </c>
      <c r="N89" s="5">
        <v>57.936123348017624</v>
      </c>
      <c r="O89" t="s">
        <v>14</v>
      </c>
    </row>
    <row r="90" spans="1:15" x14ac:dyDescent="0.2">
      <c r="A90">
        <v>64300</v>
      </c>
      <c r="B90">
        <v>65323</v>
      </c>
      <c r="C90" s="5">
        <v>101.59097978227061</v>
      </c>
      <c r="D90" s="5">
        <v>60.992530345471522</v>
      </c>
      <c r="E90" t="s">
        <v>20</v>
      </c>
      <c r="K90">
        <v>111900</v>
      </c>
      <c r="L90">
        <v>85902</v>
      </c>
      <c r="M90" s="5">
        <v>76.766756032171585</v>
      </c>
      <c r="N90" s="5">
        <v>26.996228786926462</v>
      </c>
      <c r="O90" t="s">
        <v>14</v>
      </c>
    </row>
    <row r="91" spans="1:15" x14ac:dyDescent="0.2">
      <c r="A91">
        <v>5000</v>
      </c>
      <c r="B91">
        <v>11502</v>
      </c>
      <c r="C91" s="5">
        <v>230.03999999999996</v>
      </c>
      <c r="D91" s="5">
        <v>98.307692307692307</v>
      </c>
      <c r="E91" t="s">
        <v>20</v>
      </c>
      <c r="K91">
        <v>2400</v>
      </c>
      <c r="L91">
        <v>773</v>
      </c>
      <c r="M91" s="5">
        <v>32.208333333333336</v>
      </c>
      <c r="N91" s="5">
        <v>51.533333333333331</v>
      </c>
      <c r="O91" t="s">
        <v>14</v>
      </c>
    </row>
    <row r="92" spans="1:15" x14ac:dyDescent="0.2">
      <c r="A92">
        <v>5400</v>
      </c>
      <c r="B92">
        <v>7322</v>
      </c>
      <c r="C92" s="5">
        <v>135.59259259259261</v>
      </c>
      <c r="D92" s="5">
        <v>104.6</v>
      </c>
      <c r="E92" t="s">
        <v>20</v>
      </c>
      <c r="K92">
        <v>5500</v>
      </c>
      <c r="L92">
        <v>5324</v>
      </c>
      <c r="M92" s="5">
        <v>96.8</v>
      </c>
      <c r="N92" s="5">
        <v>40.030075187969928</v>
      </c>
      <c r="O92" t="s">
        <v>14</v>
      </c>
    </row>
    <row r="93" spans="1:15" x14ac:dyDescent="0.2">
      <c r="A93">
        <v>9000</v>
      </c>
      <c r="B93">
        <v>11619</v>
      </c>
      <c r="C93" s="5">
        <v>129.1</v>
      </c>
      <c r="D93" s="5">
        <v>86.066666666666663</v>
      </c>
      <c r="E93" t="s">
        <v>20</v>
      </c>
      <c r="K93">
        <v>164500</v>
      </c>
      <c r="L93">
        <v>150552</v>
      </c>
      <c r="M93" s="5">
        <v>91.520972644376897</v>
      </c>
      <c r="N93" s="5">
        <v>73.012609117361791</v>
      </c>
      <c r="O93" t="s">
        <v>14</v>
      </c>
    </row>
    <row r="94" spans="1:15" x14ac:dyDescent="0.2">
      <c r="A94">
        <v>25000</v>
      </c>
      <c r="B94">
        <v>59128</v>
      </c>
      <c r="C94" s="5">
        <v>236.512</v>
      </c>
      <c r="D94" s="5">
        <v>76.989583333333329</v>
      </c>
      <c r="E94" t="s">
        <v>20</v>
      </c>
      <c r="K94">
        <v>8100</v>
      </c>
      <c r="L94">
        <v>1517</v>
      </c>
      <c r="M94" s="5">
        <v>18.728395061728396</v>
      </c>
      <c r="N94" s="5">
        <v>52.310344827586206</v>
      </c>
      <c r="O94" t="s">
        <v>14</v>
      </c>
    </row>
    <row r="95" spans="1:15" x14ac:dyDescent="0.2">
      <c r="A95">
        <v>8300</v>
      </c>
      <c r="B95">
        <v>9337</v>
      </c>
      <c r="C95" s="5">
        <v>112.49397590361446</v>
      </c>
      <c r="D95" s="5">
        <v>46.91959798994975</v>
      </c>
      <c r="E95" t="s">
        <v>20</v>
      </c>
      <c r="K95">
        <v>9800</v>
      </c>
      <c r="L95">
        <v>8153</v>
      </c>
      <c r="M95" s="5">
        <v>83.193877551020407</v>
      </c>
      <c r="N95" s="5">
        <v>61.765151515151516</v>
      </c>
      <c r="O95" t="s">
        <v>14</v>
      </c>
    </row>
    <row r="96" spans="1:15" x14ac:dyDescent="0.2">
      <c r="A96">
        <v>9300</v>
      </c>
      <c r="B96">
        <v>11255</v>
      </c>
      <c r="C96" s="5">
        <v>121.02150537634408</v>
      </c>
      <c r="D96" s="5">
        <v>105.18691588785046</v>
      </c>
      <c r="E96" t="s">
        <v>20</v>
      </c>
      <c r="K96">
        <v>5600</v>
      </c>
      <c r="L96">
        <v>5476</v>
      </c>
      <c r="M96" s="5">
        <v>97.785714285714292</v>
      </c>
      <c r="N96" s="5">
        <v>39.970802919708028</v>
      </c>
      <c r="O96" t="s">
        <v>14</v>
      </c>
    </row>
    <row r="97" spans="1:15" x14ac:dyDescent="0.2">
      <c r="A97">
        <v>6200</v>
      </c>
      <c r="B97">
        <v>13632</v>
      </c>
      <c r="C97" s="5">
        <v>219.87096774193549</v>
      </c>
      <c r="D97" s="5">
        <v>69.907692307692301</v>
      </c>
      <c r="E97" t="s">
        <v>20</v>
      </c>
      <c r="K97">
        <v>168600</v>
      </c>
      <c r="L97">
        <v>91722</v>
      </c>
      <c r="M97" s="5">
        <v>54.402135231316727</v>
      </c>
      <c r="N97" s="5">
        <v>101.01541850220265</v>
      </c>
      <c r="O97" t="s">
        <v>14</v>
      </c>
    </row>
    <row r="98" spans="1:15" x14ac:dyDescent="0.2">
      <c r="A98">
        <v>41500</v>
      </c>
      <c r="B98">
        <v>175573</v>
      </c>
      <c r="C98" s="5">
        <v>423.06746987951806</v>
      </c>
      <c r="D98" s="5">
        <v>52.006220379146917</v>
      </c>
      <c r="E98" t="s">
        <v>20</v>
      </c>
      <c r="K98">
        <v>7300</v>
      </c>
      <c r="L98">
        <v>717</v>
      </c>
      <c r="M98" s="5">
        <v>9.8219178082191778</v>
      </c>
      <c r="N98" s="5">
        <v>71.7</v>
      </c>
      <c r="O98" t="s">
        <v>14</v>
      </c>
    </row>
    <row r="99" spans="1:15" x14ac:dyDescent="0.2">
      <c r="A99">
        <v>2100</v>
      </c>
      <c r="B99">
        <v>4640</v>
      </c>
      <c r="C99" s="5">
        <v>220.95238095238096</v>
      </c>
      <c r="D99" s="5">
        <v>113.17073170731707</v>
      </c>
      <c r="E99" t="s">
        <v>20</v>
      </c>
      <c r="K99">
        <v>192900</v>
      </c>
      <c r="L99">
        <v>68769</v>
      </c>
      <c r="M99" s="5">
        <v>35.650077760497666</v>
      </c>
      <c r="N99" s="5">
        <v>36.004712041884815</v>
      </c>
      <c r="O99" t="s">
        <v>14</v>
      </c>
    </row>
    <row r="100" spans="1:15" x14ac:dyDescent="0.2">
      <c r="A100">
        <v>191200</v>
      </c>
      <c r="B100">
        <v>191222</v>
      </c>
      <c r="C100" s="5">
        <v>100.01150627615063</v>
      </c>
      <c r="D100" s="5">
        <v>105.00933552992861</v>
      </c>
      <c r="E100" t="s">
        <v>20</v>
      </c>
      <c r="K100">
        <v>6100</v>
      </c>
      <c r="L100">
        <v>3352</v>
      </c>
      <c r="M100" s="5">
        <v>54.950819672131146</v>
      </c>
      <c r="N100" s="5">
        <v>88.21052631578948</v>
      </c>
      <c r="O100" t="s">
        <v>14</v>
      </c>
    </row>
    <row r="101" spans="1:15" x14ac:dyDescent="0.2">
      <c r="A101">
        <v>8000</v>
      </c>
      <c r="B101">
        <v>12985</v>
      </c>
      <c r="C101" s="5">
        <v>162.3125</v>
      </c>
      <c r="D101" s="5">
        <v>79.176829268292678</v>
      </c>
      <c r="E101" t="s">
        <v>20</v>
      </c>
      <c r="K101">
        <v>7200</v>
      </c>
      <c r="L101">
        <v>6785</v>
      </c>
      <c r="M101" s="5">
        <v>94.236111111111114</v>
      </c>
      <c r="N101" s="5">
        <v>65.240384615384613</v>
      </c>
      <c r="O101" t="s">
        <v>14</v>
      </c>
    </row>
    <row r="102" spans="1:15" x14ac:dyDescent="0.2">
      <c r="A102">
        <v>6100</v>
      </c>
      <c r="B102">
        <v>9134</v>
      </c>
      <c r="C102" s="5">
        <v>149.73770491803279</v>
      </c>
      <c r="D102" s="5">
        <v>58.178343949044589</v>
      </c>
      <c r="E102" t="s">
        <v>20</v>
      </c>
      <c r="K102">
        <v>3800</v>
      </c>
      <c r="L102">
        <v>1954</v>
      </c>
      <c r="M102" s="5">
        <v>51.421052631578945</v>
      </c>
      <c r="N102" s="5">
        <v>39.877551020408163</v>
      </c>
      <c r="O102" t="s">
        <v>14</v>
      </c>
    </row>
    <row r="103" spans="1:15" x14ac:dyDescent="0.2">
      <c r="A103">
        <v>3500</v>
      </c>
      <c r="B103">
        <v>8864</v>
      </c>
      <c r="C103" s="5">
        <v>253.25714285714284</v>
      </c>
      <c r="D103" s="5">
        <v>36.032520325203251</v>
      </c>
      <c r="E103" t="s">
        <v>20</v>
      </c>
      <c r="K103">
        <v>100</v>
      </c>
      <c r="L103">
        <v>5</v>
      </c>
      <c r="M103" s="5">
        <v>5</v>
      </c>
      <c r="N103" s="5">
        <v>5</v>
      </c>
      <c r="O103" t="s">
        <v>14</v>
      </c>
    </row>
    <row r="104" spans="1:15" x14ac:dyDescent="0.2">
      <c r="A104">
        <v>150500</v>
      </c>
      <c r="B104">
        <v>150755</v>
      </c>
      <c r="C104" s="5">
        <v>100.16943521594683</v>
      </c>
      <c r="D104" s="5">
        <v>107.99068767908309</v>
      </c>
      <c r="E104" t="s">
        <v>20</v>
      </c>
      <c r="K104">
        <v>76100</v>
      </c>
      <c r="L104">
        <v>24234</v>
      </c>
      <c r="M104" s="5">
        <v>31.844940867279899</v>
      </c>
      <c r="N104" s="5">
        <v>98.914285714285711</v>
      </c>
      <c r="O104" t="s">
        <v>14</v>
      </c>
    </row>
    <row r="105" spans="1:15" x14ac:dyDescent="0.2">
      <c r="A105">
        <v>90400</v>
      </c>
      <c r="B105">
        <v>110279</v>
      </c>
      <c r="C105" s="5">
        <v>121.99004424778761</v>
      </c>
      <c r="D105" s="5">
        <v>44.005985634477256</v>
      </c>
      <c r="E105" t="s">
        <v>20</v>
      </c>
      <c r="K105">
        <v>3400</v>
      </c>
      <c r="L105">
        <v>2809</v>
      </c>
      <c r="M105" s="5">
        <v>82.617647058823536</v>
      </c>
      <c r="N105" s="5">
        <v>87.78125</v>
      </c>
      <c r="O105" t="s">
        <v>14</v>
      </c>
    </row>
    <row r="106" spans="1:15" x14ac:dyDescent="0.2">
      <c r="A106">
        <v>9800</v>
      </c>
      <c r="B106">
        <v>13439</v>
      </c>
      <c r="C106" s="5">
        <v>137.13265306122449</v>
      </c>
      <c r="D106" s="5">
        <v>55.077868852459019</v>
      </c>
      <c r="E106" t="s">
        <v>20</v>
      </c>
      <c r="K106">
        <v>6500</v>
      </c>
      <c r="L106">
        <v>514</v>
      </c>
      <c r="M106" s="5">
        <v>7.9076923076923071</v>
      </c>
      <c r="N106" s="5">
        <v>73.428571428571431</v>
      </c>
      <c r="O106" t="s">
        <v>14</v>
      </c>
    </row>
    <row r="107" spans="1:15" x14ac:dyDescent="0.2">
      <c r="A107">
        <v>2600</v>
      </c>
      <c r="B107">
        <v>10804</v>
      </c>
      <c r="C107" s="5">
        <v>415.53846153846149</v>
      </c>
      <c r="D107" s="5">
        <v>74</v>
      </c>
      <c r="E107" t="s">
        <v>20</v>
      </c>
      <c r="K107">
        <v>118200</v>
      </c>
      <c r="L107">
        <v>87560</v>
      </c>
      <c r="M107" s="5">
        <v>74.077834179357026</v>
      </c>
      <c r="N107" s="5">
        <v>109.04109589041096</v>
      </c>
      <c r="O107" t="s">
        <v>14</v>
      </c>
    </row>
    <row r="108" spans="1:15" x14ac:dyDescent="0.2">
      <c r="A108">
        <v>23300</v>
      </c>
      <c r="B108">
        <v>98811</v>
      </c>
      <c r="C108" s="5">
        <v>424.08154506437768</v>
      </c>
      <c r="D108" s="5">
        <v>77.988161010260455</v>
      </c>
      <c r="E108" t="s">
        <v>20</v>
      </c>
      <c r="K108">
        <v>7800</v>
      </c>
      <c r="L108">
        <v>1586</v>
      </c>
      <c r="M108" s="5">
        <v>20.333333333333332</v>
      </c>
      <c r="N108" s="5">
        <v>99.125</v>
      </c>
      <c r="O108" t="s">
        <v>14</v>
      </c>
    </row>
    <row r="109" spans="1:15" x14ac:dyDescent="0.2">
      <c r="A109">
        <v>96700</v>
      </c>
      <c r="B109">
        <v>157635</v>
      </c>
      <c r="C109" s="5">
        <v>163.01447776628748</v>
      </c>
      <c r="D109" s="5">
        <v>100.98334401024984</v>
      </c>
      <c r="E109" t="s">
        <v>20</v>
      </c>
      <c r="K109">
        <v>9500</v>
      </c>
      <c r="L109">
        <v>3220</v>
      </c>
      <c r="M109" s="5">
        <v>33.89473684210526</v>
      </c>
      <c r="N109" s="5">
        <v>103.87096774193549</v>
      </c>
      <c r="O109" t="s">
        <v>14</v>
      </c>
    </row>
    <row r="110" spans="1:15" x14ac:dyDescent="0.2">
      <c r="A110">
        <v>600</v>
      </c>
      <c r="B110">
        <v>5368</v>
      </c>
      <c r="C110" s="5">
        <v>894.66666666666674</v>
      </c>
      <c r="D110" s="5">
        <v>111.83333333333333</v>
      </c>
      <c r="E110" t="s">
        <v>20</v>
      </c>
      <c r="K110">
        <v>9600</v>
      </c>
      <c r="L110">
        <v>6401</v>
      </c>
      <c r="M110" s="5">
        <v>66.677083333333329</v>
      </c>
      <c r="N110" s="5">
        <v>59.268518518518519</v>
      </c>
      <c r="O110" t="s">
        <v>14</v>
      </c>
    </row>
    <row r="111" spans="1:15" x14ac:dyDescent="0.2">
      <c r="A111">
        <v>38800</v>
      </c>
      <c r="B111">
        <v>161593</v>
      </c>
      <c r="C111" s="5">
        <v>416.47680412371136</v>
      </c>
      <c r="D111" s="5">
        <v>58.997079225994888</v>
      </c>
      <c r="E111" t="s">
        <v>20</v>
      </c>
      <c r="K111">
        <v>6600</v>
      </c>
      <c r="L111">
        <v>1269</v>
      </c>
      <c r="M111" s="5">
        <v>19.227272727272727</v>
      </c>
      <c r="N111" s="5">
        <v>42.3</v>
      </c>
      <c r="O111" t="s">
        <v>14</v>
      </c>
    </row>
    <row r="112" spans="1:15" x14ac:dyDescent="0.2">
      <c r="A112">
        <v>44500</v>
      </c>
      <c r="B112">
        <v>159185</v>
      </c>
      <c r="C112" s="5">
        <v>357.71910112359546</v>
      </c>
      <c r="D112" s="5">
        <v>45.005654509471306</v>
      </c>
      <c r="E112" t="s">
        <v>20</v>
      </c>
      <c r="K112">
        <v>5700</v>
      </c>
      <c r="L112">
        <v>903</v>
      </c>
      <c r="M112" s="5">
        <v>15.842105263157894</v>
      </c>
      <c r="N112" s="5">
        <v>53.117647058823529</v>
      </c>
      <c r="O112" t="s">
        <v>14</v>
      </c>
    </row>
    <row r="113" spans="1:15" x14ac:dyDescent="0.2">
      <c r="A113">
        <v>56000</v>
      </c>
      <c r="B113">
        <v>172736</v>
      </c>
      <c r="C113" s="5">
        <v>308.45714285714286</v>
      </c>
      <c r="D113" s="5">
        <v>81.98196487897485</v>
      </c>
      <c r="E113" t="s">
        <v>20</v>
      </c>
      <c r="K113">
        <v>84400</v>
      </c>
      <c r="L113">
        <v>8092</v>
      </c>
      <c r="M113" s="5">
        <v>9.5876777251184837</v>
      </c>
      <c r="N113" s="5">
        <v>101.15</v>
      </c>
      <c r="O113" t="s">
        <v>14</v>
      </c>
    </row>
    <row r="114" spans="1:15" x14ac:dyDescent="0.2">
      <c r="A114">
        <v>27100</v>
      </c>
      <c r="B114">
        <v>195750</v>
      </c>
      <c r="C114" s="5">
        <v>722.32472324723244</v>
      </c>
      <c r="D114" s="5">
        <v>58.996383363471971</v>
      </c>
      <c r="E114" t="s">
        <v>20</v>
      </c>
      <c r="K114">
        <v>170400</v>
      </c>
      <c r="L114">
        <v>160422</v>
      </c>
      <c r="M114" s="5">
        <v>94.144366197183089</v>
      </c>
      <c r="N114" s="5">
        <v>65.000810372771468</v>
      </c>
      <c r="O114" t="s">
        <v>14</v>
      </c>
    </row>
    <row r="115" spans="1:15" x14ac:dyDescent="0.2">
      <c r="A115">
        <v>3600</v>
      </c>
      <c r="B115">
        <v>10550</v>
      </c>
      <c r="C115" s="5">
        <v>293.05555555555554</v>
      </c>
      <c r="D115" s="5">
        <v>31.029411764705884</v>
      </c>
      <c r="E115" t="s">
        <v>20</v>
      </c>
      <c r="K115">
        <v>8900</v>
      </c>
      <c r="L115">
        <v>2148</v>
      </c>
      <c r="M115" s="5">
        <v>24.134831460674157</v>
      </c>
      <c r="N115" s="5">
        <v>82.615384615384613</v>
      </c>
      <c r="O115" t="s">
        <v>14</v>
      </c>
    </row>
    <row r="116" spans="1:15" x14ac:dyDescent="0.2">
      <c r="A116">
        <v>60200</v>
      </c>
      <c r="B116">
        <v>138384</v>
      </c>
      <c r="C116" s="5">
        <v>229.87375415282392</v>
      </c>
      <c r="D116" s="5">
        <v>95.966712898751737</v>
      </c>
      <c r="E116" t="s">
        <v>20</v>
      </c>
      <c r="K116">
        <v>6500</v>
      </c>
      <c r="L116">
        <v>5897</v>
      </c>
      <c r="M116" s="5">
        <v>90.723076923076931</v>
      </c>
      <c r="N116" s="5">
        <v>80.780821917808225</v>
      </c>
      <c r="O116" t="s">
        <v>14</v>
      </c>
    </row>
    <row r="117" spans="1:15" x14ac:dyDescent="0.2">
      <c r="A117">
        <v>7100</v>
      </c>
      <c r="B117">
        <v>8716</v>
      </c>
      <c r="C117" s="5">
        <v>122.7605633802817</v>
      </c>
      <c r="D117" s="5">
        <v>69.174603174603178</v>
      </c>
      <c r="E117" t="s">
        <v>20</v>
      </c>
      <c r="K117">
        <v>7200</v>
      </c>
      <c r="L117">
        <v>3326</v>
      </c>
      <c r="M117" s="5">
        <v>46.194444444444443</v>
      </c>
      <c r="N117" s="5">
        <v>25.984375</v>
      </c>
      <c r="O117" t="s">
        <v>14</v>
      </c>
    </row>
    <row r="118" spans="1:15" x14ac:dyDescent="0.2">
      <c r="A118">
        <v>15800</v>
      </c>
      <c r="B118">
        <v>57157</v>
      </c>
      <c r="C118" s="5">
        <v>361.75316455696202</v>
      </c>
      <c r="D118" s="5">
        <v>109.07824427480917</v>
      </c>
      <c r="E118" t="s">
        <v>20</v>
      </c>
      <c r="K118">
        <v>2600</v>
      </c>
      <c r="L118">
        <v>1002</v>
      </c>
      <c r="M118" s="5">
        <v>38.53846153846154</v>
      </c>
      <c r="N118" s="5">
        <v>30.363636363636363</v>
      </c>
      <c r="O118" t="s">
        <v>14</v>
      </c>
    </row>
    <row r="119" spans="1:15" x14ac:dyDescent="0.2">
      <c r="A119">
        <v>54700</v>
      </c>
      <c r="B119">
        <v>163118</v>
      </c>
      <c r="C119" s="5">
        <v>298.20475319926874</v>
      </c>
      <c r="D119" s="5">
        <v>82.010055304172951</v>
      </c>
      <c r="E119" t="s">
        <v>20</v>
      </c>
      <c r="K119">
        <v>70700</v>
      </c>
      <c r="L119">
        <v>68602</v>
      </c>
      <c r="M119" s="5">
        <v>97.032531824611041</v>
      </c>
      <c r="N119" s="5">
        <v>63.994402985074629</v>
      </c>
      <c r="O119" t="s">
        <v>14</v>
      </c>
    </row>
    <row r="120" spans="1:15" x14ac:dyDescent="0.2">
      <c r="A120">
        <v>2100</v>
      </c>
      <c r="B120">
        <v>14305</v>
      </c>
      <c r="C120" s="5">
        <v>681.19047619047615</v>
      </c>
      <c r="D120" s="5">
        <v>91.114649681528661</v>
      </c>
      <c r="E120" t="s">
        <v>20</v>
      </c>
      <c r="K120">
        <v>37100</v>
      </c>
      <c r="L120">
        <v>34964</v>
      </c>
      <c r="M120" s="5">
        <v>94.242587601078171</v>
      </c>
      <c r="N120" s="5">
        <v>88.966921119592882</v>
      </c>
      <c r="O120" t="s">
        <v>14</v>
      </c>
    </row>
    <row r="121" spans="1:15" x14ac:dyDescent="0.2">
      <c r="A121">
        <v>143900</v>
      </c>
      <c r="B121">
        <v>193413</v>
      </c>
      <c r="C121" s="5">
        <v>134.40792216817235</v>
      </c>
      <c r="D121" s="5">
        <v>42.999777678968428</v>
      </c>
      <c r="E121" t="s">
        <v>20</v>
      </c>
      <c r="K121">
        <v>114300</v>
      </c>
      <c r="L121">
        <v>96777</v>
      </c>
      <c r="M121" s="5">
        <v>84.669291338582681</v>
      </c>
      <c r="N121" s="5">
        <v>76.990453460620529</v>
      </c>
      <c r="O121" t="s">
        <v>14</v>
      </c>
    </row>
    <row r="122" spans="1:15" x14ac:dyDescent="0.2">
      <c r="A122">
        <v>1300</v>
      </c>
      <c r="B122">
        <v>5614</v>
      </c>
      <c r="C122" s="5">
        <v>431.84615384615387</v>
      </c>
      <c r="D122" s="5">
        <v>70.174999999999997</v>
      </c>
      <c r="E122" t="s">
        <v>20</v>
      </c>
      <c r="K122">
        <v>47900</v>
      </c>
      <c r="L122">
        <v>31864</v>
      </c>
      <c r="M122" s="5">
        <v>66.521920668058456</v>
      </c>
      <c r="N122" s="5">
        <v>97.146341463414629</v>
      </c>
      <c r="O122" t="s">
        <v>14</v>
      </c>
    </row>
    <row r="123" spans="1:15" x14ac:dyDescent="0.2">
      <c r="A123">
        <v>1000</v>
      </c>
      <c r="B123">
        <v>4257</v>
      </c>
      <c r="C123" s="5">
        <v>425.7</v>
      </c>
      <c r="D123" s="5">
        <v>99</v>
      </c>
      <c r="E123" t="s">
        <v>20</v>
      </c>
      <c r="K123">
        <v>9000</v>
      </c>
      <c r="L123">
        <v>4853</v>
      </c>
      <c r="M123" s="5">
        <v>53.922222222222224</v>
      </c>
      <c r="N123" s="5">
        <v>33.013605442176868</v>
      </c>
      <c r="O123" t="s">
        <v>14</v>
      </c>
    </row>
    <row r="124" spans="1:15" x14ac:dyDescent="0.2">
      <c r="A124">
        <v>196900</v>
      </c>
      <c r="B124">
        <v>199110</v>
      </c>
      <c r="C124" s="5">
        <v>101.12239715591672</v>
      </c>
      <c r="D124" s="5">
        <v>96.984900146127615</v>
      </c>
      <c r="E124" t="s">
        <v>20</v>
      </c>
      <c r="K124">
        <v>197600</v>
      </c>
      <c r="L124">
        <v>82959</v>
      </c>
      <c r="M124" s="5">
        <v>41.983299595141702</v>
      </c>
      <c r="N124" s="5">
        <v>99.950602409638549</v>
      </c>
      <c r="O124" t="s">
        <v>14</v>
      </c>
    </row>
    <row r="125" spans="1:15" x14ac:dyDescent="0.2">
      <c r="A125">
        <v>8100</v>
      </c>
      <c r="B125">
        <v>12300</v>
      </c>
      <c r="C125" s="5">
        <v>151.85185185185185</v>
      </c>
      <c r="D125" s="5">
        <v>73.214285714285708</v>
      </c>
      <c r="E125" t="s">
        <v>20</v>
      </c>
      <c r="K125">
        <v>157600</v>
      </c>
      <c r="L125">
        <v>23159</v>
      </c>
      <c r="M125" s="5">
        <v>14.69479695431472</v>
      </c>
      <c r="N125" s="5">
        <v>69.966767371601208</v>
      </c>
      <c r="O125" t="s">
        <v>14</v>
      </c>
    </row>
    <row r="126" spans="1:15" x14ac:dyDescent="0.2">
      <c r="A126">
        <v>87900</v>
      </c>
      <c r="B126">
        <v>171549</v>
      </c>
      <c r="C126" s="5">
        <v>195.16382252559728</v>
      </c>
      <c r="D126" s="5">
        <v>39.997435299603637</v>
      </c>
      <c r="E126" t="s">
        <v>20</v>
      </c>
      <c r="K126">
        <v>8000</v>
      </c>
      <c r="L126">
        <v>2758</v>
      </c>
      <c r="M126" s="5">
        <v>34.475000000000001</v>
      </c>
      <c r="N126" s="5">
        <v>110.32</v>
      </c>
      <c r="O126" t="s">
        <v>14</v>
      </c>
    </row>
    <row r="127" spans="1:15" x14ac:dyDescent="0.2">
      <c r="A127">
        <v>1400</v>
      </c>
      <c r="B127">
        <v>14324</v>
      </c>
      <c r="C127" s="5">
        <v>1023.1428571428571</v>
      </c>
      <c r="D127" s="5">
        <v>86.812121212121212</v>
      </c>
      <c r="E127" t="s">
        <v>20</v>
      </c>
      <c r="K127">
        <v>199000</v>
      </c>
      <c r="L127">
        <v>142823</v>
      </c>
      <c r="M127" s="5">
        <v>71.770351758793964</v>
      </c>
      <c r="N127" s="5">
        <v>41.005742176284812</v>
      </c>
      <c r="O127" t="s">
        <v>14</v>
      </c>
    </row>
    <row r="128" spans="1:15" x14ac:dyDescent="0.2">
      <c r="A128">
        <v>121700</v>
      </c>
      <c r="B128">
        <v>188721</v>
      </c>
      <c r="C128" s="5">
        <v>155.07066557107643</v>
      </c>
      <c r="D128" s="5">
        <v>103.97851239669421</v>
      </c>
      <c r="E128" t="s">
        <v>20</v>
      </c>
      <c r="K128">
        <v>180800</v>
      </c>
      <c r="L128">
        <v>95958</v>
      </c>
      <c r="M128" s="5">
        <v>53.074115044247783</v>
      </c>
      <c r="N128" s="5">
        <v>103.96316359696641</v>
      </c>
      <c r="O128" t="s">
        <v>14</v>
      </c>
    </row>
    <row r="129" spans="1:15" x14ac:dyDescent="0.2">
      <c r="A129">
        <v>5700</v>
      </c>
      <c r="B129">
        <v>12309</v>
      </c>
      <c r="C129" s="5">
        <v>215.94736842105263</v>
      </c>
      <c r="D129" s="5">
        <v>31.005037783375315</v>
      </c>
      <c r="E129" t="s">
        <v>20</v>
      </c>
      <c r="K129">
        <v>100</v>
      </c>
      <c r="L129">
        <v>5</v>
      </c>
      <c r="M129" s="5">
        <v>5</v>
      </c>
      <c r="N129" s="5">
        <v>5</v>
      </c>
      <c r="O129" t="s">
        <v>14</v>
      </c>
    </row>
    <row r="130" spans="1:15" x14ac:dyDescent="0.2">
      <c r="A130">
        <v>41700</v>
      </c>
      <c r="B130">
        <v>138497</v>
      </c>
      <c r="C130" s="5">
        <v>332.12709832134288</v>
      </c>
      <c r="D130" s="5">
        <v>89.991552956465242</v>
      </c>
      <c r="E130" t="s">
        <v>20</v>
      </c>
      <c r="K130">
        <v>2800</v>
      </c>
      <c r="L130">
        <v>977</v>
      </c>
      <c r="M130" s="5">
        <v>34.892857142857139</v>
      </c>
      <c r="N130" s="5">
        <v>29.606060606060606</v>
      </c>
      <c r="O130" t="s">
        <v>14</v>
      </c>
    </row>
    <row r="131" spans="1:15" x14ac:dyDescent="0.2">
      <c r="A131">
        <v>4800</v>
      </c>
      <c r="B131">
        <v>6623</v>
      </c>
      <c r="C131" s="5">
        <v>137.97916666666669</v>
      </c>
      <c r="D131" s="5">
        <v>47.992753623188406</v>
      </c>
      <c r="E131" t="s">
        <v>20</v>
      </c>
      <c r="K131">
        <v>9300</v>
      </c>
      <c r="L131">
        <v>3431</v>
      </c>
      <c r="M131" s="5">
        <v>36.892473118279568</v>
      </c>
      <c r="N131" s="5">
        <v>85.775000000000006</v>
      </c>
      <c r="O131" t="s">
        <v>14</v>
      </c>
    </row>
    <row r="132" spans="1:15" x14ac:dyDescent="0.2">
      <c r="A132">
        <v>46300</v>
      </c>
      <c r="B132">
        <v>186885</v>
      </c>
      <c r="C132" s="5">
        <v>403.63930885529157</v>
      </c>
      <c r="D132" s="5">
        <v>51.999165275459099</v>
      </c>
      <c r="E132" t="s">
        <v>20</v>
      </c>
      <c r="K132">
        <v>9700</v>
      </c>
      <c r="L132">
        <v>1146</v>
      </c>
      <c r="M132" s="5">
        <v>11.814432989690722</v>
      </c>
      <c r="N132" s="5">
        <v>49.826086956521742</v>
      </c>
      <c r="O132" t="s">
        <v>14</v>
      </c>
    </row>
    <row r="133" spans="1:15" x14ac:dyDescent="0.2">
      <c r="A133">
        <v>67800</v>
      </c>
      <c r="B133">
        <v>176398</v>
      </c>
      <c r="C133" s="5">
        <v>260.1740412979351</v>
      </c>
      <c r="D133" s="5">
        <v>29.999659863945578</v>
      </c>
      <c r="E133" t="s">
        <v>20</v>
      </c>
      <c r="K133">
        <v>9900</v>
      </c>
      <c r="L133">
        <v>1870</v>
      </c>
      <c r="M133" s="5">
        <v>18.888888888888889</v>
      </c>
      <c r="N133" s="5">
        <v>24.933333333333334</v>
      </c>
      <c r="O133" t="s">
        <v>14</v>
      </c>
    </row>
    <row r="134" spans="1:15" x14ac:dyDescent="0.2">
      <c r="A134">
        <v>3000</v>
      </c>
      <c r="B134">
        <v>10999</v>
      </c>
      <c r="C134" s="5">
        <v>366.63333333333333</v>
      </c>
      <c r="D134" s="5">
        <v>98.205357142857139</v>
      </c>
      <c r="E134" t="s">
        <v>20</v>
      </c>
      <c r="K134">
        <v>189200</v>
      </c>
      <c r="L134">
        <v>128410</v>
      </c>
      <c r="M134" s="5">
        <v>67.869978858350947</v>
      </c>
      <c r="N134" s="5">
        <v>59.011948529411768</v>
      </c>
      <c r="O134" t="s">
        <v>14</v>
      </c>
    </row>
    <row r="135" spans="1:15" x14ac:dyDescent="0.2">
      <c r="A135">
        <v>60900</v>
      </c>
      <c r="B135">
        <v>102751</v>
      </c>
      <c r="C135" s="5">
        <v>168.72085385878489</v>
      </c>
      <c r="D135" s="5">
        <v>108.96182396606575</v>
      </c>
      <c r="E135" t="s">
        <v>20</v>
      </c>
      <c r="K135">
        <v>167400</v>
      </c>
      <c r="L135">
        <v>22073</v>
      </c>
      <c r="M135" s="5">
        <v>13.185782556750297</v>
      </c>
      <c r="N135" s="5">
        <v>50.05215419501134</v>
      </c>
      <c r="O135" t="s">
        <v>14</v>
      </c>
    </row>
    <row r="136" spans="1:15" x14ac:dyDescent="0.2">
      <c r="A136">
        <v>137900</v>
      </c>
      <c r="B136">
        <v>165352</v>
      </c>
      <c r="C136" s="5">
        <v>119.90717911530093</v>
      </c>
      <c r="D136" s="5">
        <v>66.998379254457049</v>
      </c>
      <c r="E136" t="s">
        <v>20</v>
      </c>
      <c r="K136">
        <v>2700</v>
      </c>
      <c r="L136">
        <v>1479</v>
      </c>
      <c r="M136" s="5">
        <v>54.777777777777779</v>
      </c>
      <c r="N136" s="5">
        <v>59.16</v>
      </c>
      <c r="O136" t="s">
        <v>14</v>
      </c>
    </row>
    <row r="137" spans="1:15" x14ac:dyDescent="0.2">
      <c r="A137">
        <v>85600</v>
      </c>
      <c r="B137">
        <v>165798</v>
      </c>
      <c r="C137" s="5">
        <v>193.68925233644859</v>
      </c>
      <c r="D137" s="5">
        <v>64.99333594668758</v>
      </c>
      <c r="E137" t="s">
        <v>20</v>
      </c>
      <c r="K137">
        <v>49700</v>
      </c>
      <c r="L137">
        <v>5098</v>
      </c>
      <c r="M137" s="5">
        <v>10.257545271629779</v>
      </c>
      <c r="N137" s="5">
        <v>40.14173228346457</v>
      </c>
      <c r="O137" t="s">
        <v>14</v>
      </c>
    </row>
    <row r="138" spans="1:15" x14ac:dyDescent="0.2">
      <c r="A138">
        <v>2400</v>
      </c>
      <c r="B138">
        <v>10084</v>
      </c>
      <c r="C138" s="5">
        <v>420.16666666666669</v>
      </c>
      <c r="D138" s="5">
        <v>99.841584158415841</v>
      </c>
      <c r="E138" t="s">
        <v>20</v>
      </c>
      <c r="K138">
        <v>178200</v>
      </c>
      <c r="L138">
        <v>24882</v>
      </c>
      <c r="M138" s="5">
        <v>13.962962962962964</v>
      </c>
      <c r="N138" s="5">
        <v>70.090140845070422</v>
      </c>
      <c r="O138" t="s">
        <v>14</v>
      </c>
    </row>
    <row r="139" spans="1:15" x14ac:dyDescent="0.2">
      <c r="A139">
        <v>3400</v>
      </c>
      <c r="B139">
        <v>5823</v>
      </c>
      <c r="C139" s="5">
        <v>171.26470588235293</v>
      </c>
      <c r="D139" s="5">
        <v>63.293478260869563</v>
      </c>
      <c r="E139" t="s">
        <v>20</v>
      </c>
      <c r="K139">
        <v>7200</v>
      </c>
      <c r="L139">
        <v>2912</v>
      </c>
      <c r="M139" s="5">
        <v>40.444444444444443</v>
      </c>
      <c r="N139" s="5">
        <v>66.181818181818187</v>
      </c>
      <c r="O139" t="s">
        <v>14</v>
      </c>
    </row>
    <row r="140" spans="1:15" x14ac:dyDescent="0.2">
      <c r="A140">
        <v>3800</v>
      </c>
      <c r="B140">
        <v>6000</v>
      </c>
      <c r="C140" s="5">
        <v>157.89473684210526</v>
      </c>
      <c r="D140" s="5">
        <v>96.774193548387103</v>
      </c>
      <c r="E140" t="s">
        <v>20</v>
      </c>
      <c r="K140">
        <v>9100</v>
      </c>
      <c r="L140">
        <v>5803</v>
      </c>
      <c r="M140" s="5">
        <v>63.769230769230766</v>
      </c>
      <c r="N140" s="5">
        <v>86.611940298507463</v>
      </c>
      <c r="O140" t="s">
        <v>14</v>
      </c>
    </row>
    <row r="141" spans="1:15" x14ac:dyDescent="0.2">
      <c r="A141">
        <v>7500</v>
      </c>
      <c r="B141">
        <v>8181</v>
      </c>
      <c r="C141" s="5">
        <v>109.08</v>
      </c>
      <c r="D141" s="5">
        <v>54.906040268456373</v>
      </c>
      <c r="E141" t="s">
        <v>20</v>
      </c>
      <c r="K141">
        <v>135500</v>
      </c>
      <c r="L141">
        <v>103554</v>
      </c>
      <c r="M141" s="5">
        <v>76.42361623616236</v>
      </c>
      <c r="N141" s="5">
        <v>96.960674157303373</v>
      </c>
      <c r="O141" t="s">
        <v>14</v>
      </c>
    </row>
    <row r="142" spans="1:15" x14ac:dyDescent="0.2">
      <c r="A142">
        <v>9300</v>
      </c>
      <c r="B142">
        <v>14822</v>
      </c>
      <c r="C142" s="5">
        <v>159.3763440860215</v>
      </c>
      <c r="D142" s="5">
        <v>45.051671732522799</v>
      </c>
      <c r="E142" t="s">
        <v>20</v>
      </c>
      <c r="K142">
        <v>109000</v>
      </c>
      <c r="L142">
        <v>42795</v>
      </c>
      <c r="M142" s="5">
        <v>39.261467889908261</v>
      </c>
      <c r="N142" s="5">
        <v>100.93160377358491</v>
      </c>
      <c r="O142" t="s">
        <v>14</v>
      </c>
    </row>
    <row r="143" spans="1:15" x14ac:dyDescent="0.2">
      <c r="A143">
        <v>2400</v>
      </c>
      <c r="B143">
        <v>10138</v>
      </c>
      <c r="C143" s="5">
        <v>422.41666666666669</v>
      </c>
      <c r="D143" s="5">
        <v>104.51546391752578</v>
      </c>
      <c r="E143" t="s">
        <v>20</v>
      </c>
      <c r="K143">
        <v>60400</v>
      </c>
      <c r="L143">
        <v>4393</v>
      </c>
      <c r="M143" s="5">
        <v>7.2731788079470201</v>
      </c>
      <c r="N143" s="5">
        <v>29.09271523178808</v>
      </c>
      <c r="O143" t="s">
        <v>14</v>
      </c>
    </row>
    <row r="144" spans="1:15" x14ac:dyDescent="0.2">
      <c r="A144">
        <v>29400</v>
      </c>
      <c r="B144">
        <v>123124</v>
      </c>
      <c r="C144" s="5">
        <v>418.78911564625849</v>
      </c>
      <c r="D144" s="5">
        <v>69.015695067264573</v>
      </c>
      <c r="E144" t="s">
        <v>20</v>
      </c>
      <c r="K144">
        <v>102900</v>
      </c>
      <c r="L144">
        <v>67546</v>
      </c>
      <c r="M144" s="5">
        <v>65.642371234207957</v>
      </c>
      <c r="N144" s="5">
        <v>42.006218905472636</v>
      </c>
      <c r="O144" t="s">
        <v>14</v>
      </c>
    </row>
    <row r="145" spans="1:15" x14ac:dyDescent="0.2">
      <c r="A145">
        <v>168500</v>
      </c>
      <c r="B145">
        <v>171729</v>
      </c>
      <c r="C145" s="5">
        <v>101.91632047477745</v>
      </c>
      <c r="D145" s="5">
        <v>101.97684085510689</v>
      </c>
      <c r="E145" t="s">
        <v>20</v>
      </c>
      <c r="K145">
        <v>97300</v>
      </c>
      <c r="L145">
        <v>62127</v>
      </c>
      <c r="M145" s="5">
        <v>63.850976361767728</v>
      </c>
      <c r="N145" s="5">
        <v>66.022316684378325</v>
      </c>
      <c r="O145" t="s">
        <v>14</v>
      </c>
    </row>
    <row r="146" spans="1:15" x14ac:dyDescent="0.2">
      <c r="A146">
        <v>8400</v>
      </c>
      <c r="B146">
        <v>10729</v>
      </c>
      <c r="C146" s="5">
        <v>127.72619047619047</v>
      </c>
      <c r="D146" s="5">
        <v>42.915999999999997</v>
      </c>
      <c r="E146" t="s">
        <v>20</v>
      </c>
      <c r="K146">
        <v>100</v>
      </c>
      <c r="L146">
        <v>2</v>
      </c>
      <c r="M146" s="5">
        <v>2</v>
      </c>
      <c r="N146" s="5">
        <v>2</v>
      </c>
      <c r="O146" t="s">
        <v>14</v>
      </c>
    </row>
    <row r="147" spans="1:15" x14ac:dyDescent="0.2">
      <c r="A147">
        <v>2300</v>
      </c>
      <c r="B147">
        <v>10240</v>
      </c>
      <c r="C147" s="5">
        <v>445.21739130434781</v>
      </c>
      <c r="D147" s="5">
        <v>43.025210084033617</v>
      </c>
      <c r="E147" t="s">
        <v>20</v>
      </c>
      <c r="K147">
        <v>7300</v>
      </c>
      <c r="L147">
        <v>2946</v>
      </c>
      <c r="M147" s="5">
        <v>40.356164383561641</v>
      </c>
      <c r="N147" s="5">
        <v>73.650000000000006</v>
      </c>
      <c r="O147" t="s">
        <v>14</v>
      </c>
    </row>
    <row r="148" spans="1:15" x14ac:dyDescent="0.2">
      <c r="A148">
        <v>700</v>
      </c>
      <c r="B148">
        <v>3988</v>
      </c>
      <c r="C148" s="5">
        <v>569.71428571428578</v>
      </c>
      <c r="D148" s="5">
        <v>75.245283018867923</v>
      </c>
      <c r="E148" t="s">
        <v>20</v>
      </c>
      <c r="K148">
        <v>195800</v>
      </c>
      <c r="L148">
        <v>168820</v>
      </c>
      <c r="M148" s="5">
        <v>86.220633299284984</v>
      </c>
      <c r="N148" s="5">
        <v>55.99336650082919</v>
      </c>
      <c r="O148" t="s">
        <v>14</v>
      </c>
    </row>
    <row r="149" spans="1:15" x14ac:dyDescent="0.2">
      <c r="A149">
        <v>2900</v>
      </c>
      <c r="B149">
        <v>14771</v>
      </c>
      <c r="C149" s="5">
        <v>509.34482758620686</v>
      </c>
      <c r="D149" s="5">
        <v>69.023364485981304</v>
      </c>
      <c r="E149" t="s">
        <v>20</v>
      </c>
      <c r="K149">
        <v>29600</v>
      </c>
      <c r="L149">
        <v>26527</v>
      </c>
      <c r="M149" s="5">
        <v>89.618243243243242</v>
      </c>
      <c r="N149" s="5">
        <v>60.981609195402299</v>
      </c>
      <c r="O149" t="s">
        <v>14</v>
      </c>
    </row>
    <row r="150" spans="1:15" x14ac:dyDescent="0.2">
      <c r="A150">
        <v>4500</v>
      </c>
      <c r="B150">
        <v>14649</v>
      </c>
      <c r="C150" s="5">
        <v>325.5333333333333</v>
      </c>
      <c r="D150" s="5">
        <v>65.986486486486484</v>
      </c>
      <c r="E150" t="s">
        <v>20</v>
      </c>
      <c r="K150">
        <v>135600</v>
      </c>
      <c r="L150">
        <v>62804</v>
      </c>
      <c r="M150" s="5">
        <v>46.315634218289084</v>
      </c>
      <c r="N150" s="5">
        <v>87.960784313725483</v>
      </c>
      <c r="O150" t="s">
        <v>14</v>
      </c>
    </row>
    <row r="151" spans="1:15" x14ac:dyDescent="0.2">
      <c r="A151">
        <v>19800</v>
      </c>
      <c r="B151">
        <v>184658</v>
      </c>
      <c r="C151" s="5">
        <v>932.61616161616166</v>
      </c>
      <c r="D151" s="5">
        <v>98.013800424628457</v>
      </c>
      <c r="E151" t="s">
        <v>20</v>
      </c>
      <c r="K151">
        <v>188200</v>
      </c>
      <c r="L151">
        <v>159405</v>
      </c>
      <c r="M151" s="5">
        <v>84.699787460148784</v>
      </c>
      <c r="N151" s="5">
        <v>28.998544660724033</v>
      </c>
      <c r="O151" t="s">
        <v>14</v>
      </c>
    </row>
    <row r="152" spans="1:15" x14ac:dyDescent="0.2">
      <c r="A152">
        <v>6200</v>
      </c>
      <c r="B152">
        <v>13103</v>
      </c>
      <c r="C152" s="5">
        <v>211.33870967741933</v>
      </c>
      <c r="D152" s="5">
        <v>60.105504587155963</v>
      </c>
      <c r="E152" t="s">
        <v>20</v>
      </c>
      <c r="K152">
        <v>113500</v>
      </c>
      <c r="L152">
        <v>12552</v>
      </c>
      <c r="M152" s="5">
        <v>11.059030837004405</v>
      </c>
      <c r="N152" s="5">
        <v>30.028708133971293</v>
      </c>
      <c r="O152" t="s">
        <v>14</v>
      </c>
    </row>
    <row r="153" spans="1:15" x14ac:dyDescent="0.2">
      <c r="A153">
        <v>61500</v>
      </c>
      <c r="B153">
        <v>168095</v>
      </c>
      <c r="C153" s="5">
        <v>273.32520325203251</v>
      </c>
      <c r="D153" s="5">
        <v>26.000773395204948</v>
      </c>
      <c r="E153" t="s">
        <v>20</v>
      </c>
      <c r="K153">
        <v>134600</v>
      </c>
      <c r="L153">
        <v>59007</v>
      </c>
      <c r="M153" s="5">
        <v>43.838781575037146</v>
      </c>
      <c r="N153" s="5">
        <v>41.005559416261292</v>
      </c>
      <c r="O153" t="s">
        <v>14</v>
      </c>
    </row>
    <row r="154" spans="1:15" x14ac:dyDescent="0.2">
      <c r="A154">
        <v>1000</v>
      </c>
      <c r="B154">
        <v>6263</v>
      </c>
      <c r="C154" s="5">
        <v>626.29999999999995</v>
      </c>
      <c r="D154" s="5">
        <v>106.15254237288136</v>
      </c>
      <c r="E154" t="s">
        <v>20</v>
      </c>
      <c r="K154">
        <v>1700</v>
      </c>
      <c r="L154">
        <v>943</v>
      </c>
      <c r="M154" s="5">
        <v>55.470588235294116</v>
      </c>
      <c r="N154" s="5">
        <v>62.866666666666667</v>
      </c>
      <c r="O154" t="s">
        <v>14</v>
      </c>
    </row>
    <row r="155" spans="1:15" x14ac:dyDescent="0.2">
      <c r="A155">
        <v>4600</v>
      </c>
      <c r="B155">
        <v>8505</v>
      </c>
      <c r="C155" s="5">
        <v>184.89130434782609</v>
      </c>
      <c r="D155" s="5">
        <v>96.647727272727266</v>
      </c>
      <c r="E155" t="s">
        <v>20</v>
      </c>
      <c r="K155">
        <v>163700</v>
      </c>
      <c r="L155">
        <v>93963</v>
      </c>
      <c r="M155" s="5">
        <v>57.399511301160658</v>
      </c>
      <c r="N155" s="5">
        <v>47.005002501250623</v>
      </c>
      <c r="O155" t="s">
        <v>14</v>
      </c>
    </row>
    <row r="156" spans="1:15" x14ac:dyDescent="0.2">
      <c r="A156">
        <v>80500</v>
      </c>
      <c r="B156">
        <v>96735</v>
      </c>
      <c r="C156" s="5">
        <v>120.16770186335404</v>
      </c>
      <c r="D156" s="5">
        <v>57.003535651149086</v>
      </c>
      <c r="E156" t="s">
        <v>20</v>
      </c>
      <c r="K156">
        <v>9400</v>
      </c>
      <c r="L156">
        <v>6015</v>
      </c>
      <c r="M156" s="5">
        <v>63.989361702127653</v>
      </c>
      <c r="N156" s="5">
        <v>50.974576271186443</v>
      </c>
      <c r="O156" t="s">
        <v>14</v>
      </c>
    </row>
    <row r="157" spans="1:15" x14ac:dyDescent="0.2">
      <c r="A157">
        <v>5700</v>
      </c>
      <c r="B157">
        <v>8322</v>
      </c>
      <c r="C157" s="5">
        <v>146</v>
      </c>
      <c r="D157" s="5">
        <v>90.456521739130437</v>
      </c>
      <c r="E157" t="s">
        <v>20</v>
      </c>
      <c r="K157">
        <v>147800</v>
      </c>
      <c r="L157">
        <v>15723</v>
      </c>
      <c r="M157" s="5">
        <v>10.638024357239512</v>
      </c>
      <c r="N157" s="5">
        <v>97.055555555555557</v>
      </c>
      <c r="O157" t="s">
        <v>14</v>
      </c>
    </row>
    <row r="158" spans="1:15" x14ac:dyDescent="0.2">
      <c r="A158">
        <v>5000</v>
      </c>
      <c r="B158">
        <v>13424</v>
      </c>
      <c r="C158" s="5">
        <v>268.48</v>
      </c>
      <c r="D158" s="5">
        <v>72.172043010752688</v>
      </c>
      <c r="E158" t="s">
        <v>20</v>
      </c>
      <c r="K158">
        <v>5100</v>
      </c>
      <c r="L158">
        <v>2064</v>
      </c>
      <c r="M158" s="5">
        <v>40.470588235294116</v>
      </c>
      <c r="N158" s="5">
        <v>24.867469879518072</v>
      </c>
      <c r="O158" t="s">
        <v>14</v>
      </c>
    </row>
    <row r="159" spans="1:15" x14ac:dyDescent="0.2">
      <c r="A159">
        <v>1800</v>
      </c>
      <c r="B159">
        <v>10755</v>
      </c>
      <c r="C159" s="5">
        <v>597.5</v>
      </c>
      <c r="D159" s="5">
        <v>77.934782608695656</v>
      </c>
      <c r="E159" t="s">
        <v>20</v>
      </c>
      <c r="K159">
        <v>101400</v>
      </c>
      <c r="L159">
        <v>47037</v>
      </c>
      <c r="M159" s="5">
        <v>46.387573964497044</v>
      </c>
      <c r="N159" s="5">
        <v>62.967871485943775</v>
      </c>
      <c r="O159" t="s">
        <v>14</v>
      </c>
    </row>
    <row r="160" spans="1:15" x14ac:dyDescent="0.2">
      <c r="A160">
        <v>6300</v>
      </c>
      <c r="B160">
        <v>9935</v>
      </c>
      <c r="C160" s="5">
        <v>157.69841269841268</v>
      </c>
      <c r="D160" s="5">
        <v>38.065134099616856</v>
      </c>
      <c r="E160" t="s">
        <v>20</v>
      </c>
      <c r="K160">
        <v>8100</v>
      </c>
      <c r="L160">
        <v>5487</v>
      </c>
      <c r="M160" s="5">
        <v>67.740740740740748</v>
      </c>
      <c r="N160" s="5">
        <v>65.321428571428569</v>
      </c>
      <c r="O160" t="s">
        <v>14</v>
      </c>
    </row>
    <row r="161" spans="1:15" x14ac:dyDescent="0.2">
      <c r="A161">
        <v>1700</v>
      </c>
      <c r="B161">
        <v>5328</v>
      </c>
      <c r="C161" s="5">
        <v>313.41176470588238</v>
      </c>
      <c r="D161" s="5">
        <v>49.794392523364486</v>
      </c>
      <c r="E161" t="s">
        <v>20</v>
      </c>
      <c r="K161">
        <v>7700</v>
      </c>
      <c r="L161">
        <v>6369</v>
      </c>
      <c r="M161" s="5">
        <v>82.714285714285722</v>
      </c>
      <c r="N161" s="5">
        <v>69.989010989010993</v>
      </c>
      <c r="O161" t="s">
        <v>14</v>
      </c>
    </row>
    <row r="162" spans="1:15" x14ac:dyDescent="0.2">
      <c r="A162">
        <v>2900</v>
      </c>
      <c r="B162">
        <v>10756</v>
      </c>
      <c r="C162" s="5">
        <v>370.89655172413791</v>
      </c>
      <c r="D162" s="5">
        <v>54.050251256281406</v>
      </c>
      <c r="E162" t="s">
        <v>20</v>
      </c>
      <c r="K162">
        <v>121400</v>
      </c>
      <c r="L162">
        <v>65755</v>
      </c>
      <c r="M162" s="5">
        <v>54.163920922570021</v>
      </c>
      <c r="N162" s="5">
        <v>83.023989898989896</v>
      </c>
      <c r="O162" t="s">
        <v>14</v>
      </c>
    </row>
    <row r="163" spans="1:15" x14ac:dyDescent="0.2">
      <c r="A163">
        <v>45600</v>
      </c>
      <c r="B163">
        <v>165375</v>
      </c>
      <c r="C163" s="5">
        <v>362.66447368421052</v>
      </c>
      <c r="D163" s="5">
        <v>30.002721335268504</v>
      </c>
      <c r="E163" t="s">
        <v>20</v>
      </c>
      <c r="K163">
        <v>7000</v>
      </c>
      <c r="L163">
        <v>1744</v>
      </c>
      <c r="M163" s="5">
        <v>24.914285714285715</v>
      </c>
      <c r="N163" s="5">
        <v>54.5</v>
      </c>
      <c r="O163" t="s">
        <v>14</v>
      </c>
    </row>
    <row r="164" spans="1:15" x14ac:dyDescent="0.2">
      <c r="A164">
        <v>4900</v>
      </c>
      <c r="B164">
        <v>6031</v>
      </c>
      <c r="C164" s="5">
        <v>123.08163265306122</v>
      </c>
      <c r="D164" s="5">
        <v>70.127906976744185</v>
      </c>
      <c r="E164" t="s">
        <v>20</v>
      </c>
      <c r="K164">
        <v>6800</v>
      </c>
      <c r="L164">
        <v>5579</v>
      </c>
      <c r="M164" s="5">
        <v>82.044117647058826</v>
      </c>
      <c r="N164" s="5">
        <v>29.99462365591398</v>
      </c>
      <c r="O164" t="s">
        <v>14</v>
      </c>
    </row>
    <row r="165" spans="1:15" x14ac:dyDescent="0.2">
      <c r="A165">
        <v>61600</v>
      </c>
      <c r="B165">
        <v>143910</v>
      </c>
      <c r="C165" s="5">
        <v>233.62012987012989</v>
      </c>
      <c r="D165" s="5">
        <v>51.990606936416185</v>
      </c>
      <c r="E165" t="s">
        <v>20</v>
      </c>
      <c r="K165">
        <v>89900</v>
      </c>
      <c r="L165">
        <v>45384</v>
      </c>
      <c r="M165" s="5">
        <v>50.482758620689658</v>
      </c>
      <c r="N165" s="5">
        <v>75.014876033057845</v>
      </c>
      <c r="O165" t="s">
        <v>14</v>
      </c>
    </row>
    <row r="166" spans="1:15" x14ac:dyDescent="0.2">
      <c r="A166">
        <v>1500</v>
      </c>
      <c r="B166">
        <v>2708</v>
      </c>
      <c r="C166" s="5">
        <v>180.53333333333333</v>
      </c>
      <c r="D166" s="5">
        <v>56.416666666666664</v>
      </c>
      <c r="E166" t="s">
        <v>20</v>
      </c>
      <c r="K166">
        <v>100</v>
      </c>
      <c r="L166">
        <v>4</v>
      </c>
      <c r="M166" s="5">
        <v>4</v>
      </c>
      <c r="N166" s="5">
        <v>4</v>
      </c>
      <c r="O166" t="s">
        <v>14</v>
      </c>
    </row>
    <row r="167" spans="1:15" x14ac:dyDescent="0.2">
      <c r="A167">
        <v>3500</v>
      </c>
      <c r="B167">
        <v>8842</v>
      </c>
      <c r="C167" s="5">
        <v>252.62857142857143</v>
      </c>
      <c r="D167" s="5">
        <v>101.63218390804597</v>
      </c>
      <c r="E167" t="s">
        <v>20</v>
      </c>
      <c r="K167">
        <v>4800</v>
      </c>
      <c r="L167">
        <v>3045</v>
      </c>
      <c r="M167" s="5">
        <v>63.4375</v>
      </c>
      <c r="N167" s="5">
        <v>98.225806451612897</v>
      </c>
      <c r="O167" t="s">
        <v>14</v>
      </c>
    </row>
    <row r="168" spans="1:15" x14ac:dyDescent="0.2">
      <c r="A168">
        <v>51100</v>
      </c>
      <c r="B168">
        <v>155349</v>
      </c>
      <c r="C168" s="5">
        <v>304.0097847358121</v>
      </c>
      <c r="D168" s="5">
        <v>82.021647307286173</v>
      </c>
      <c r="E168" t="s">
        <v>20</v>
      </c>
      <c r="K168">
        <v>182400</v>
      </c>
      <c r="L168">
        <v>102749</v>
      </c>
      <c r="M168" s="5">
        <v>56.331688596491226</v>
      </c>
      <c r="N168" s="5">
        <v>87.001693480101608</v>
      </c>
      <c r="O168" t="s">
        <v>14</v>
      </c>
    </row>
    <row r="169" spans="1:15" x14ac:dyDescent="0.2">
      <c r="A169">
        <v>7800</v>
      </c>
      <c r="B169">
        <v>10704</v>
      </c>
      <c r="C169" s="5">
        <v>137.23076923076923</v>
      </c>
      <c r="D169" s="5">
        <v>37.957446808510639</v>
      </c>
      <c r="E169" t="s">
        <v>20</v>
      </c>
      <c r="K169">
        <v>4000</v>
      </c>
      <c r="L169">
        <v>1763</v>
      </c>
      <c r="M169" s="5">
        <v>44.074999999999996</v>
      </c>
      <c r="N169" s="5">
        <v>45.205128205128204</v>
      </c>
      <c r="O169" t="s">
        <v>14</v>
      </c>
    </row>
    <row r="170" spans="1:15" x14ac:dyDescent="0.2">
      <c r="A170">
        <v>3900</v>
      </c>
      <c r="B170">
        <v>9419</v>
      </c>
      <c r="C170" s="5">
        <v>241.51282051282053</v>
      </c>
      <c r="D170" s="5">
        <v>81.198275862068968</v>
      </c>
      <c r="E170" t="s">
        <v>20</v>
      </c>
      <c r="K170">
        <v>5000</v>
      </c>
      <c r="L170">
        <v>1332</v>
      </c>
      <c r="M170" s="5">
        <v>26.640000000000004</v>
      </c>
      <c r="N170" s="5">
        <v>28.956521739130434</v>
      </c>
      <c r="O170" t="s">
        <v>14</v>
      </c>
    </row>
    <row r="171" spans="1:15" x14ac:dyDescent="0.2">
      <c r="A171">
        <v>700</v>
      </c>
      <c r="B171">
        <v>7465</v>
      </c>
      <c r="C171" s="5">
        <v>1066.4285714285716</v>
      </c>
      <c r="D171" s="5">
        <v>89.939759036144579</v>
      </c>
      <c r="E171" t="s">
        <v>20</v>
      </c>
      <c r="K171">
        <v>6300</v>
      </c>
      <c r="L171">
        <v>5674</v>
      </c>
      <c r="M171" s="5">
        <v>90.063492063492063</v>
      </c>
      <c r="N171" s="5">
        <v>54.038095238095238</v>
      </c>
      <c r="O171" t="s">
        <v>14</v>
      </c>
    </row>
    <row r="172" spans="1:15" x14ac:dyDescent="0.2">
      <c r="A172">
        <v>2700</v>
      </c>
      <c r="B172">
        <v>8799</v>
      </c>
      <c r="C172" s="5">
        <v>325.88888888888891</v>
      </c>
      <c r="D172" s="5">
        <v>96.692307692307693</v>
      </c>
      <c r="E172" t="s">
        <v>20</v>
      </c>
      <c r="K172">
        <v>188800</v>
      </c>
      <c r="L172">
        <v>57734</v>
      </c>
      <c r="M172" s="5">
        <v>30.57944915254237</v>
      </c>
      <c r="N172" s="5">
        <v>107.91401869158878</v>
      </c>
      <c r="O172" t="s">
        <v>14</v>
      </c>
    </row>
    <row r="173" spans="1:15" x14ac:dyDescent="0.2">
      <c r="A173">
        <v>8000</v>
      </c>
      <c r="B173">
        <v>13656</v>
      </c>
      <c r="C173" s="5">
        <v>170.70000000000002</v>
      </c>
      <c r="D173" s="5">
        <v>25.010989010989011</v>
      </c>
      <c r="E173" t="s">
        <v>20</v>
      </c>
      <c r="K173">
        <v>4000</v>
      </c>
      <c r="L173">
        <v>1620</v>
      </c>
      <c r="M173" s="5">
        <v>40.5</v>
      </c>
      <c r="N173" s="5">
        <v>101.25</v>
      </c>
      <c r="O173" t="s">
        <v>14</v>
      </c>
    </row>
    <row r="174" spans="1:15" x14ac:dyDescent="0.2">
      <c r="A174">
        <v>2500</v>
      </c>
      <c r="B174">
        <v>14536</v>
      </c>
      <c r="C174" s="5">
        <v>581.44000000000005</v>
      </c>
      <c r="D174" s="5">
        <v>36.987277353689571</v>
      </c>
      <c r="E174" t="s">
        <v>20</v>
      </c>
      <c r="K174">
        <v>153800</v>
      </c>
      <c r="L174">
        <v>60342</v>
      </c>
      <c r="M174" s="5">
        <v>39.234070221066318</v>
      </c>
      <c r="N174" s="5">
        <v>104.94260869565217</v>
      </c>
      <c r="O174" t="s">
        <v>14</v>
      </c>
    </row>
    <row r="175" spans="1:15" x14ac:dyDescent="0.2">
      <c r="A175">
        <v>8400</v>
      </c>
      <c r="B175">
        <v>9076</v>
      </c>
      <c r="C175" s="5">
        <v>108.04761904761904</v>
      </c>
      <c r="D175" s="5">
        <v>68.240601503759393</v>
      </c>
      <c r="E175" t="s">
        <v>20</v>
      </c>
      <c r="K175">
        <v>191500</v>
      </c>
      <c r="L175">
        <v>57122</v>
      </c>
      <c r="M175" s="5">
        <v>29.828720626631856</v>
      </c>
      <c r="N175" s="5">
        <v>51.001785714285717</v>
      </c>
      <c r="O175" t="s">
        <v>14</v>
      </c>
    </row>
    <row r="176" spans="1:15" x14ac:dyDescent="0.2">
      <c r="A176">
        <v>900</v>
      </c>
      <c r="B176">
        <v>6357</v>
      </c>
      <c r="C176" s="5">
        <v>706.33333333333337</v>
      </c>
      <c r="D176" s="5">
        <v>25.027559055118111</v>
      </c>
      <c r="E176" t="s">
        <v>20</v>
      </c>
      <c r="K176">
        <v>8500</v>
      </c>
      <c r="L176">
        <v>4613</v>
      </c>
      <c r="M176" s="5">
        <v>54.270588235294113</v>
      </c>
      <c r="N176" s="5">
        <v>40.823008849557525</v>
      </c>
      <c r="O176" t="s">
        <v>14</v>
      </c>
    </row>
    <row r="177" spans="1:15" x14ac:dyDescent="0.2">
      <c r="A177">
        <v>6300</v>
      </c>
      <c r="B177">
        <v>13213</v>
      </c>
      <c r="C177" s="5">
        <v>209.73015873015873</v>
      </c>
      <c r="D177" s="5">
        <v>75.07386363636364</v>
      </c>
      <c r="E177" t="s">
        <v>20</v>
      </c>
      <c r="K177">
        <v>196600</v>
      </c>
      <c r="L177">
        <v>159931</v>
      </c>
      <c r="M177" s="5">
        <v>81.348423194303152</v>
      </c>
      <c r="N177" s="5">
        <v>103.98634590377114</v>
      </c>
      <c r="O177" t="s">
        <v>14</v>
      </c>
    </row>
    <row r="178" spans="1:15" x14ac:dyDescent="0.2">
      <c r="A178">
        <v>800</v>
      </c>
      <c r="B178">
        <v>13474</v>
      </c>
      <c r="C178" s="5">
        <v>1684.25</v>
      </c>
      <c r="D178" s="5">
        <v>39.982195845697326</v>
      </c>
      <c r="E178" t="s">
        <v>20</v>
      </c>
      <c r="K178">
        <v>4200</v>
      </c>
      <c r="L178">
        <v>689</v>
      </c>
      <c r="M178" s="5">
        <v>16.404761904761905</v>
      </c>
      <c r="N178" s="5">
        <v>76.555555555555557</v>
      </c>
      <c r="O178" t="s">
        <v>14</v>
      </c>
    </row>
    <row r="179" spans="1:15" x14ac:dyDescent="0.2">
      <c r="A179">
        <v>1800</v>
      </c>
      <c r="B179">
        <v>8219</v>
      </c>
      <c r="C179" s="5">
        <v>456.61111111111109</v>
      </c>
      <c r="D179" s="5">
        <v>76.813084112149539</v>
      </c>
      <c r="E179" t="s">
        <v>20</v>
      </c>
      <c r="K179">
        <v>91400</v>
      </c>
      <c r="L179">
        <v>48236</v>
      </c>
      <c r="M179" s="5">
        <v>52.774617067833695</v>
      </c>
      <c r="N179" s="5">
        <v>87.068592057761734</v>
      </c>
      <c r="O179" t="s">
        <v>14</v>
      </c>
    </row>
    <row r="180" spans="1:15" x14ac:dyDescent="0.2">
      <c r="A180">
        <v>600</v>
      </c>
      <c r="B180">
        <v>8038</v>
      </c>
      <c r="C180" s="5">
        <v>1339.6666666666667</v>
      </c>
      <c r="D180" s="5">
        <v>43.923497267759565</v>
      </c>
      <c r="E180" t="s">
        <v>20</v>
      </c>
      <c r="K180">
        <v>90600</v>
      </c>
      <c r="L180">
        <v>27844</v>
      </c>
      <c r="M180" s="5">
        <v>30.73289183222958</v>
      </c>
      <c r="N180" s="5">
        <v>42.969135802469133</v>
      </c>
      <c r="O180" t="s">
        <v>14</v>
      </c>
    </row>
    <row r="181" spans="1:15" x14ac:dyDescent="0.2">
      <c r="A181">
        <v>3500</v>
      </c>
      <c r="B181">
        <v>5037</v>
      </c>
      <c r="C181" s="5">
        <v>143.91428571428571</v>
      </c>
      <c r="D181" s="5">
        <v>69.958333333333329</v>
      </c>
      <c r="E181" t="s">
        <v>20</v>
      </c>
      <c r="K181">
        <v>5200</v>
      </c>
      <c r="L181">
        <v>702</v>
      </c>
      <c r="M181" s="5">
        <v>13.5</v>
      </c>
      <c r="N181" s="5">
        <v>33.428571428571431</v>
      </c>
      <c r="O181" t="s">
        <v>14</v>
      </c>
    </row>
    <row r="182" spans="1:15" x14ac:dyDescent="0.2">
      <c r="A182">
        <v>900</v>
      </c>
      <c r="B182">
        <v>12102</v>
      </c>
      <c r="C182" s="5">
        <v>1344.6666666666667</v>
      </c>
      <c r="D182" s="5">
        <v>41.023728813559323</v>
      </c>
      <c r="E182" t="s">
        <v>20</v>
      </c>
      <c r="K182">
        <v>183800</v>
      </c>
      <c r="L182">
        <v>1667</v>
      </c>
      <c r="M182" s="5">
        <v>0.90696409140369971</v>
      </c>
      <c r="N182" s="5">
        <v>30.87037037037037</v>
      </c>
      <c r="O182" t="s">
        <v>14</v>
      </c>
    </row>
    <row r="183" spans="1:15" x14ac:dyDescent="0.2">
      <c r="A183">
        <v>2100</v>
      </c>
      <c r="B183">
        <v>11469</v>
      </c>
      <c r="C183" s="5">
        <v>546.14285714285722</v>
      </c>
      <c r="D183" s="5">
        <v>80.767605633802816</v>
      </c>
      <c r="E183" t="s">
        <v>20</v>
      </c>
      <c r="K183">
        <v>9800</v>
      </c>
      <c r="L183">
        <v>3349</v>
      </c>
      <c r="M183" s="5">
        <v>34.173469387755098</v>
      </c>
      <c r="N183" s="5">
        <v>27.908333333333335</v>
      </c>
      <c r="O183" t="s">
        <v>14</v>
      </c>
    </row>
    <row r="184" spans="1:15" x14ac:dyDescent="0.2">
      <c r="A184">
        <v>2800</v>
      </c>
      <c r="B184">
        <v>8014</v>
      </c>
      <c r="C184" s="5">
        <v>286.21428571428572</v>
      </c>
      <c r="D184" s="5">
        <v>94.28235294117647</v>
      </c>
      <c r="E184" t="s">
        <v>20</v>
      </c>
      <c r="K184">
        <v>193400</v>
      </c>
      <c r="L184">
        <v>46317</v>
      </c>
      <c r="M184" s="5">
        <v>23.948810754912099</v>
      </c>
      <c r="N184" s="5">
        <v>79.994818652849744</v>
      </c>
      <c r="O184" t="s">
        <v>14</v>
      </c>
    </row>
    <row r="185" spans="1:15" x14ac:dyDescent="0.2">
      <c r="A185">
        <v>32900</v>
      </c>
      <c r="B185">
        <v>43473</v>
      </c>
      <c r="C185" s="5">
        <v>132.13677811550153</v>
      </c>
      <c r="D185" s="5">
        <v>65.968133535660087</v>
      </c>
      <c r="E185" t="s">
        <v>20</v>
      </c>
      <c r="K185">
        <v>163800</v>
      </c>
      <c r="L185">
        <v>78743</v>
      </c>
      <c r="M185" s="5">
        <v>48.072649572649574</v>
      </c>
      <c r="N185" s="5">
        <v>38.003378378378379</v>
      </c>
      <c r="O185" t="s">
        <v>14</v>
      </c>
    </row>
    <row r="186" spans="1:15" x14ac:dyDescent="0.2">
      <c r="A186">
        <v>6300</v>
      </c>
      <c r="B186">
        <v>12812</v>
      </c>
      <c r="C186" s="5">
        <v>203.36507936507937</v>
      </c>
      <c r="D186" s="5">
        <v>105.88429752066116</v>
      </c>
      <c r="E186" t="s">
        <v>20</v>
      </c>
      <c r="K186">
        <v>100</v>
      </c>
      <c r="L186">
        <v>0</v>
      </c>
      <c r="M186" s="5">
        <v>0</v>
      </c>
      <c r="N186" s="5" t="e">
        <v>#DIV/0!</v>
      </c>
      <c r="O186" t="s">
        <v>14</v>
      </c>
    </row>
    <row r="187" spans="1:15" x14ac:dyDescent="0.2">
      <c r="A187">
        <v>59100</v>
      </c>
      <c r="B187">
        <v>183345</v>
      </c>
      <c r="C187" s="5">
        <v>310.2284263959391</v>
      </c>
      <c r="D187" s="5">
        <v>48.996525921966864</v>
      </c>
      <c r="E187" t="s">
        <v>20</v>
      </c>
      <c r="K187">
        <v>153600</v>
      </c>
      <c r="L187">
        <v>107743</v>
      </c>
      <c r="M187" s="5">
        <v>70.145182291666657</v>
      </c>
      <c r="N187" s="5">
        <v>59.990534521158132</v>
      </c>
      <c r="O187" t="s">
        <v>14</v>
      </c>
    </row>
    <row r="188" spans="1:15" x14ac:dyDescent="0.2">
      <c r="A188">
        <v>2200</v>
      </c>
      <c r="B188">
        <v>8697</v>
      </c>
      <c r="C188" s="5">
        <v>395.31818181818181</v>
      </c>
      <c r="D188" s="5">
        <v>39</v>
      </c>
      <c r="E188" t="s">
        <v>20</v>
      </c>
      <c r="K188">
        <v>7500</v>
      </c>
      <c r="L188">
        <v>6924</v>
      </c>
      <c r="M188" s="5">
        <v>92.320000000000007</v>
      </c>
      <c r="N188" s="5">
        <v>111.6774193548387</v>
      </c>
      <c r="O188" t="s">
        <v>14</v>
      </c>
    </row>
    <row r="189" spans="1:15" x14ac:dyDescent="0.2">
      <c r="A189">
        <v>1400</v>
      </c>
      <c r="B189">
        <v>4126</v>
      </c>
      <c r="C189" s="5">
        <v>294.71428571428572</v>
      </c>
      <c r="D189" s="5">
        <v>31.022556390977442</v>
      </c>
      <c r="E189" t="s">
        <v>20</v>
      </c>
      <c r="K189">
        <v>89900</v>
      </c>
      <c r="L189">
        <v>12497</v>
      </c>
      <c r="M189" s="5">
        <v>13.901001112347053</v>
      </c>
      <c r="N189" s="5">
        <v>36.014409221902014</v>
      </c>
      <c r="O189" t="s">
        <v>14</v>
      </c>
    </row>
    <row r="190" spans="1:15" x14ac:dyDescent="0.2">
      <c r="A190">
        <v>117900</v>
      </c>
      <c r="B190">
        <v>196377</v>
      </c>
      <c r="C190" s="5">
        <v>166.56234096692114</v>
      </c>
      <c r="D190" s="5">
        <v>37.998645510835914</v>
      </c>
      <c r="E190" t="s">
        <v>20</v>
      </c>
      <c r="K190">
        <v>2100</v>
      </c>
      <c r="L190">
        <v>837</v>
      </c>
      <c r="M190" s="5">
        <v>39.857142857142861</v>
      </c>
      <c r="N190" s="5">
        <v>44.05263157894737</v>
      </c>
      <c r="O190" t="s">
        <v>14</v>
      </c>
    </row>
    <row r="191" spans="1:15" x14ac:dyDescent="0.2">
      <c r="A191">
        <v>7100</v>
      </c>
      <c r="B191">
        <v>11648</v>
      </c>
      <c r="C191" s="5">
        <v>164.05633802816902</v>
      </c>
      <c r="D191" s="5">
        <v>37.941368078175898</v>
      </c>
      <c r="E191" t="s">
        <v>20</v>
      </c>
      <c r="K191">
        <v>168500</v>
      </c>
      <c r="L191">
        <v>119510</v>
      </c>
      <c r="M191" s="5">
        <v>70.925816023738875</v>
      </c>
      <c r="N191" s="5">
        <v>95</v>
      </c>
      <c r="O191" t="s">
        <v>14</v>
      </c>
    </row>
    <row r="192" spans="1:15" x14ac:dyDescent="0.2">
      <c r="A192">
        <v>98700</v>
      </c>
      <c r="B192">
        <v>131826</v>
      </c>
      <c r="C192" s="5">
        <v>133.56231003039514</v>
      </c>
      <c r="D192" s="5">
        <v>54.004916018025398</v>
      </c>
      <c r="E192" t="s">
        <v>20</v>
      </c>
      <c r="K192">
        <v>147800</v>
      </c>
      <c r="L192">
        <v>35498</v>
      </c>
      <c r="M192" s="5">
        <v>24.017591339648174</v>
      </c>
      <c r="N192" s="5">
        <v>98.060773480662988</v>
      </c>
      <c r="O192" t="s">
        <v>14</v>
      </c>
    </row>
    <row r="193" spans="1:15" x14ac:dyDescent="0.2">
      <c r="A193">
        <v>33700</v>
      </c>
      <c r="B193">
        <v>62330</v>
      </c>
      <c r="C193" s="5">
        <v>184.95548961424333</v>
      </c>
      <c r="D193" s="5">
        <v>45.003610108303249</v>
      </c>
      <c r="E193" t="s">
        <v>20</v>
      </c>
      <c r="K193">
        <v>8600</v>
      </c>
      <c r="L193">
        <v>4797</v>
      </c>
      <c r="M193" s="5">
        <v>55.779069767441861</v>
      </c>
      <c r="N193" s="5">
        <v>36.067669172932334</v>
      </c>
      <c r="O193" t="s">
        <v>14</v>
      </c>
    </row>
    <row r="194" spans="1:15" x14ac:dyDescent="0.2">
      <c r="A194">
        <v>3300</v>
      </c>
      <c r="B194">
        <v>14643</v>
      </c>
      <c r="C194" s="5">
        <v>443.72727272727275</v>
      </c>
      <c r="D194" s="5">
        <v>77.068421052631578</v>
      </c>
      <c r="E194" t="s">
        <v>20</v>
      </c>
      <c r="K194">
        <v>125400</v>
      </c>
      <c r="L194">
        <v>53324</v>
      </c>
      <c r="M194" s="5">
        <v>42.523125996810208</v>
      </c>
      <c r="N194" s="5">
        <v>63.030732860520096</v>
      </c>
      <c r="O194" t="s">
        <v>14</v>
      </c>
    </row>
    <row r="195" spans="1:15" x14ac:dyDescent="0.2">
      <c r="A195">
        <v>20700</v>
      </c>
      <c r="B195">
        <v>41396</v>
      </c>
      <c r="C195" s="5">
        <v>199.9806763285024</v>
      </c>
      <c r="D195" s="5">
        <v>88.076595744680844</v>
      </c>
      <c r="E195" t="s">
        <v>20</v>
      </c>
      <c r="K195">
        <v>8800</v>
      </c>
      <c r="L195">
        <v>622</v>
      </c>
      <c r="M195" s="5">
        <v>7.0681818181818183</v>
      </c>
      <c r="N195" s="5">
        <v>62.2</v>
      </c>
      <c r="O195" t="s">
        <v>14</v>
      </c>
    </row>
    <row r="196" spans="1:15" x14ac:dyDescent="0.2">
      <c r="A196">
        <v>9600</v>
      </c>
      <c r="B196">
        <v>11900</v>
      </c>
      <c r="C196" s="5">
        <v>123.95833333333333</v>
      </c>
      <c r="D196" s="5">
        <v>47.035573122529641</v>
      </c>
      <c r="E196" t="s">
        <v>20</v>
      </c>
      <c r="K196">
        <v>50500</v>
      </c>
      <c r="L196">
        <v>16389</v>
      </c>
      <c r="M196" s="5">
        <v>32.453465346534657</v>
      </c>
      <c r="N196" s="5">
        <v>85.806282722513089</v>
      </c>
      <c r="O196" t="s">
        <v>14</v>
      </c>
    </row>
    <row r="197" spans="1:15" x14ac:dyDescent="0.2">
      <c r="A197">
        <v>66200</v>
      </c>
      <c r="B197">
        <v>123538</v>
      </c>
      <c r="C197" s="5">
        <v>186.61329305135951</v>
      </c>
      <c r="D197" s="5">
        <v>110.99550763701707</v>
      </c>
      <c r="E197" t="s">
        <v>20</v>
      </c>
      <c r="K197">
        <v>96700</v>
      </c>
      <c r="L197">
        <v>81136</v>
      </c>
      <c r="M197" s="5">
        <v>83.904860392967933</v>
      </c>
      <c r="N197" s="5">
        <v>40.998484082870135</v>
      </c>
      <c r="O197" t="s">
        <v>14</v>
      </c>
    </row>
    <row r="198" spans="1:15" x14ac:dyDescent="0.2">
      <c r="A198">
        <v>173800</v>
      </c>
      <c r="B198">
        <v>198628</v>
      </c>
      <c r="C198" s="5">
        <v>114.28538550057536</v>
      </c>
      <c r="D198" s="5">
        <v>87.003066141042481</v>
      </c>
      <c r="E198" t="s">
        <v>20</v>
      </c>
      <c r="K198">
        <v>2100</v>
      </c>
      <c r="L198">
        <v>1768</v>
      </c>
      <c r="M198" s="5">
        <v>84.19047619047619</v>
      </c>
      <c r="N198" s="5">
        <v>28.063492063492063</v>
      </c>
      <c r="O198" t="s">
        <v>14</v>
      </c>
    </row>
    <row r="199" spans="1:15" x14ac:dyDescent="0.2">
      <c r="A199">
        <v>94500</v>
      </c>
      <c r="B199">
        <v>116064</v>
      </c>
      <c r="C199" s="5">
        <v>122.81904761904762</v>
      </c>
      <c r="D199" s="5">
        <v>105.9945205479452</v>
      </c>
      <c r="E199" t="s">
        <v>20</v>
      </c>
      <c r="K199">
        <v>189200</v>
      </c>
      <c r="L199">
        <v>188480</v>
      </c>
      <c r="M199" s="5">
        <v>99.619450317124731</v>
      </c>
      <c r="N199" s="5">
        <v>31</v>
      </c>
      <c r="O199" t="s">
        <v>14</v>
      </c>
    </row>
    <row r="200" spans="1:15" x14ac:dyDescent="0.2">
      <c r="A200">
        <v>69800</v>
      </c>
      <c r="B200">
        <v>125042</v>
      </c>
      <c r="C200" s="5">
        <v>179.14326647564468</v>
      </c>
      <c r="D200" s="5">
        <v>73.989349112426041</v>
      </c>
      <c r="E200" t="s">
        <v>20</v>
      </c>
      <c r="K200">
        <v>9000</v>
      </c>
      <c r="L200">
        <v>7227</v>
      </c>
      <c r="M200" s="5">
        <v>80.300000000000011</v>
      </c>
      <c r="N200" s="5">
        <v>90.337500000000006</v>
      </c>
      <c r="O200" t="s">
        <v>14</v>
      </c>
    </row>
    <row r="201" spans="1:15" x14ac:dyDescent="0.2">
      <c r="A201">
        <v>900</v>
      </c>
      <c r="B201">
        <v>12607</v>
      </c>
      <c r="C201" s="5">
        <v>1400.7777777777778</v>
      </c>
      <c r="D201" s="5">
        <v>66.005235602094245</v>
      </c>
      <c r="E201" t="s">
        <v>20</v>
      </c>
      <c r="K201">
        <v>5100</v>
      </c>
      <c r="L201">
        <v>574</v>
      </c>
      <c r="M201" s="5">
        <v>11.254901960784313</v>
      </c>
      <c r="N201" s="5">
        <v>63.777777777777779</v>
      </c>
      <c r="O201" t="s">
        <v>14</v>
      </c>
    </row>
    <row r="202" spans="1:15" x14ac:dyDescent="0.2">
      <c r="A202">
        <v>74100</v>
      </c>
      <c r="B202">
        <v>94631</v>
      </c>
      <c r="C202" s="5">
        <v>127.70715249662618</v>
      </c>
      <c r="D202" s="5">
        <v>47.009935419771487</v>
      </c>
      <c r="E202" t="s">
        <v>20</v>
      </c>
      <c r="K202">
        <v>105000</v>
      </c>
      <c r="L202">
        <v>96328</v>
      </c>
      <c r="M202" s="5">
        <v>91.740952380952379</v>
      </c>
      <c r="N202" s="5">
        <v>53.995515695067262</v>
      </c>
      <c r="O202" t="s">
        <v>14</v>
      </c>
    </row>
    <row r="203" spans="1:15" x14ac:dyDescent="0.2">
      <c r="A203">
        <v>33600</v>
      </c>
      <c r="B203">
        <v>137961</v>
      </c>
      <c r="C203" s="5">
        <v>410.59821428571428</v>
      </c>
      <c r="D203" s="5">
        <v>81.010569583088667</v>
      </c>
      <c r="E203" t="s">
        <v>20</v>
      </c>
      <c r="K203">
        <v>89100</v>
      </c>
      <c r="L203">
        <v>13385</v>
      </c>
      <c r="M203" s="5">
        <v>15.022446689113355</v>
      </c>
      <c r="N203" s="5">
        <v>55.08230452674897</v>
      </c>
      <c r="O203" t="s">
        <v>14</v>
      </c>
    </row>
    <row r="204" spans="1:15" x14ac:dyDescent="0.2">
      <c r="A204">
        <v>6100</v>
      </c>
      <c r="B204">
        <v>7548</v>
      </c>
      <c r="C204" s="5">
        <v>123.73770491803278</v>
      </c>
      <c r="D204" s="5">
        <v>94.35</v>
      </c>
      <c r="E204" t="s">
        <v>20</v>
      </c>
      <c r="K204">
        <v>151300</v>
      </c>
      <c r="L204">
        <v>57034</v>
      </c>
      <c r="M204" s="5">
        <v>37.695968274950431</v>
      </c>
      <c r="N204" s="5">
        <v>44.007716049382715</v>
      </c>
      <c r="O204" t="s">
        <v>14</v>
      </c>
    </row>
    <row r="205" spans="1:15" x14ac:dyDescent="0.2">
      <c r="A205">
        <v>2300</v>
      </c>
      <c r="B205">
        <v>4253</v>
      </c>
      <c r="C205" s="5">
        <v>184.91304347826087</v>
      </c>
      <c r="D205" s="5">
        <v>103.73170731707317</v>
      </c>
      <c r="E205" t="s">
        <v>20</v>
      </c>
      <c r="K205">
        <v>9800</v>
      </c>
      <c r="L205">
        <v>7120</v>
      </c>
      <c r="M205" s="5">
        <v>72.653061224489804</v>
      </c>
      <c r="N205" s="5">
        <v>92.467532467532465</v>
      </c>
      <c r="O205" t="s">
        <v>14</v>
      </c>
    </row>
    <row r="206" spans="1:15" x14ac:dyDescent="0.2">
      <c r="A206">
        <v>4000</v>
      </c>
      <c r="B206">
        <v>11948</v>
      </c>
      <c r="C206" s="5">
        <v>298.7</v>
      </c>
      <c r="D206" s="5">
        <v>63.893048128342244</v>
      </c>
      <c r="E206" t="s">
        <v>20</v>
      </c>
      <c r="K206">
        <v>178000</v>
      </c>
      <c r="L206">
        <v>43086</v>
      </c>
      <c r="M206" s="5">
        <v>24.205617977528089</v>
      </c>
      <c r="N206" s="5">
        <v>109.07848101265823</v>
      </c>
      <c r="O206" t="s">
        <v>14</v>
      </c>
    </row>
    <row r="207" spans="1:15" x14ac:dyDescent="0.2">
      <c r="A207">
        <v>59700</v>
      </c>
      <c r="B207">
        <v>135132</v>
      </c>
      <c r="C207" s="5">
        <v>226.35175879396985</v>
      </c>
      <c r="D207" s="5">
        <v>47.002434782608695</v>
      </c>
      <c r="E207" t="s">
        <v>20</v>
      </c>
      <c r="K207">
        <v>77000</v>
      </c>
      <c r="L207">
        <v>1930</v>
      </c>
      <c r="M207" s="5">
        <v>2.5064935064935066</v>
      </c>
      <c r="N207" s="5">
        <v>39.387755102040813</v>
      </c>
      <c r="O207" t="s">
        <v>14</v>
      </c>
    </row>
    <row r="208" spans="1:15" x14ac:dyDescent="0.2">
      <c r="A208">
        <v>5500</v>
      </c>
      <c r="B208">
        <v>9546</v>
      </c>
      <c r="C208" s="5">
        <v>173.56363636363636</v>
      </c>
      <c r="D208" s="5">
        <v>108.47727272727273</v>
      </c>
      <c r="E208" t="s">
        <v>20</v>
      </c>
      <c r="K208">
        <v>84900</v>
      </c>
      <c r="L208">
        <v>13864</v>
      </c>
      <c r="M208" s="5">
        <v>16.329799764428738</v>
      </c>
      <c r="N208" s="5">
        <v>77.022222222222226</v>
      </c>
      <c r="O208" t="s">
        <v>14</v>
      </c>
    </row>
    <row r="209" spans="1:15" x14ac:dyDescent="0.2">
      <c r="A209">
        <v>3700</v>
      </c>
      <c r="B209">
        <v>13755</v>
      </c>
      <c r="C209" s="5">
        <v>371.75675675675677</v>
      </c>
      <c r="D209" s="5">
        <v>72.015706806282722</v>
      </c>
      <c r="E209" t="s">
        <v>20</v>
      </c>
      <c r="K209">
        <v>184800</v>
      </c>
      <c r="L209">
        <v>164109</v>
      </c>
      <c r="M209" s="5">
        <v>88.803571428571431</v>
      </c>
      <c r="N209" s="5">
        <v>61.007063197026021</v>
      </c>
      <c r="O209" t="s">
        <v>14</v>
      </c>
    </row>
    <row r="210" spans="1:15" x14ac:dyDescent="0.2">
      <c r="A210">
        <v>5200</v>
      </c>
      <c r="B210">
        <v>8330</v>
      </c>
      <c r="C210" s="5">
        <v>160.19230769230771</v>
      </c>
      <c r="D210" s="5">
        <v>59.928057553956833</v>
      </c>
      <c r="E210" t="s">
        <v>20</v>
      </c>
      <c r="K210">
        <v>180100</v>
      </c>
      <c r="L210">
        <v>105598</v>
      </c>
      <c r="M210" s="5">
        <v>58.6329816768462</v>
      </c>
      <c r="N210" s="5">
        <v>37.99856063332134</v>
      </c>
      <c r="O210" t="s">
        <v>14</v>
      </c>
    </row>
    <row r="211" spans="1:15" x14ac:dyDescent="0.2">
      <c r="A211">
        <v>900</v>
      </c>
      <c r="B211">
        <v>14547</v>
      </c>
      <c r="C211" s="5">
        <v>1616.3333333333335</v>
      </c>
      <c r="D211" s="5">
        <v>78.209677419354833</v>
      </c>
      <c r="E211" t="s">
        <v>20</v>
      </c>
      <c r="K211">
        <v>9000</v>
      </c>
      <c r="L211">
        <v>8866</v>
      </c>
      <c r="M211" s="5">
        <v>98.51111111111112</v>
      </c>
      <c r="N211" s="5">
        <v>96.369565217391298</v>
      </c>
      <c r="O211" t="s">
        <v>14</v>
      </c>
    </row>
    <row r="212" spans="1:15" x14ac:dyDescent="0.2">
      <c r="A212">
        <v>1600</v>
      </c>
      <c r="B212">
        <v>11735</v>
      </c>
      <c r="C212" s="5">
        <v>733.4375</v>
      </c>
      <c r="D212" s="5">
        <v>104.77678571428571</v>
      </c>
      <c r="E212" t="s">
        <v>20</v>
      </c>
      <c r="K212">
        <v>170600</v>
      </c>
      <c r="L212">
        <v>75022</v>
      </c>
      <c r="M212" s="5">
        <v>43.975381008206334</v>
      </c>
      <c r="N212" s="5">
        <v>72.978599221789878</v>
      </c>
      <c r="O212" t="s">
        <v>14</v>
      </c>
    </row>
    <row r="213" spans="1:15" x14ac:dyDescent="0.2">
      <c r="A213">
        <v>1800</v>
      </c>
      <c r="B213">
        <v>10658</v>
      </c>
      <c r="C213" s="5">
        <v>592.11111111111109</v>
      </c>
      <c r="D213" s="5">
        <v>105.52475247524752</v>
      </c>
      <c r="E213" t="s">
        <v>20</v>
      </c>
      <c r="K213">
        <v>9900</v>
      </c>
      <c r="L213">
        <v>1269</v>
      </c>
      <c r="M213" s="5">
        <v>12.818181818181817</v>
      </c>
      <c r="N213" s="5">
        <v>48.807692307692307</v>
      </c>
      <c r="O213" t="s">
        <v>14</v>
      </c>
    </row>
    <row r="214" spans="1:15" x14ac:dyDescent="0.2">
      <c r="A214">
        <v>5200</v>
      </c>
      <c r="B214">
        <v>14394</v>
      </c>
      <c r="C214" s="5">
        <v>276.80769230769232</v>
      </c>
      <c r="D214" s="5">
        <v>69.873786407766985</v>
      </c>
      <c r="E214" t="s">
        <v>20</v>
      </c>
      <c r="K214">
        <v>168700</v>
      </c>
      <c r="L214">
        <v>141393</v>
      </c>
      <c r="M214" s="5">
        <v>83.813278008298752</v>
      </c>
      <c r="N214" s="5">
        <v>78.990502793296088</v>
      </c>
      <c r="O214" t="s">
        <v>14</v>
      </c>
    </row>
    <row r="215" spans="1:15" x14ac:dyDescent="0.2">
      <c r="A215">
        <v>5400</v>
      </c>
      <c r="B215">
        <v>14743</v>
      </c>
      <c r="C215" s="5">
        <v>273.01851851851848</v>
      </c>
      <c r="D215" s="5">
        <v>95.733766233766232</v>
      </c>
      <c r="E215" t="s">
        <v>20</v>
      </c>
      <c r="K215">
        <v>9300</v>
      </c>
      <c r="L215">
        <v>4124</v>
      </c>
      <c r="M215" s="5">
        <v>44.344086021505376</v>
      </c>
      <c r="N215" s="5">
        <v>111.45945945945945</v>
      </c>
      <c r="O215" t="s">
        <v>14</v>
      </c>
    </row>
    <row r="216" spans="1:15" x14ac:dyDescent="0.2">
      <c r="A216">
        <v>112300</v>
      </c>
      <c r="B216">
        <v>178965</v>
      </c>
      <c r="C216" s="5">
        <v>159.36331255565449</v>
      </c>
      <c r="D216" s="5">
        <v>29.997485752598056</v>
      </c>
      <c r="E216" t="s">
        <v>20</v>
      </c>
      <c r="K216">
        <v>3500</v>
      </c>
      <c r="L216">
        <v>3295</v>
      </c>
      <c r="M216" s="5">
        <v>94.142857142857139</v>
      </c>
      <c r="N216" s="5">
        <v>94.142857142857139</v>
      </c>
      <c r="O216" t="s">
        <v>14</v>
      </c>
    </row>
    <row r="217" spans="1:15" x14ac:dyDescent="0.2">
      <c r="A217">
        <v>900</v>
      </c>
      <c r="B217">
        <v>14324</v>
      </c>
      <c r="C217" s="5">
        <v>1591.5555555555554</v>
      </c>
      <c r="D217" s="5">
        <v>84.757396449704146</v>
      </c>
      <c r="E217" t="s">
        <v>20</v>
      </c>
      <c r="K217">
        <v>83300</v>
      </c>
      <c r="L217">
        <v>52421</v>
      </c>
      <c r="M217" s="5">
        <v>62.930372148859547</v>
      </c>
      <c r="N217" s="5">
        <v>93.944444444444443</v>
      </c>
      <c r="O217" t="s">
        <v>14</v>
      </c>
    </row>
    <row r="218" spans="1:15" x14ac:dyDescent="0.2">
      <c r="A218">
        <v>22500</v>
      </c>
      <c r="B218">
        <v>164291</v>
      </c>
      <c r="C218" s="5">
        <v>730.18222222222221</v>
      </c>
      <c r="D218" s="5">
        <v>78.010921177587846</v>
      </c>
      <c r="E218" t="s">
        <v>20</v>
      </c>
      <c r="K218">
        <v>9700</v>
      </c>
      <c r="L218">
        <v>6298</v>
      </c>
      <c r="M218" s="5">
        <v>64.927835051546396</v>
      </c>
      <c r="N218" s="5">
        <v>98.40625</v>
      </c>
      <c r="O218" t="s">
        <v>14</v>
      </c>
    </row>
    <row r="219" spans="1:15" x14ac:dyDescent="0.2">
      <c r="A219">
        <v>3400</v>
      </c>
      <c r="B219">
        <v>12275</v>
      </c>
      <c r="C219" s="5">
        <v>361.02941176470591</v>
      </c>
      <c r="D219" s="5">
        <v>93.702290076335885</v>
      </c>
      <c r="E219" t="s">
        <v>20</v>
      </c>
      <c r="K219">
        <v>96500</v>
      </c>
      <c r="L219">
        <v>16168</v>
      </c>
      <c r="M219" s="5">
        <v>16.754404145077721</v>
      </c>
      <c r="N219" s="5">
        <v>65.991836734693877</v>
      </c>
      <c r="O219" t="s">
        <v>14</v>
      </c>
    </row>
    <row r="220" spans="1:15" x14ac:dyDescent="0.2">
      <c r="A220">
        <v>2500</v>
      </c>
      <c r="B220">
        <v>4008</v>
      </c>
      <c r="C220" s="5">
        <v>160.32</v>
      </c>
      <c r="D220" s="5">
        <v>47.714285714285715</v>
      </c>
      <c r="E220" t="s">
        <v>20</v>
      </c>
      <c r="K220">
        <v>6000</v>
      </c>
      <c r="L220">
        <v>3841</v>
      </c>
      <c r="M220" s="5">
        <v>64.016666666666666</v>
      </c>
      <c r="N220" s="5">
        <v>54.098591549295776</v>
      </c>
      <c r="O220" t="s">
        <v>14</v>
      </c>
    </row>
    <row r="221" spans="1:15" x14ac:dyDescent="0.2">
      <c r="A221">
        <v>5300</v>
      </c>
      <c r="B221">
        <v>9749</v>
      </c>
      <c r="C221" s="5">
        <v>183.9433962264151</v>
      </c>
      <c r="D221" s="5">
        <v>62.896774193548389</v>
      </c>
      <c r="E221" t="s">
        <v>20</v>
      </c>
      <c r="K221">
        <v>8700</v>
      </c>
      <c r="L221">
        <v>4531</v>
      </c>
      <c r="M221" s="5">
        <v>52.080459770114942</v>
      </c>
      <c r="N221" s="5">
        <v>107.88095238095238</v>
      </c>
      <c r="O221" t="s">
        <v>14</v>
      </c>
    </row>
    <row r="222" spans="1:15" x14ac:dyDescent="0.2">
      <c r="A222">
        <v>6300</v>
      </c>
      <c r="B222">
        <v>14199</v>
      </c>
      <c r="C222" s="5">
        <v>225.38095238095238</v>
      </c>
      <c r="D222" s="5">
        <v>75.126984126984127</v>
      </c>
      <c r="E222" t="s">
        <v>20</v>
      </c>
      <c r="K222">
        <v>9400</v>
      </c>
      <c r="L222">
        <v>6852</v>
      </c>
      <c r="M222" s="5">
        <v>72.893617021276597</v>
      </c>
      <c r="N222" s="5">
        <v>43.92307692307692</v>
      </c>
      <c r="O222" t="s">
        <v>14</v>
      </c>
    </row>
    <row r="223" spans="1:15" x14ac:dyDescent="0.2">
      <c r="A223">
        <v>114400</v>
      </c>
      <c r="B223">
        <v>196779</v>
      </c>
      <c r="C223" s="5">
        <v>172.00961538461539</v>
      </c>
      <c r="D223" s="5">
        <v>41.004167534903104</v>
      </c>
      <c r="E223" t="s">
        <v>20</v>
      </c>
      <c r="K223">
        <v>157600</v>
      </c>
      <c r="L223">
        <v>124517</v>
      </c>
      <c r="M223" s="5">
        <v>79.008248730964468</v>
      </c>
      <c r="N223" s="5">
        <v>91.021198830409361</v>
      </c>
      <c r="O223" t="s">
        <v>14</v>
      </c>
    </row>
    <row r="224" spans="1:15" x14ac:dyDescent="0.2">
      <c r="A224">
        <v>38900</v>
      </c>
      <c r="B224">
        <v>56859</v>
      </c>
      <c r="C224" s="5">
        <v>146.16709511568124</v>
      </c>
      <c r="D224" s="5">
        <v>50.007915567282325</v>
      </c>
      <c r="E224" t="s">
        <v>20</v>
      </c>
      <c r="K224">
        <v>7900</v>
      </c>
      <c r="L224">
        <v>5113</v>
      </c>
      <c r="M224" s="5">
        <v>64.721518987341781</v>
      </c>
      <c r="N224" s="5">
        <v>50.127450980392155</v>
      </c>
      <c r="O224" t="s">
        <v>14</v>
      </c>
    </row>
    <row r="225" spans="1:15" x14ac:dyDescent="0.2">
      <c r="A225">
        <v>83000</v>
      </c>
      <c r="B225">
        <v>101352</v>
      </c>
      <c r="C225" s="5">
        <v>122.11084337349398</v>
      </c>
      <c r="D225" s="5">
        <v>87.979166666666671</v>
      </c>
      <c r="E225" t="s">
        <v>20</v>
      </c>
      <c r="K225">
        <v>7100</v>
      </c>
      <c r="L225">
        <v>5824</v>
      </c>
      <c r="M225" s="5">
        <v>82.028169014084511</v>
      </c>
      <c r="N225" s="5">
        <v>67.720930232558146</v>
      </c>
      <c r="O225" t="s">
        <v>14</v>
      </c>
    </row>
    <row r="226" spans="1:15" x14ac:dyDescent="0.2">
      <c r="A226">
        <v>2400</v>
      </c>
      <c r="B226">
        <v>4477</v>
      </c>
      <c r="C226" s="5">
        <v>186.54166666666669</v>
      </c>
      <c r="D226" s="5">
        <v>89.54</v>
      </c>
      <c r="E226" t="s">
        <v>20</v>
      </c>
      <c r="K226">
        <v>156800</v>
      </c>
      <c r="L226">
        <v>20243</v>
      </c>
      <c r="M226" s="5">
        <v>12.910076530612244</v>
      </c>
      <c r="N226" s="5">
        <v>80.011857707509876</v>
      </c>
      <c r="O226" t="s">
        <v>14</v>
      </c>
    </row>
    <row r="227" spans="1:15" x14ac:dyDescent="0.2">
      <c r="A227">
        <v>62800</v>
      </c>
      <c r="B227">
        <v>143788</v>
      </c>
      <c r="C227" s="5">
        <v>228.96178343949046</v>
      </c>
      <c r="D227" s="5">
        <v>47.004903563255965</v>
      </c>
      <c r="E227" t="s">
        <v>20</v>
      </c>
      <c r="K227">
        <v>157300</v>
      </c>
      <c r="L227">
        <v>11167</v>
      </c>
      <c r="M227" s="5">
        <v>7.0991735537190088</v>
      </c>
      <c r="N227" s="5">
        <v>71.127388535031841</v>
      </c>
      <c r="O227" t="s">
        <v>14</v>
      </c>
    </row>
    <row r="228" spans="1:15" x14ac:dyDescent="0.2">
      <c r="A228">
        <v>800</v>
      </c>
      <c r="B228">
        <v>3755</v>
      </c>
      <c r="C228" s="5">
        <v>469.37499999999994</v>
      </c>
      <c r="D228" s="5">
        <v>110.44117647058823</v>
      </c>
      <c r="E228" t="s">
        <v>20</v>
      </c>
      <c r="K228">
        <v>7900</v>
      </c>
      <c r="L228">
        <v>7875</v>
      </c>
      <c r="M228" s="5">
        <v>99.683544303797461</v>
      </c>
      <c r="N228" s="5">
        <v>43.032786885245905</v>
      </c>
      <c r="O228" t="s">
        <v>14</v>
      </c>
    </row>
    <row r="229" spans="1:15" x14ac:dyDescent="0.2">
      <c r="A229">
        <v>7100</v>
      </c>
      <c r="B229">
        <v>9238</v>
      </c>
      <c r="C229" s="5">
        <v>130.11267605633802</v>
      </c>
      <c r="D229" s="5">
        <v>41.990909090909092</v>
      </c>
      <c r="E229" t="s">
        <v>20</v>
      </c>
      <c r="K229">
        <v>140300</v>
      </c>
      <c r="L229">
        <v>5112</v>
      </c>
      <c r="M229" s="5">
        <v>3.6436208125445471</v>
      </c>
      <c r="N229" s="5">
        <v>62.341463414634148</v>
      </c>
      <c r="O229" t="s">
        <v>14</v>
      </c>
    </row>
    <row r="230" spans="1:15" x14ac:dyDescent="0.2">
      <c r="A230">
        <v>46100</v>
      </c>
      <c r="B230">
        <v>77012</v>
      </c>
      <c r="C230" s="5">
        <v>167.05422993492408</v>
      </c>
      <c r="D230" s="5">
        <v>48.012468827930178</v>
      </c>
      <c r="E230" t="s">
        <v>20</v>
      </c>
      <c r="K230">
        <v>100</v>
      </c>
      <c r="L230">
        <v>5</v>
      </c>
      <c r="M230" s="5">
        <v>5</v>
      </c>
      <c r="N230" s="5">
        <v>5</v>
      </c>
      <c r="O230" t="s">
        <v>14</v>
      </c>
    </row>
    <row r="231" spans="1:15" x14ac:dyDescent="0.2">
      <c r="A231">
        <v>8100</v>
      </c>
      <c r="B231">
        <v>14083</v>
      </c>
      <c r="C231" s="5">
        <v>173.8641975308642</v>
      </c>
      <c r="D231" s="5">
        <v>31.019823788546255</v>
      </c>
      <c r="E231" t="s">
        <v>20</v>
      </c>
      <c r="K231">
        <v>198600</v>
      </c>
      <c r="L231">
        <v>97037</v>
      </c>
      <c r="M231" s="5">
        <v>48.860523665659613</v>
      </c>
      <c r="N231" s="5">
        <v>80.999165275459092</v>
      </c>
      <c r="O231" t="s">
        <v>14</v>
      </c>
    </row>
    <row r="232" spans="1:15" x14ac:dyDescent="0.2">
      <c r="A232">
        <v>1700</v>
      </c>
      <c r="B232">
        <v>12202</v>
      </c>
      <c r="C232" s="5">
        <v>717.76470588235293</v>
      </c>
      <c r="D232" s="5">
        <v>99.203252032520325</v>
      </c>
      <c r="E232" t="s">
        <v>20</v>
      </c>
      <c r="K232">
        <v>195900</v>
      </c>
      <c r="L232">
        <v>55757</v>
      </c>
      <c r="M232" s="5">
        <v>28.461970393057683</v>
      </c>
      <c r="N232" s="5">
        <v>86.044753086419746</v>
      </c>
      <c r="O232" t="s">
        <v>14</v>
      </c>
    </row>
    <row r="233" spans="1:15" x14ac:dyDescent="0.2">
      <c r="A233">
        <v>900</v>
      </c>
      <c r="B233">
        <v>13772</v>
      </c>
      <c r="C233" s="5">
        <v>1530.2222222222222</v>
      </c>
      <c r="D233" s="5">
        <v>46.060200668896321</v>
      </c>
      <c r="E233" t="s">
        <v>20</v>
      </c>
      <c r="K233">
        <v>189000</v>
      </c>
      <c r="L233">
        <v>5916</v>
      </c>
      <c r="M233" s="5">
        <v>3.1301587301587301</v>
      </c>
      <c r="N233" s="5">
        <v>92.4375</v>
      </c>
      <c r="O233" t="s">
        <v>14</v>
      </c>
    </row>
    <row r="234" spans="1:15" x14ac:dyDescent="0.2">
      <c r="A234">
        <v>48900</v>
      </c>
      <c r="B234">
        <v>154321</v>
      </c>
      <c r="C234" s="5">
        <v>315.58486707566465</v>
      </c>
      <c r="D234" s="5">
        <v>68.985695127402778</v>
      </c>
      <c r="E234" t="s">
        <v>20</v>
      </c>
      <c r="K234">
        <v>7500</v>
      </c>
      <c r="L234">
        <v>5803</v>
      </c>
      <c r="M234" s="5">
        <v>77.373333333333335</v>
      </c>
      <c r="N234" s="5">
        <v>93.596774193548384</v>
      </c>
      <c r="O234" t="s">
        <v>14</v>
      </c>
    </row>
    <row r="235" spans="1:15" x14ac:dyDescent="0.2">
      <c r="A235">
        <v>39300</v>
      </c>
      <c r="B235">
        <v>71583</v>
      </c>
      <c r="C235" s="5">
        <v>182.14503816793894</v>
      </c>
      <c r="D235" s="5">
        <v>110.98139534883721</v>
      </c>
      <c r="E235" t="s">
        <v>20</v>
      </c>
      <c r="K235">
        <v>85900</v>
      </c>
      <c r="L235">
        <v>55476</v>
      </c>
      <c r="M235" s="5">
        <v>64.58207217694995</v>
      </c>
      <c r="N235" s="5">
        <v>73.968000000000004</v>
      </c>
      <c r="O235" t="s">
        <v>14</v>
      </c>
    </row>
    <row r="236" spans="1:15" x14ac:dyDescent="0.2">
      <c r="A236">
        <v>3400</v>
      </c>
      <c r="B236">
        <v>12100</v>
      </c>
      <c r="C236" s="5">
        <v>355.88235294117646</v>
      </c>
      <c r="D236" s="5">
        <v>25</v>
      </c>
      <c r="E236" t="s">
        <v>20</v>
      </c>
      <c r="K236">
        <v>6700</v>
      </c>
      <c r="L236">
        <v>5569</v>
      </c>
      <c r="M236" s="5">
        <v>83.119402985074629</v>
      </c>
      <c r="N236" s="5">
        <v>53.038095238095238</v>
      </c>
      <c r="O236" t="s">
        <v>14</v>
      </c>
    </row>
    <row r="237" spans="1:15" x14ac:dyDescent="0.2">
      <c r="A237">
        <v>9200</v>
      </c>
      <c r="B237">
        <v>12129</v>
      </c>
      <c r="C237" s="5">
        <v>131.83695652173913</v>
      </c>
      <c r="D237" s="5">
        <v>78.759740259740255</v>
      </c>
      <c r="E237" t="s">
        <v>20</v>
      </c>
      <c r="K237">
        <v>197700</v>
      </c>
      <c r="L237">
        <v>127591</v>
      </c>
      <c r="M237" s="5">
        <v>64.537683358624179</v>
      </c>
      <c r="N237" s="5">
        <v>48.998079877112133</v>
      </c>
      <c r="O237" t="s">
        <v>14</v>
      </c>
    </row>
    <row r="238" spans="1:15" x14ac:dyDescent="0.2">
      <c r="A238">
        <v>7800</v>
      </c>
      <c r="B238">
        <v>8161</v>
      </c>
      <c r="C238" s="5">
        <v>104.62820512820512</v>
      </c>
      <c r="D238" s="5">
        <v>99.524390243902445</v>
      </c>
      <c r="E238" t="s">
        <v>20</v>
      </c>
      <c r="K238">
        <v>8500</v>
      </c>
      <c r="L238">
        <v>6750</v>
      </c>
      <c r="M238" s="5">
        <v>79.411764705882348</v>
      </c>
      <c r="N238" s="5">
        <v>103.84615384615384</v>
      </c>
      <c r="O238" t="s">
        <v>14</v>
      </c>
    </row>
    <row r="239" spans="1:15" x14ac:dyDescent="0.2">
      <c r="A239">
        <v>2100</v>
      </c>
      <c r="B239">
        <v>14046</v>
      </c>
      <c r="C239" s="5">
        <v>668.85714285714289</v>
      </c>
      <c r="D239" s="5">
        <v>104.82089552238806</v>
      </c>
      <c r="E239" t="s">
        <v>20</v>
      </c>
      <c r="K239">
        <v>81600</v>
      </c>
      <c r="L239">
        <v>9318</v>
      </c>
      <c r="M239" s="5">
        <v>11.419117647058824</v>
      </c>
      <c r="N239" s="5">
        <v>99.127659574468083</v>
      </c>
      <c r="O239" t="s">
        <v>14</v>
      </c>
    </row>
    <row r="240" spans="1:15" x14ac:dyDescent="0.2">
      <c r="A240">
        <v>113800</v>
      </c>
      <c r="B240">
        <v>140469</v>
      </c>
      <c r="C240" s="5">
        <v>123.43497363796135</v>
      </c>
      <c r="D240" s="5">
        <v>26.997693638285604</v>
      </c>
      <c r="E240" t="s">
        <v>20</v>
      </c>
      <c r="K240">
        <v>119800</v>
      </c>
      <c r="L240">
        <v>19769</v>
      </c>
      <c r="M240" s="5">
        <v>16.501669449081803</v>
      </c>
      <c r="N240" s="5">
        <v>76.922178988326849</v>
      </c>
      <c r="O240" t="s">
        <v>14</v>
      </c>
    </row>
    <row r="241" spans="1:15" x14ac:dyDescent="0.2">
      <c r="A241">
        <v>5000</v>
      </c>
      <c r="B241">
        <v>6423</v>
      </c>
      <c r="C241" s="5">
        <v>128.46</v>
      </c>
      <c r="D241" s="5">
        <v>68.329787234042556</v>
      </c>
      <c r="E241" t="s">
        <v>20</v>
      </c>
      <c r="K241">
        <v>169400</v>
      </c>
      <c r="L241">
        <v>81984</v>
      </c>
      <c r="M241" s="5">
        <v>48.396694214876035</v>
      </c>
      <c r="N241" s="5">
        <v>28</v>
      </c>
      <c r="O241" t="s">
        <v>14</v>
      </c>
    </row>
    <row r="242" spans="1:15" x14ac:dyDescent="0.2">
      <c r="A242">
        <v>8700</v>
      </c>
      <c r="B242">
        <v>11075</v>
      </c>
      <c r="C242" s="5">
        <v>127.29885057471265</v>
      </c>
      <c r="D242" s="5">
        <v>54.024390243902438</v>
      </c>
      <c r="E242" t="s">
        <v>20</v>
      </c>
      <c r="K242">
        <v>192100</v>
      </c>
      <c r="L242">
        <v>178483</v>
      </c>
      <c r="M242" s="5">
        <v>92.911504424778755</v>
      </c>
      <c r="N242" s="5">
        <v>37.999361294443261</v>
      </c>
      <c r="O242" t="s">
        <v>14</v>
      </c>
    </row>
    <row r="243" spans="1:15" x14ac:dyDescent="0.2">
      <c r="A243">
        <v>2700</v>
      </c>
      <c r="B243">
        <v>7767</v>
      </c>
      <c r="C243" s="5">
        <v>287.66666666666663</v>
      </c>
      <c r="D243" s="5">
        <v>84.423913043478265</v>
      </c>
      <c r="E243" t="s">
        <v>20</v>
      </c>
      <c r="K243">
        <v>98700</v>
      </c>
      <c r="L243">
        <v>87448</v>
      </c>
      <c r="M243" s="5">
        <v>88.599797365754824</v>
      </c>
      <c r="N243" s="5">
        <v>29.999313893653515</v>
      </c>
      <c r="O243" t="s">
        <v>14</v>
      </c>
    </row>
    <row r="244" spans="1:15" x14ac:dyDescent="0.2">
      <c r="A244">
        <v>1800</v>
      </c>
      <c r="B244">
        <v>10313</v>
      </c>
      <c r="C244" s="5">
        <v>572.94444444444446</v>
      </c>
      <c r="D244" s="5">
        <v>47.091324200913242</v>
      </c>
      <c r="E244" t="s">
        <v>20</v>
      </c>
      <c r="K244">
        <v>4500</v>
      </c>
      <c r="L244">
        <v>1863</v>
      </c>
      <c r="M244" s="5">
        <v>41.4</v>
      </c>
      <c r="N244" s="5">
        <v>103.5</v>
      </c>
      <c r="O244" t="s">
        <v>14</v>
      </c>
    </row>
    <row r="245" spans="1:15" x14ac:dyDescent="0.2">
      <c r="A245">
        <v>174500</v>
      </c>
      <c r="B245">
        <v>197018</v>
      </c>
      <c r="C245" s="5">
        <v>112.90429799426933</v>
      </c>
      <c r="D245" s="5">
        <v>77.996041171813147</v>
      </c>
      <c r="E245" t="s">
        <v>20</v>
      </c>
      <c r="K245">
        <v>121700</v>
      </c>
      <c r="L245">
        <v>59003</v>
      </c>
      <c r="M245" s="5">
        <v>48.482333607230892</v>
      </c>
      <c r="N245" s="5">
        <v>98.011627906976742</v>
      </c>
      <c r="O245" t="s">
        <v>14</v>
      </c>
    </row>
    <row r="246" spans="1:15" x14ac:dyDescent="0.2">
      <c r="A246">
        <v>5100</v>
      </c>
      <c r="B246">
        <v>9817</v>
      </c>
      <c r="C246" s="5">
        <v>192.49019607843135</v>
      </c>
      <c r="D246" s="5">
        <v>104.43617021276596</v>
      </c>
      <c r="E246" t="s">
        <v>20</v>
      </c>
      <c r="K246">
        <v>100</v>
      </c>
      <c r="L246">
        <v>2</v>
      </c>
      <c r="M246" s="5">
        <v>2</v>
      </c>
      <c r="N246" s="5">
        <v>2</v>
      </c>
      <c r="O246" t="s">
        <v>14</v>
      </c>
    </row>
    <row r="247" spans="1:15" x14ac:dyDescent="0.2">
      <c r="A247">
        <v>152400</v>
      </c>
      <c r="B247">
        <v>178120</v>
      </c>
      <c r="C247" s="5">
        <v>116.87664041994749</v>
      </c>
      <c r="D247" s="5">
        <v>103.98131932282546</v>
      </c>
      <c r="E247" t="s">
        <v>20</v>
      </c>
      <c r="K247">
        <v>196700</v>
      </c>
      <c r="L247">
        <v>174039</v>
      </c>
      <c r="M247" s="5">
        <v>88.47941026944585</v>
      </c>
      <c r="N247" s="5">
        <v>44.994570837642193</v>
      </c>
      <c r="O247" t="s">
        <v>14</v>
      </c>
    </row>
    <row r="248" spans="1:15" x14ac:dyDescent="0.2">
      <c r="A248">
        <v>1300</v>
      </c>
      <c r="B248">
        <v>13678</v>
      </c>
      <c r="C248" s="5">
        <v>1052.1538461538462</v>
      </c>
      <c r="D248" s="5">
        <v>54.931726907630519</v>
      </c>
      <c r="E248" t="s">
        <v>20</v>
      </c>
      <c r="K248">
        <v>118400</v>
      </c>
      <c r="L248">
        <v>49879</v>
      </c>
      <c r="M248" s="5">
        <v>42.127533783783782</v>
      </c>
      <c r="N248" s="5">
        <v>98.966269841269835</v>
      </c>
      <c r="O248" t="s">
        <v>14</v>
      </c>
    </row>
    <row r="249" spans="1:15" x14ac:dyDescent="0.2">
      <c r="A249">
        <v>8100</v>
      </c>
      <c r="B249">
        <v>9969</v>
      </c>
      <c r="C249" s="5">
        <v>123.07407407407408</v>
      </c>
      <c r="D249" s="5">
        <v>51.921875</v>
      </c>
      <c r="E249" t="s">
        <v>20</v>
      </c>
      <c r="K249">
        <v>10000</v>
      </c>
      <c r="L249">
        <v>824</v>
      </c>
      <c r="M249" s="5">
        <v>8.24</v>
      </c>
      <c r="N249" s="5">
        <v>58.857142857142854</v>
      </c>
      <c r="O249" t="s">
        <v>14</v>
      </c>
    </row>
    <row r="250" spans="1:15" x14ac:dyDescent="0.2">
      <c r="A250">
        <v>8300</v>
      </c>
      <c r="B250">
        <v>14827</v>
      </c>
      <c r="C250" s="5">
        <v>178.63855421686748</v>
      </c>
      <c r="D250" s="5">
        <v>60.02834008097166</v>
      </c>
      <c r="E250" t="s">
        <v>20</v>
      </c>
      <c r="K250">
        <v>120700</v>
      </c>
      <c r="L250">
        <v>57010</v>
      </c>
      <c r="M250" s="5">
        <v>47.232808616404313</v>
      </c>
      <c r="N250" s="5">
        <v>76.013333333333335</v>
      </c>
      <c r="O250" t="s">
        <v>14</v>
      </c>
    </row>
    <row r="251" spans="1:15" x14ac:dyDescent="0.2">
      <c r="A251">
        <v>28400</v>
      </c>
      <c r="B251">
        <v>100900</v>
      </c>
      <c r="C251" s="5">
        <v>355.28169014084506</v>
      </c>
      <c r="D251" s="5">
        <v>44.003488879197555</v>
      </c>
      <c r="E251" t="s">
        <v>20</v>
      </c>
      <c r="K251">
        <v>9100</v>
      </c>
      <c r="L251">
        <v>7438</v>
      </c>
      <c r="M251" s="5">
        <v>81.736263736263737</v>
      </c>
      <c r="N251" s="5">
        <v>96.597402597402592</v>
      </c>
      <c r="O251" t="s">
        <v>14</v>
      </c>
    </row>
    <row r="252" spans="1:15" x14ac:dyDescent="0.2">
      <c r="A252">
        <v>102500</v>
      </c>
      <c r="B252">
        <v>165954</v>
      </c>
      <c r="C252" s="5">
        <v>161.90634146341463</v>
      </c>
      <c r="D252" s="5">
        <v>53.003513254551258</v>
      </c>
      <c r="E252" t="s">
        <v>20</v>
      </c>
      <c r="K252">
        <v>106800</v>
      </c>
      <c r="L252">
        <v>57872</v>
      </c>
      <c r="M252" s="5">
        <v>54.187265917603</v>
      </c>
      <c r="N252" s="5">
        <v>76.957446808510639</v>
      </c>
      <c r="O252" t="s">
        <v>14</v>
      </c>
    </row>
    <row r="253" spans="1:15" x14ac:dyDescent="0.2">
      <c r="A253">
        <v>5400</v>
      </c>
      <c r="B253">
        <v>10731</v>
      </c>
      <c r="C253" s="5">
        <v>198.72222222222223</v>
      </c>
      <c r="D253" s="5">
        <v>75.04195804195804</v>
      </c>
      <c r="E253" t="s">
        <v>20</v>
      </c>
      <c r="K253">
        <v>9100</v>
      </c>
      <c r="L253">
        <v>8906</v>
      </c>
      <c r="M253" s="5">
        <v>97.868131868131869</v>
      </c>
      <c r="N253" s="5">
        <v>67.984732824427482</v>
      </c>
      <c r="O253" t="s">
        <v>14</v>
      </c>
    </row>
    <row r="254" spans="1:15" x14ac:dyDescent="0.2">
      <c r="A254">
        <v>6200</v>
      </c>
      <c r="B254">
        <v>10938</v>
      </c>
      <c r="C254" s="5">
        <v>176.41935483870967</v>
      </c>
      <c r="D254" s="5">
        <v>36.952702702702702</v>
      </c>
      <c r="E254" t="s">
        <v>20</v>
      </c>
      <c r="K254">
        <v>10000</v>
      </c>
      <c r="L254">
        <v>7724</v>
      </c>
      <c r="M254" s="5">
        <v>77.239999999999995</v>
      </c>
      <c r="N254" s="5">
        <v>88.781609195402297</v>
      </c>
      <c r="O254" t="s">
        <v>14</v>
      </c>
    </row>
    <row r="255" spans="1:15" x14ac:dyDescent="0.2">
      <c r="A255">
        <v>2100</v>
      </c>
      <c r="B255">
        <v>10739</v>
      </c>
      <c r="C255" s="5">
        <v>511.38095238095235</v>
      </c>
      <c r="D255" s="5">
        <v>63.170588235294119</v>
      </c>
      <c r="E255" t="s">
        <v>20</v>
      </c>
      <c r="K255">
        <v>79400</v>
      </c>
      <c r="L255">
        <v>26571</v>
      </c>
      <c r="M255" s="5">
        <v>33.464735516372798</v>
      </c>
      <c r="N255" s="5">
        <v>24.99623706491063</v>
      </c>
      <c r="O255" t="s">
        <v>14</v>
      </c>
    </row>
    <row r="256" spans="1:15" x14ac:dyDescent="0.2">
      <c r="A256">
        <v>900</v>
      </c>
      <c r="B256">
        <v>8703</v>
      </c>
      <c r="C256" s="5">
        <v>967</v>
      </c>
      <c r="D256" s="5">
        <v>101.19767441860465</v>
      </c>
      <c r="E256" t="s">
        <v>20</v>
      </c>
      <c r="K256">
        <v>27500</v>
      </c>
      <c r="L256">
        <v>5593</v>
      </c>
      <c r="M256" s="5">
        <v>20.33818181818182</v>
      </c>
      <c r="N256" s="5">
        <v>73.59210526315789</v>
      </c>
      <c r="O256" t="s">
        <v>14</v>
      </c>
    </row>
    <row r="257" spans="1:15" x14ac:dyDescent="0.2">
      <c r="A257">
        <v>148400</v>
      </c>
      <c r="B257">
        <v>182302</v>
      </c>
      <c r="C257" s="5">
        <v>122.84501347708894</v>
      </c>
      <c r="D257" s="5">
        <v>29.001272669424118</v>
      </c>
      <c r="E257" t="s">
        <v>20</v>
      </c>
      <c r="K257">
        <v>197900</v>
      </c>
      <c r="L257">
        <v>110689</v>
      </c>
      <c r="M257" s="5">
        <v>55.931783729156137</v>
      </c>
      <c r="N257" s="5">
        <v>24.997515808491418</v>
      </c>
      <c r="O257" t="s">
        <v>14</v>
      </c>
    </row>
    <row r="258" spans="1:15" x14ac:dyDescent="0.2">
      <c r="A258">
        <v>116500</v>
      </c>
      <c r="B258">
        <v>137904</v>
      </c>
      <c r="C258" s="5">
        <v>118.37253218884121</v>
      </c>
      <c r="D258" s="5">
        <v>37.001341561577675</v>
      </c>
      <c r="E258" t="s">
        <v>20</v>
      </c>
      <c r="K258">
        <v>5600</v>
      </c>
      <c r="L258">
        <v>2445</v>
      </c>
      <c r="M258" s="5">
        <v>43.660714285714285</v>
      </c>
      <c r="N258" s="5">
        <v>42.155172413793103</v>
      </c>
      <c r="O258" t="s">
        <v>14</v>
      </c>
    </row>
    <row r="259" spans="1:15" x14ac:dyDescent="0.2">
      <c r="A259">
        <v>146400</v>
      </c>
      <c r="B259">
        <v>152438</v>
      </c>
      <c r="C259" s="5">
        <v>104.1243169398907</v>
      </c>
      <c r="D259" s="5">
        <v>94.976947040498445</v>
      </c>
      <c r="E259" t="s">
        <v>20</v>
      </c>
      <c r="K259">
        <v>5300</v>
      </c>
      <c r="L259">
        <v>4432</v>
      </c>
      <c r="M259" s="5">
        <v>83.622641509433961</v>
      </c>
      <c r="N259" s="5">
        <v>39.927927927927925</v>
      </c>
      <c r="O259" t="s">
        <v>14</v>
      </c>
    </row>
    <row r="260" spans="1:15" x14ac:dyDescent="0.2">
      <c r="A260">
        <v>33800</v>
      </c>
      <c r="B260">
        <v>118706</v>
      </c>
      <c r="C260" s="5">
        <v>351.20118343195264</v>
      </c>
      <c r="D260" s="5">
        <v>55.993396226415094</v>
      </c>
      <c r="E260" t="s">
        <v>20</v>
      </c>
      <c r="K260">
        <v>145600</v>
      </c>
      <c r="L260">
        <v>141822</v>
      </c>
      <c r="M260" s="5">
        <v>97.405219780219781</v>
      </c>
      <c r="N260" s="5">
        <v>47.993908629441627</v>
      </c>
      <c r="O260" t="s">
        <v>14</v>
      </c>
    </row>
    <row r="261" spans="1:15" x14ac:dyDescent="0.2">
      <c r="A261">
        <v>2400</v>
      </c>
      <c r="B261">
        <v>4119</v>
      </c>
      <c r="C261" s="5">
        <v>171.625</v>
      </c>
      <c r="D261" s="5">
        <v>82.38</v>
      </c>
      <c r="E261" t="s">
        <v>20</v>
      </c>
      <c r="K261">
        <v>184100</v>
      </c>
      <c r="L261">
        <v>159037</v>
      </c>
      <c r="M261" s="5">
        <v>86.386203150461711</v>
      </c>
      <c r="N261" s="5">
        <v>95.978877489438744</v>
      </c>
      <c r="O261" t="s">
        <v>14</v>
      </c>
    </row>
    <row r="262" spans="1:15" x14ac:dyDescent="0.2">
      <c r="A262">
        <v>98800</v>
      </c>
      <c r="B262">
        <v>139354</v>
      </c>
      <c r="C262" s="5">
        <v>141.04655870445345</v>
      </c>
      <c r="D262" s="5">
        <v>66.997115384615384</v>
      </c>
      <c r="E262" t="s">
        <v>20</v>
      </c>
      <c r="K262">
        <v>140000</v>
      </c>
      <c r="L262">
        <v>94501</v>
      </c>
      <c r="M262" s="5">
        <v>67.500714285714281</v>
      </c>
      <c r="N262" s="5">
        <v>102.05291576673866</v>
      </c>
      <c r="O262" t="s">
        <v>14</v>
      </c>
    </row>
    <row r="263" spans="1:15" x14ac:dyDescent="0.2">
      <c r="A263">
        <v>134300</v>
      </c>
      <c r="B263">
        <v>145265</v>
      </c>
      <c r="C263" s="5">
        <v>108.16455696202532</v>
      </c>
      <c r="D263" s="5">
        <v>69.009501187648453</v>
      </c>
      <c r="E263" t="s">
        <v>20</v>
      </c>
      <c r="K263">
        <v>6000</v>
      </c>
      <c r="L263">
        <v>5438</v>
      </c>
      <c r="M263" s="5">
        <v>90.633333333333326</v>
      </c>
      <c r="N263" s="5">
        <v>70.623376623376629</v>
      </c>
      <c r="O263" t="s">
        <v>14</v>
      </c>
    </row>
    <row r="264" spans="1:15" x14ac:dyDescent="0.2">
      <c r="A264">
        <v>71200</v>
      </c>
      <c r="B264">
        <v>95020</v>
      </c>
      <c r="C264" s="5">
        <v>133.45505617977528</v>
      </c>
      <c r="D264" s="5">
        <v>39.006568144499177</v>
      </c>
      <c r="E264" t="s">
        <v>20</v>
      </c>
      <c r="K264">
        <v>180400</v>
      </c>
      <c r="L264">
        <v>115396</v>
      </c>
      <c r="M264" s="5">
        <v>63.966740576496676</v>
      </c>
      <c r="N264" s="5">
        <v>66.016018306636155</v>
      </c>
      <c r="O264" t="s">
        <v>14</v>
      </c>
    </row>
    <row r="265" spans="1:15" x14ac:dyDescent="0.2">
      <c r="A265">
        <v>4700</v>
      </c>
      <c r="B265">
        <v>8829</v>
      </c>
      <c r="C265" s="5">
        <v>187.85106382978722</v>
      </c>
      <c r="D265" s="5">
        <v>110.3625</v>
      </c>
      <c r="E265" t="s">
        <v>20</v>
      </c>
      <c r="K265">
        <v>9100</v>
      </c>
      <c r="L265">
        <v>7656</v>
      </c>
      <c r="M265" s="5">
        <v>84.131868131868131</v>
      </c>
      <c r="N265" s="5">
        <v>96.911392405063296</v>
      </c>
      <c r="O265" t="s">
        <v>14</v>
      </c>
    </row>
    <row r="266" spans="1:15" x14ac:dyDescent="0.2">
      <c r="A266">
        <v>1200</v>
      </c>
      <c r="B266">
        <v>3984</v>
      </c>
      <c r="C266" s="5">
        <v>332</v>
      </c>
      <c r="D266" s="5">
        <v>94.857142857142861</v>
      </c>
      <c r="E266" t="s">
        <v>20</v>
      </c>
      <c r="K266">
        <v>164100</v>
      </c>
      <c r="L266">
        <v>96888</v>
      </c>
      <c r="M266" s="5">
        <v>59.042047531992694</v>
      </c>
      <c r="N266" s="5">
        <v>108.98537682789652</v>
      </c>
      <c r="O266" t="s">
        <v>14</v>
      </c>
    </row>
    <row r="267" spans="1:15" x14ac:dyDescent="0.2">
      <c r="A267">
        <v>1400</v>
      </c>
      <c r="B267">
        <v>8053</v>
      </c>
      <c r="C267" s="5">
        <v>575.21428571428578</v>
      </c>
      <c r="D267" s="5">
        <v>57.935251798561154</v>
      </c>
      <c r="E267" t="s">
        <v>20</v>
      </c>
      <c r="K267">
        <v>7400</v>
      </c>
      <c r="L267">
        <v>6245</v>
      </c>
      <c r="M267" s="5">
        <v>84.391891891891888</v>
      </c>
      <c r="N267" s="5">
        <v>111.51785714285714</v>
      </c>
      <c r="O267" t="s">
        <v>14</v>
      </c>
    </row>
    <row r="268" spans="1:15" x14ac:dyDescent="0.2">
      <c r="A268">
        <v>5600</v>
      </c>
      <c r="B268">
        <v>10328</v>
      </c>
      <c r="C268" s="5">
        <v>184.42857142857144</v>
      </c>
      <c r="D268" s="5">
        <v>64.95597484276729</v>
      </c>
      <c r="E268" t="s">
        <v>20</v>
      </c>
      <c r="K268">
        <v>100</v>
      </c>
      <c r="L268">
        <v>3</v>
      </c>
      <c r="M268" s="5">
        <v>3</v>
      </c>
      <c r="N268" s="5">
        <v>3</v>
      </c>
      <c r="O268" t="s">
        <v>14</v>
      </c>
    </row>
    <row r="269" spans="1:15" x14ac:dyDescent="0.2">
      <c r="A269">
        <v>3600</v>
      </c>
      <c r="B269">
        <v>10289</v>
      </c>
      <c r="C269" s="5">
        <v>285.80555555555554</v>
      </c>
      <c r="D269" s="5">
        <v>27.00524934383202</v>
      </c>
      <c r="E269" t="s">
        <v>20</v>
      </c>
      <c r="K269">
        <v>8700</v>
      </c>
      <c r="L269">
        <v>4710</v>
      </c>
      <c r="M269" s="5">
        <v>54.137931034482754</v>
      </c>
      <c r="N269" s="5">
        <v>56.746987951807228</v>
      </c>
      <c r="O269" t="s">
        <v>14</v>
      </c>
    </row>
    <row r="270" spans="1:15" x14ac:dyDescent="0.2">
      <c r="A270">
        <v>3100</v>
      </c>
      <c r="B270">
        <v>9889</v>
      </c>
      <c r="C270" s="5">
        <v>319</v>
      </c>
      <c r="D270" s="5">
        <v>50.97422680412371</v>
      </c>
      <c r="E270" t="s">
        <v>20</v>
      </c>
      <c r="K270">
        <v>169700</v>
      </c>
      <c r="L270">
        <v>168048</v>
      </c>
      <c r="M270" s="5">
        <v>99.026517383618156</v>
      </c>
      <c r="N270" s="5">
        <v>82.986666666666665</v>
      </c>
      <c r="O270" t="s">
        <v>14</v>
      </c>
    </row>
    <row r="271" spans="1:15" x14ac:dyDescent="0.2">
      <c r="A271">
        <v>5000</v>
      </c>
      <c r="B271">
        <v>8907</v>
      </c>
      <c r="C271" s="5">
        <v>178.14000000000001</v>
      </c>
      <c r="D271" s="5">
        <v>84.028301886792448</v>
      </c>
      <c r="E271" t="s">
        <v>20</v>
      </c>
      <c r="K271">
        <v>6200</v>
      </c>
      <c r="L271">
        <v>1260</v>
      </c>
      <c r="M271" s="5">
        <v>20.322580645161288</v>
      </c>
      <c r="N271" s="5">
        <v>90</v>
      </c>
      <c r="O271" t="s">
        <v>14</v>
      </c>
    </row>
    <row r="272" spans="1:15" x14ac:dyDescent="0.2">
      <c r="A272">
        <v>4000</v>
      </c>
      <c r="B272">
        <v>14606</v>
      </c>
      <c r="C272" s="5">
        <v>365.15</v>
      </c>
      <c r="D272" s="5">
        <v>102.85915492957747</v>
      </c>
      <c r="E272" t="s">
        <v>20</v>
      </c>
      <c r="K272">
        <v>118000</v>
      </c>
      <c r="L272">
        <v>28870</v>
      </c>
      <c r="M272" s="5">
        <v>24.466101694915253</v>
      </c>
      <c r="N272" s="5">
        <v>44.009146341463413</v>
      </c>
      <c r="O272" t="s">
        <v>14</v>
      </c>
    </row>
    <row r="273" spans="1:15" x14ac:dyDescent="0.2">
      <c r="A273">
        <v>7400</v>
      </c>
      <c r="B273">
        <v>8432</v>
      </c>
      <c r="C273" s="5">
        <v>113.94594594594594</v>
      </c>
      <c r="D273" s="5">
        <v>39.962085308056871</v>
      </c>
      <c r="E273" t="s">
        <v>20</v>
      </c>
      <c r="K273">
        <v>193200</v>
      </c>
      <c r="L273">
        <v>97369</v>
      </c>
      <c r="M273" s="5">
        <v>50.398033126293996</v>
      </c>
      <c r="N273" s="5">
        <v>61.008145363408524</v>
      </c>
      <c r="O273" t="s">
        <v>14</v>
      </c>
    </row>
    <row r="274" spans="1:15" x14ac:dyDescent="0.2">
      <c r="A274">
        <v>68800</v>
      </c>
      <c r="B274">
        <v>162603</v>
      </c>
      <c r="C274" s="5">
        <v>236.34156976744185</v>
      </c>
      <c r="D274" s="5">
        <v>58.999637155297535</v>
      </c>
      <c r="E274" t="s">
        <v>20</v>
      </c>
      <c r="K274">
        <v>4200</v>
      </c>
      <c r="L274">
        <v>735</v>
      </c>
      <c r="M274" s="5">
        <v>17.5</v>
      </c>
      <c r="N274" s="5">
        <v>73.5</v>
      </c>
      <c r="O274" t="s">
        <v>14</v>
      </c>
    </row>
    <row r="275" spans="1:15" x14ac:dyDescent="0.2">
      <c r="A275">
        <v>2400</v>
      </c>
      <c r="B275">
        <v>12310</v>
      </c>
      <c r="C275" s="5">
        <v>512.91666666666663</v>
      </c>
      <c r="D275" s="5">
        <v>71.156069364161851</v>
      </c>
      <c r="E275" t="s">
        <v>20</v>
      </c>
      <c r="K275">
        <v>117000</v>
      </c>
      <c r="L275">
        <v>107622</v>
      </c>
      <c r="M275" s="5">
        <v>91.984615384615381</v>
      </c>
      <c r="N275" s="5">
        <v>96.005352363960753</v>
      </c>
      <c r="O275" t="s">
        <v>14</v>
      </c>
    </row>
    <row r="276" spans="1:15" x14ac:dyDescent="0.2">
      <c r="A276">
        <v>8600</v>
      </c>
      <c r="B276">
        <v>8656</v>
      </c>
      <c r="C276" s="5">
        <v>100.65116279069768</v>
      </c>
      <c r="D276" s="5">
        <v>99.494252873563212</v>
      </c>
      <c r="E276" t="s">
        <v>20</v>
      </c>
      <c r="K276">
        <v>74700</v>
      </c>
      <c r="L276">
        <v>1557</v>
      </c>
      <c r="M276" s="5">
        <v>2.0843373493975905</v>
      </c>
      <c r="N276" s="5">
        <v>103.8</v>
      </c>
      <c r="O276" t="s">
        <v>14</v>
      </c>
    </row>
    <row r="277" spans="1:15" x14ac:dyDescent="0.2">
      <c r="A277">
        <v>29600</v>
      </c>
      <c r="B277">
        <v>77021</v>
      </c>
      <c r="C277" s="5">
        <v>260.20608108108109</v>
      </c>
      <c r="D277" s="5">
        <v>48.99554707379135</v>
      </c>
      <c r="E277" t="s">
        <v>20</v>
      </c>
      <c r="K277">
        <v>10000</v>
      </c>
      <c r="L277">
        <v>6100</v>
      </c>
      <c r="M277" s="5">
        <v>61</v>
      </c>
      <c r="N277" s="5">
        <v>31.937172774869111</v>
      </c>
      <c r="O277" t="s">
        <v>14</v>
      </c>
    </row>
    <row r="278" spans="1:15" x14ac:dyDescent="0.2">
      <c r="A278">
        <v>110300</v>
      </c>
      <c r="B278">
        <v>197024</v>
      </c>
      <c r="C278" s="5">
        <v>178.62556663644605</v>
      </c>
      <c r="D278" s="5">
        <v>83.982949701619773</v>
      </c>
      <c r="E278" t="s">
        <v>20</v>
      </c>
      <c r="K278">
        <v>5300</v>
      </c>
      <c r="L278">
        <v>1592</v>
      </c>
      <c r="M278" s="5">
        <v>30.037735849056602</v>
      </c>
      <c r="N278" s="5">
        <v>99.5</v>
      </c>
      <c r="O278" t="s">
        <v>14</v>
      </c>
    </row>
    <row r="279" spans="1:15" x14ac:dyDescent="0.2">
      <c r="A279">
        <v>5300</v>
      </c>
      <c r="B279">
        <v>11663</v>
      </c>
      <c r="C279" s="5">
        <v>220.0566037735849</v>
      </c>
      <c r="D279" s="5">
        <v>101.41739130434783</v>
      </c>
      <c r="E279" t="s">
        <v>20</v>
      </c>
      <c r="K279">
        <v>3900</v>
      </c>
      <c r="L279">
        <v>504</v>
      </c>
      <c r="M279" s="5">
        <v>12.923076923076923</v>
      </c>
      <c r="N279" s="5">
        <v>29.647058823529413</v>
      </c>
      <c r="O279" t="s">
        <v>14</v>
      </c>
    </row>
    <row r="280" spans="1:15" x14ac:dyDescent="0.2">
      <c r="A280">
        <v>9200</v>
      </c>
      <c r="B280">
        <v>9339</v>
      </c>
      <c r="C280" s="5">
        <v>101.5108695652174</v>
      </c>
      <c r="D280" s="5">
        <v>109.87058823529412</v>
      </c>
      <c r="E280" t="s">
        <v>20</v>
      </c>
      <c r="K280">
        <v>6900</v>
      </c>
      <c r="L280">
        <v>2091</v>
      </c>
      <c r="M280" s="5">
        <v>30.304347826086957</v>
      </c>
      <c r="N280" s="5">
        <v>61.5</v>
      </c>
      <c r="O280" t="s">
        <v>14</v>
      </c>
    </row>
    <row r="281" spans="1:15" x14ac:dyDescent="0.2">
      <c r="A281">
        <v>2400</v>
      </c>
      <c r="B281">
        <v>4596</v>
      </c>
      <c r="C281" s="5">
        <v>191.5</v>
      </c>
      <c r="D281" s="5">
        <v>31.916666666666668</v>
      </c>
      <c r="E281" t="s">
        <v>20</v>
      </c>
      <c r="K281">
        <v>100</v>
      </c>
      <c r="L281">
        <v>1</v>
      </c>
      <c r="M281" s="5">
        <v>1</v>
      </c>
      <c r="N281" s="5">
        <v>1</v>
      </c>
      <c r="O281" t="s">
        <v>14</v>
      </c>
    </row>
    <row r="282" spans="1:15" x14ac:dyDescent="0.2">
      <c r="A282">
        <v>56800</v>
      </c>
      <c r="B282">
        <v>173437</v>
      </c>
      <c r="C282" s="5">
        <v>305.34683098591546</v>
      </c>
      <c r="D282" s="5">
        <v>70.993450675399103</v>
      </c>
      <c r="E282" t="s">
        <v>20</v>
      </c>
      <c r="K282">
        <v>167500</v>
      </c>
      <c r="L282">
        <v>114615</v>
      </c>
      <c r="M282" s="5">
        <v>68.426865671641792</v>
      </c>
      <c r="N282" s="5">
        <v>89.964678178963894</v>
      </c>
      <c r="O282" t="s">
        <v>14</v>
      </c>
    </row>
    <row r="283" spans="1:15" x14ac:dyDescent="0.2">
      <c r="A283">
        <v>900</v>
      </c>
      <c r="B283">
        <v>6514</v>
      </c>
      <c r="C283" s="5">
        <v>723.77777777777771</v>
      </c>
      <c r="D283" s="5">
        <v>101.78125</v>
      </c>
      <c r="E283" t="s">
        <v>20</v>
      </c>
      <c r="K283">
        <v>48300</v>
      </c>
      <c r="L283">
        <v>16592</v>
      </c>
      <c r="M283" s="5">
        <v>34.351966873706004</v>
      </c>
      <c r="N283" s="5">
        <v>79.009523809523813</v>
      </c>
      <c r="O283" t="s">
        <v>14</v>
      </c>
    </row>
    <row r="284" spans="1:15" x14ac:dyDescent="0.2">
      <c r="A284">
        <v>2500</v>
      </c>
      <c r="B284">
        <v>13684</v>
      </c>
      <c r="C284" s="5">
        <v>547.36</v>
      </c>
      <c r="D284" s="5">
        <v>51.059701492537314</v>
      </c>
      <c r="E284" t="s">
        <v>20</v>
      </c>
      <c r="K284">
        <v>43800</v>
      </c>
      <c r="L284">
        <v>13653</v>
      </c>
      <c r="M284" s="5">
        <v>31.171232876712331</v>
      </c>
      <c r="N284" s="5">
        <v>55.052419354838712</v>
      </c>
      <c r="O284" t="s">
        <v>14</v>
      </c>
    </row>
    <row r="285" spans="1:15" x14ac:dyDescent="0.2">
      <c r="A285">
        <v>3200</v>
      </c>
      <c r="B285">
        <v>13264</v>
      </c>
      <c r="C285" s="5">
        <v>414.49999999999994</v>
      </c>
      <c r="D285" s="5">
        <v>68.02051282051282</v>
      </c>
      <c r="E285" t="s">
        <v>20</v>
      </c>
      <c r="K285">
        <v>97200</v>
      </c>
      <c r="L285">
        <v>55372</v>
      </c>
      <c r="M285" s="5">
        <v>56.967078189300416</v>
      </c>
      <c r="N285" s="5">
        <v>107.93762183235867</v>
      </c>
      <c r="O285" t="s">
        <v>14</v>
      </c>
    </row>
    <row r="286" spans="1:15" x14ac:dyDescent="0.2">
      <c r="A286">
        <v>1300</v>
      </c>
      <c r="B286">
        <v>6889</v>
      </c>
      <c r="C286" s="5">
        <v>529.92307692307691</v>
      </c>
      <c r="D286" s="5">
        <v>37.037634408602152</v>
      </c>
      <c r="E286" t="s">
        <v>20</v>
      </c>
      <c r="K286">
        <v>125600</v>
      </c>
      <c r="L286">
        <v>109106</v>
      </c>
      <c r="M286" s="5">
        <v>86.867834394904463</v>
      </c>
      <c r="N286" s="5">
        <v>31.995894428152493</v>
      </c>
      <c r="O286" t="s">
        <v>14</v>
      </c>
    </row>
    <row r="287" spans="1:15" x14ac:dyDescent="0.2">
      <c r="A287">
        <v>25500</v>
      </c>
      <c r="B287">
        <v>45983</v>
      </c>
      <c r="C287" s="5">
        <v>180.32549019607845</v>
      </c>
      <c r="D287" s="5">
        <v>99.963043478260872</v>
      </c>
      <c r="E287" t="s">
        <v>20</v>
      </c>
      <c r="K287">
        <v>9400</v>
      </c>
      <c r="L287">
        <v>968</v>
      </c>
      <c r="M287" s="5">
        <v>10.297872340425531</v>
      </c>
      <c r="N287" s="5">
        <v>96.8</v>
      </c>
      <c r="O287" t="s">
        <v>14</v>
      </c>
    </row>
    <row r="288" spans="1:15" x14ac:dyDescent="0.2">
      <c r="A288">
        <v>18000</v>
      </c>
      <c r="B288">
        <v>166874</v>
      </c>
      <c r="C288" s="5">
        <v>927.07777777777767</v>
      </c>
      <c r="D288" s="5">
        <v>66.010284810126578</v>
      </c>
      <c r="E288" t="s">
        <v>20</v>
      </c>
      <c r="K288">
        <v>110800</v>
      </c>
      <c r="L288">
        <v>72623</v>
      </c>
      <c r="M288" s="5">
        <v>65.544223826714799</v>
      </c>
      <c r="N288" s="5">
        <v>32.995456610631528</v>
      </c>
      <c r="O288" t="s">
        <v>14</v>
      </c>
    </row>
    <row r="289" spans="1:15" x14ac:dyDescent="0.2">
      <c r="A289">
        <v>172700</v>
      </c>
      <c r="B289">
        <v>193820</v>
      </c>
      <c r="C289" s="5">
        <v>112.22929936305732</v>
      </c>
      <c r="D289" s="5">
        <v>52.999726551818434</v>
      </c>
      <c r="E289" t="s">
        <v>20</v>
      </c>
      <c r="K289">
        <v>93800</v>
      </c>
      <c r="L289">
        <v>45987</v>
      </c>
      <c r="M289" s="5">
        <v>49.026652452025587</v>
      </c>
      <c r="N289" s="5">
        <v>68.028106508875737</v>
      </c>
      <c r="O289" t="s">
        <v>14</v>
      </c>
    </row>
    <row r="290" spans="1:15" x14ac:dyDescent="0.2">
      <c r="A290">
        <v>7800</v>
      </c>
      <c r="B290">
        <v>9289</v>
      </c>
      <c r="C290" s="5">
        <v>119.08974358974358</v>
      </c>
      <c r="D290" s="5">
        <v>70.908396946564892</v>
      </c>
      <c r="E290" t="s">
        <v>20</v>
      </c>
      <c r="K290">
        <v>108700</v>
      </c>
      <c r="L290">
        <v>87293</v>
      </c>
      <c r="M290" s="5">
        <v>80.306347746090154</v>
      </c>
      <c r="N290" s="5">
        <v>105.04572803850782</v>
      </c>
      <c r="O290" t="s">
        <v>14</v>
      </c>
    </row>
    <row r="291" spans="1:15" x14ac:dyDescent="0.2">
      <c r="A291">
        <v>9100</v>
      </c>
      <c r="B291">
        <v>12678</v>
      </c>
      <c r="C291" s="5">
        <v>139.31868131868131</v>
      </c>
      <c r="D291" s="5">
        <v>53.046025104602514</v>
      </c>
      <c r="E291" t="s">
        <v>20</v>
      </c>
      <c r="K291">
        <v>61200</v>
      </c>
      <c r="L291">
        <v>60994</v>
      </c>
      <c r="M291" s="5">
        <v>99.66339869281046</v>
      </c>
      <c r="N291" s="5">
        <v>71.005820721769496</v>
      </c>
      <c r="O291" t="s">
        <v>14</v>
      </c>
    </row>
    <row r="292" spans="1:15" x14ac:dyDescent="0.2">
      <c r="A292">
        <v>5900</v>
      </c>
      <c r="B292">
        <v>6608</v>
      </c>
      <c r="C292" s="5">
        <v>112.00000000000001</v>
      </c>
      <c r="D292" s="5">
        <v>84.717948717948715</v>
      </c>
      <c r="E292" t="s">
        <v>20</v>
      </c>
      <c r="K292">
        <v>9000</v>
      </c>
      <c r="L292">
        <v>3351</v>
      </c>
      <c r="M292" s="5">
        <v>37.233333333333334</v>
      </c>
      <c r="N292" s="5">
        <v>74.466666666666669</v>
      </c>
      <c r="O292" t="s">
        <v>14</v>
      </c>
    </row>
    <row r="293" spans="1:15" x14ac:dyDescent="0.2">
      <c r="A293">
        <v>177700</v>
      </c>
      <c r="B293">
        <v>180802</v>
      </c>
      <c r="C293" s="5">
        <v>101.74563871693867</v>
      </c>
      <c r="D293" s="5">
        <v>101.97518330513255</v>
      </c>
      <c r="E293" t="s">
        <v>20</v>
      </c>
      <c r="K293">
        <v>2100</v>
      </c>
      <c r="L293">
        <v>540</v>
      </c>
      <c r="M293" s="5">
        <v>25.714285714285712</v>
      </c>
      <c r="N293" s="5">
        <v>90</v>
      </c>
      <c r="O293" t="s">
        <v>14</v>
      </c>
    </row>
    <row r="294" spans="1:15" x14ac:dyDescent="0.2">
      <c r="A294">
        <v>800</v>
      </c>
      <c r="B294">
        <v>3406</v>
      </c>
      <c r="C294" s="5">
        <v>425.75</v>
      </c>
      <c r="D294" s="5">
        <v>106.4375</v>
      </c>
      <c r="E294" t="s">
        <v>20</v>
      </c>
      <c r="K294">
        <v>2000</v>
      </c>
      <c r="L294">
        <v>680</v>
      </c>
      <c r="M294" s="5">
        <v>34</v>
      </c>
      <c r="N294" s="5">
        <v>97.142857142857139</v>
      </c>
      <c r="O294" t="s">
        <v>14</v>
      </c>
    </row>
    <row r="295" spans="1:15" x14ac:dyDescent="0.2">
      <c r="A295">
        <v>7600</v>
      </c>
      <c r="B295">
        <v>11061</v>
      </c>
      <c r="C295" s="5">
        <v>145.53947368421052</v>
      </c>
      <c r="D295" s="5">
        <v>29.975609756097562</v>
      </c>
      <c r="E295" t="s">
        <v>20</v>
      </c>
      <c r="K295">
        <v>7100</v>
      </c>
      <c r="L295">
        <v>1022</v>
      </c>
      <c r="M295" s="5">
        <v>14.394366197183098</v>
      </c>
      <c r="N295" s="5">
        <v>32.967741935483872</v>
      </c>
      <c r="O295" t="s">
        <v>14</v>
      </c>
    </row>
    <row r="296" spans="1:15" x14ac:dyDescent="0.2">
      <c r="A296">
        <v>900</v>
      </c>
      <c r="B296">
        <v>6303</v>
      </c>
      <c r="C296" s="5">
        <v>700.33333333333326</v>
      </c>
      <c r="D296" s="5">
        <v>70.82022471910112</v>
      </c>
      <c r="E296" t="s">
        <v>20</v>
      </c>
      <c r="K296">
        <v>7800</v>
      </c>
      <c r="L296">
        <v>4275</v>
      </c>
      <c r="M296" s="5">
        <v>54.807692307692314</v>
      </c>
      <c r="N296" s="5">
        <v>54.807692307692307</v>
      </c>
      <c r="O296" t="s">
        <v>14</v>
      </c>
    </row>
    <row r="297" spans="1:15" x14ac:dyDescent="0.2">
      <c r="A297">
        <v>8300</v>
      </c>
      <c r="B297">
        <v>12944</v>
      </c>
      <c r="C297" s="5">
        <v>155.95180722891567</v>
      </c>
      <c r="D297" s="5">
        <v>88.054421768707485</v>
      </c>
      <c r="E297" t="s">
        <v>20</v>
      </c>
      <c r="K297">
        <v>84500</v>
      </c>
      <c r="L297">
        <v>73522</v>
      </c>
      <c r="M297" s="5">
        <v>87.008284023668637</v>
      </c>
      <c r="N297" s="5">
        <v>60.017959183673469</v>
      </c>
      <c r="O297" t="s">
        <v>14</v>
      </c>
    </row>
    <row r="298" spans="1:15" x14ac:dyDescent="0.2">
      <c r="A298">
        <v>1600</v>
      </c>
      <c r="B298">
        <v>8046</v>
      </c>
      <c r="C298" s="5">
        <v>502.87499999999994</v>
      </c>
      <c r="D298" s="5">
        <v>63.857142857142854</v>
      </c>
      <c r="E298" t="s">
        <v>20</v>
      </c>
      <c r="K298">
        <v>100</v>
      </c>
      <c r="L298">
        <v>1</v>
      </c>
      <c r="M298" s="5">
        <v>1</v>
      </c>
      <c r="N298" s="5">
        <v>1</v>
      </c>
      <c r="O298" t="s">
        <v>14</v>
      </c>
    </row>
    <row r="299" spans="1:15" x14ac:dyDescent="0.2">
      <c r="A299">
        <v>115600</v>
      </c>
      <c r="B299">
        <v>184086</v>
      </c>
      <c r="C299" s="5">
        <v>159.24394463667818</v>
      </c>
      <c r="D299" s="5">
        <v>82.996393146979258</v>
      </c>
      <c r="E299" t="s">
        <v>20</v>
      </c>
      <c r="K299">
        <v>9700</v>
      </c>
      <c r="L299">
        <v>4932</v>
      </c>
      <c r="M299" s="5">
        <v>50.845360824742272</v>
      </c>
      <c r="N299" s="5">
        <v>73.611940298507463</v>
      </c>
      <c r="O299" t="s">
        <v>14</v>
      </c>
    </row>
    <row r="300" spans="1:15" x14ac:dyDescent="0.2">
      <c r="A300">
        <v>2600</v>
      </c>
      <c r="B300">
        <v>12533</v>
      </c>
      <c r="C300" s="5">
        <v>482.03846153846149</v>
      </c>
      <c r="D300" s="5">
        <v>62.044554455445542</v>
      </c>
      <c r="E300" t="s">
        <v>20</v>
      </c>
      <c r="K300">
        <v>5200</v>
      </c>
      <c r="L300">
        <v>1583</v>
      </c>
      <c r="M300" s="5">
        <v>30.44230769230769</v>
      </c>
      <c r="N300" s="5">
        <v>83.315789473684205</v>
      </c>
      <c r="O300" t="s">
        <v>14</v>
      </c>
    </row>
    <row r="301" spans="1:15" x14ac:dyDescent="0.2">
      <c r="A301">
        <v>9800</v>
      </c>
      <c r="B301">
        <v>14697</v>
      </c>
      <c r="C301" s="5">
        <v>149.96938775510205</v>
      </c>
      <c r="D301" s="5">
        <v>104.97857142857143</v>
      </c>
      <c r="E301" t="s">
        <v>20</v>
      </c>
      <c r="K301">
        <v>140800</v>
      </c>
      <c r="L301">
        <v>88536</v>
      </c>
      <c r="M301" s="5">
        <v>62.880681818181813</v>
      </c>
      <c r="N301" s="5">
        <v>42</v>
      </c>
      <c r="O301" t="s">
        <v>14</v>
      </c>
    </row>
    <row r="302" spans="1:15" x14ac:dyDescent="0.2">
      <c r="A302">
        <v>84400</v>
      </c>
      <c r="B302">
        <v>98935</v>
      </c>
      <c r="C302" s="5">
        <v>117.22156398104266</v>
      </c>
      <c r="D302" s="5">
        <v>94.044676806083643</v>
      </c>
      <c r="E302" t="s">
        <v>20</v>
      </c>
      <c r="K302">
        <v>92500</v>
      </c>
      <c r="L302">
        <v>71320</v>
      </c>
      <c r="M302" s="5">
        <v>77.102702702702715</v>
      </c>
      <c r="N302" s="5">
        <v>105.03681885125184</v>
      </c>
      <c r="O302" t="s">
        <v>14</v>
      </c>
    </row>
    <row r="303" spans="1:15" x14ac:dyDescent="0.2">
      <c r="A303">
        <v>5300</v>
      </c>
      <c r="B303">
        <v>14097</v>
      </c>
      <c r="C303" s="5">
        <v>265.98113207547169</v>
      </c>
      <c r="D303" s="5">
        <v>57.072874493927124</v>
      </c>
      <c r="E303" t="s">
        <v>20</v>
      </c>
      <c r="K303">
        <v>3200</v>
      </c>
      <c r="L303">
        <v>2950</v>
      </c>
      <c r="M303" s="5">
        <v>92.1875</v>
      </c>
      <c r="N303" s="5">
        <v>81.944444444444443</v>
      </c>
      <c r="O303" t="s">
        <v>14</v>
      </c>
    </row>
    <row r="304" spans="1:15" x14ac:dyDescent="0.2">
      <c r="A304">
        <v>2800</v>
      </c>
      <c r="B304">
        <v>7742</v>
      </c>
      <c r="C304" s="5">
        <v>276.5</v>
      </c>
      <c r="D304" s="5">
        <v>92.166666666666671</v>
      </c>
      <c r="E304" t="s">
        <v>20</v>
      </c>
      <c r="K304">
        <v>8900</v>
      </c>
      <c r="L304">
        <v>4509</v>
      </c>
      <c r="M304" s="5">
        <v>50.662921348314605</v>
      </c>
      <c r="N304" s="5">
        <v>95.936170212765958</v>
      </c>
      <c r="O304" t="s">
        <v>14</v>
      </c>
    </row>
    <row r="305" spans="1:15" x14ac:dyDescent="0.2">
      <c r="A305">
        <v>4200</v>
      </c>
      <c r="B305">
        <v>6870</v>
      </c>
      <c r="C305" s="5">
        <v>163.57142857142856</v>
      </c>
      <c r="D305" s="5">
        <v>78.068181818181813</v>
      </c>
      <c r="E305" t="s">
        <v>20</v>
      </c>
      <c r="K305">
        <v>7100</v>
      </c>
      <c r="L305">
        <v>4899</v>
      </c>
      <c r="M305" s="5">
        <v>69</v>
      </c>
      <c r="N305" s="5">
        <v>69.98571428571428</v>
      </c>
      <c r="O305" t="s">
        <v>14</v>
      </c>
    </row>
    <row r="306" spans="1:15" x14ac:dyDescent="0.2">
      <c r="A306">
        <v>1300</v>
      </c>
      <c r="B306">
        <v>12597</v>
      </c>
      <c r="C306" s="5">
        <v>969</v>
      </c>
      <c r="D306" s="5">
        <v>80.75</v>
      </c>
      <c r="E306" t="s">
        <v>20</v>
      </c>
      <c r="K306">
        <v>9600</v>
      </c>
      <c r="L306">
        <v>4929</v>
      </c>
      <c r="M306" s="5">
        <v>51.34375</v>
      </c>
      <c r="N306" s="5">
        <v>32.006493506493506</v>
      </c>
      <c r="O306" t="s">
        <v>14</v>
      </c>
    </row>
    <row r="307" spans="1:15" x14ac:dyDescent="0.2">
      <c r="A307">
        <v>66100</v>
      </c>
      <c r="B307">
        <v>179074</v>
      </c>
      <c r="C307" s="5">
        <v>270.91376701966715</v>
      </c>
      <c r="D307" s="5">
        <v>59.991289782244557</v>
      </c>
      <c r="E307" t="s">
        <v>20</v>
      </c>
      <c r="K307">
        <v>121600</v>
      </c>
      <c r="L307">
        <v>1424</v>
      </c>
      <c r="M307" s="5">
        <v>1.1710526315789473</v>
      </c>
      <c r="N307" s="5">
        <v>64.727272727272734</v>
      </c>
      <c r="O307" t="s">
        <v>14</v>
      </c>
    </row>
    <row r="308" spans="1:15" x14ac:dyDescent="0.2">
      <c r="A308">
        <v>29500</v>
      </c>
      <c r="B308">
        <v>83843</v>
      </c>
      <c r="C308" s="5">
        <v>284.21355932203392</v>
      </c>
      <c r="D308" s="5">
        <v>110.03018372703411</v>
      </c>
      <c r="E308" t="s">
        <v>20</v>
      </c>
      <c r="K308">
        <v>86200</v>
      </c>
      <c r="L308">
        <v>77355</v>
      </c>
      <c r="M308" s="5">
        <v>89.738979118329468</v>
      </c>
      <c r="N308" s="5">
        <v>44.001706484641637</v>
      </c>
      <c r="O308" t="s">
        <v>14</v>
      </c>
    </row>
    <row r="309" spans="1:15" x14ac:dyDescent="0.2">
      <c r="A309">
        <v>9500</v>
      </c>
      <c r="B309">
        <v>14408</v>
      </c>
      <c r="C309" s="5">
        <v>151.66315789473683</v>
      </c>
      <c r="D309" s="5">
        <v>26.007220216606498</v>
      </c>
      <c r="E309" t="s">
        <v>20</v>
      </c>
      <c r="K309">
        <v>8100</v>
      </c>
      <c r="L309">
        <v>6086</v>
      </c>
      <c r="M309" s="5">
        <v>75.135802469135797</v>
      </c>
      <c r="N309" s="5">
        <v>64.744680851063833</v>
      </c>
      <c r="O309" t="s">
        <v>14</v>
      </c>
    </row>
    <row r="310" spans="1:15" x14ac:dyDescent="0.2">
      <c r="A310">
        <v>6300</v>
      </c>
      <c r="B310">
        <v>14089</v>
      </c>
      <c r="C310" s="5">
        <v>223.63492063492063</v>
      </c>
      <c r="D310" s="5">
        <v>104.36296296296297</v>
      </c>
      <c r="E310" t="s">
        <v>20</v>
      </c>
      <c r="K310">
        <v>8800</v>
      </c>
      <c r="L310">
        <v>2703</v>
      </c>
      <c r="M310" s="5">
        <v>30.715909090909086</v>
      </c>
      <c r="N310" s="5">
        <v>81.909090909090907</v>
      </c>
      <c r="O310" t="s">
        <v>14</v>
      </c>
    </row>
    <row r="311" spans="1:15" x14ac:dyDescent="0.2">
      <c r="A311">
        <v>5200</v>
      </c>
      <c r="B311">
        <v>12467</v>
      </c>
      <c r="C311" s="5">
        <v>239.75</v>
      </c>
      <c r="D311" s="5">
        <v>102.18852459016394</v>
      </c>
      <c r="E311" t="s">
        <v>20</v>
      </c>
      <c r="K311">
        <v>100</v>
      </c>
      <c r="L311">
        <v>1</v>
      </c>
      <c r="M311" s="5">
        <v>1</v>
      </c>
      <c r="N311" s="5">
        <v>1</v>
      </c>
      <c r="O311" t="s">
        <v>14</v>
      </c>
    </row>
    <row r="312" spans="1:15" x14ac:dyDescent="0.2">
      <c r="A312">
        <v>6000</v>
      </c>
      <c r="B312">
        <v>11960</v>
      </c>
      <c r="C312" s="5">
        <v>199.33333333333334</v>
      </c>
      <c r="D312" s="5">
        <v>54.117647058823529</v>
      </c>
      <c r="E312" t="s">
        <v>20</v>
      </c>
      <c r="K312">
        <v>4900</v>
      </c>
      <c r="L312">
        <v>2505</v>
      </c>
      <c r="M312" s="5">
        <v>51.122448979591837</v>
      </c>
      <c r="N312" s="5">
        <v>80.806451612903231</v>
      </c>
      <c r="O312" t="s">
        <v>14</v>
      </c>
    </row>
    <row r="313" spans="1:15" x14ac:dyDescent="0.2">
      <c r="A313">
        <v>5800</v>
      </c>
      <c r="B313">
        <v>7966</v>
      </c>
      <c r="C313" s="5">
        <v>137.34482758620689</v>
      </c>
      <c r="D313" s="5">
        <v>63.222222222222221</v>
      </c>
      <c r="E313" t="s">
        <v>20</v>
      </c>
      <c r="K313">
        <v>4000</v>
      </c>
      <c r="L313">
        <v>2778</v>
      </c>
      <c r="M313" s="5">
        <v>69.45</v>
      </c>
      <c r="N313" s="5">
        <v>79.371428571428567</v>
      </c>
      <c r="O313" t="s">
        <v>14</v>
      </c>
    </row>
    <row r="314" spans="1:15" x14ac:dyDescent="0.2">
      <c r="A314">
        <v>105300</v>
      </c>
      <c r="B314">
        <v>106321</v>
      </c>
      <c r="C314" s="5">
        <v>100.9696106362773</v>
      </c>
      <c r="D314" s="5">
        <v>104.03228962818004</v>
      </c>
      <c r="E314" t="s">
        <v>20</v>
      </c>
      <c r="K314">
        <v>7300</v>
      </c>
      <c r="L314">
        <v>2594</v>
      </c>
      <c r="M314" s="5">
        <v>35.534246575342465</v>
      </c>
      <c r="N314" s="5">
        <v>41.174603174603178</v>
      </c>
      <c r="O314" t="s">
        <v>14</v>
      </c>
    </row>
    <row r="315" spans="1:15" x14ac:dyDescent="0.2">
      <c r="A315">
        <v>20000</v>
      </c>
      <c r="B315">
        <v>158832</v>
      </c>
      <c r="C315" s="5">
        <v>794.16</v>
      </c>
      <c r="D315" s="5">
        <v>49.994334277620396</v>
      </c>
      <c r="E315" t="s">
        <v>20</v>
      </c>
      <c r="K315">
        <v>161900</v>
      </c>
      <c r="L315">
        <v>38376</v>
      </c>
      <c r="M315" s="5">
        <v>23.703520691785052</v>
      </c>
      <c r="N315" s="5">
        <v>72.958174904942965</v>
      </c>
      <c r="O315" t="s">
        <v>14</v>
      </c>
    </row>
    <row r="316" spans="1:15" x14ac:dyDescent="0.2">
      <c r="A316">
        <v>3000</v>
      </c>
      <c r="B316">
        <v>11091</v>
      </c>
      <c r="C316" s="5">
        <v>369.7</v>
      </c>
      <c r="D316" s="5">
        <v>56.015151515151516</v>
      </c>
      <c r="E316" t="s">
        <v>20</v>
      </c>
      <c r="K316">
        <v>7700</v>
      </c>
      <c r="L316">
        <v>6920</v>
      </c>
      <c r="M316" s="5">
        <v>89.870129870129873</v>
      </c>
      <c r="N316" s="5">
        <v>57.190082644628099</v>
      </c>
      <c r="O316" t="s">
        <v>14</v>
      </c>
    </row>
    <row r="317" spans="1:15" x14ac:dyDescent="0.2">
      <c r="A317">
        <v>3700</v>
      </c>
      <c r="B317">
        <v>5107</v>
      </c>
      <c r="C317" s="5">
        <v>138.02702702702703</v>
      </c>
      <c r="D317" s="5">
        <v>60.082352941176474</v>
      </c>
      <c r="E317" t="s">
        <v>20</v>
      </c>
      <c r="K317">
        <v>7900</v>
      </c>
      <c r="L317">
        <v>5465</v>
      </c>
      <c r="M317" s="5">
        <v>69.177215189873422</v>
      </c>
      <c r="N317" s="5">
        <v>81.567164179104481</v>
      </c>
      <c r="O317" t="s">
        <v>14</v>
      </c>
    </row>
    <row r="318" spans="1:15" x14ac:dyDescent="0.2">
      <c r="A318">
        <v>94900</v>
      </c>
      <c r="B318">
        <v>194166</v>
      </c>
      <c r="C318" s="5">
        <v>204.60063224446787</v>
      </c>
      <c r="D318" s="5">
        <v>53.99499443826474</v>
      </c>
      <c r="E318" t="s">
        <v>20</v>
      </c>
      <c r="K318">
        <v>8300</v>
      </c>
      <c r="L318">
        <v>2111</v>
      </c>
      <c r="M318" s="5">
        <v>25.433734939759034</v>
      </c>
      <c r="N318" s="5">
        <v>37.035087719298247</v>
      </c>
      <c r="O318" t="s">
        <v>14</v>
      </c>
    </row>
    <row r="319" spans="1:15" x14ac:dyDescent="0.2">
      <c r="A319">
        <v>6800</v>
      </c>
      <c r="B319">
        <v>14865</v>
      </c>
      <c r="C319" s="5">
        <v>218.60294117647058</v>
      </c>
      <c r="D319" s="5">
        <v>60.922131147540981</v>
      </c>
      <c r="E319" t="s">
        <v>20</v>
      </c>
      <c r="K319">
        <v>163600</v>
      </c>
      <c r="L319">
        <v>126628</v>
      </c>
      <c r="M319" s="5">
        <v>77.400977995110026</v>
      </c>
      <c r="N319" s="5">
        <v>103.033360455655</v>
      </c>
      <c r="O319" t="s">
        <v>14</v>
      </c>
    </row>
    <row r="320" spans="1:15" x14ac:dyDescent="0.2">
      <c r="A320">
        <v>72400</v>
      </c>
      <c r="B320">
        <v>134688</v>
      </c>
      <c r="C320" s="5">
        <v>186.03314917127071</v>
      </c>
      <c r="D320" s="5">
        <v>26.0015444015444</v>
      </c>
      <c r="E320" t="s">
        <v>20</v>
      </c>
      <c r="K320">
        <v>2700</v>
      </c>
      <c r="L320">
        <v>1012</v>
      </c>
      <c r="M320" s="5">
        <v>37.481481481481481</v>
      </c>
      <c r="N320" s="5">
        <v>84.333333333333329</v>
      </c>
      <c r="O320" t="s">
        <v>14</v>
      </c>
    </row>
    <row r="321" spans="1:15" x14ac:dyDescent="0.2">
      <c r="A321">
        <v>20100</v>
      </c>
      <c r="B321">
        <v>47705</v>
      </c>
      <c r="C321" s="5">
        <v>237.33830845771143</v>
      </c>
      <c r="D321" s="5">
        <v>80.993208828522924</v>
      </c>
      <c r="E321" t="s">
        <v>20</v>
      </c>
      <c r="K321">
        <v>81300</v>
      </c>
      <c r="L321">
        <v>31665</v>
      </c>
      <c r="M321" s="5">
        <v>38.948339483394832</v>
      </c>
      <c r="N321" s="5">
        <v>70.055309734513273</v>
      </c>
      <c r="O321" t="s">
        <v>14</v>
      </c>
    </row>
    <row r="322" spans="1:15" x14ac:dyDescent="0.2">
      <c r="A322">
        <v>31200</v>
      </c>
      <c r="B322">
        <v>95364</v>
      </c>
      <c r="C322" s="5">
        <v>305.65384615384613</v>
      </c>
      <c r="D322" s="5">
        <v>34.995963302752294</v>
      </c>
      <c r="E322" t="s">
        <v>20</v>
      </c>
      <c r="K322">
        <v>170800</v>
      </c>
      <c r="L322">
        <v>109374</v>
      </c>
      <c r="M322" s="5">
        <v>64.036299765807954</v>
      </c>
      <c r="N322" s="5">
        <v>57.992576882290564</v>
      </c>
      <c r="O322" t="s">
        <v>14</v>
      </c>
    </row>
    <row r="323" spans="1:15" x14ac:dyDescent="0.2">
      <c r="A323">
        <v>6700</v>
      </c>
      <c r="B323">
        <v>7496</v>
      </c>
      <c r="C323" s="5">
        <v>111.88059701492537</v>
      </c>
      <c r="D323" s="5">
        <v>24.986666666666668</v>
      </c>
      <c r="E323" t="s">
        <v>20</v>
      </c>
      <c r="K323">
        <v>150600</v>
      </c>
      <c r="L323">
        <v>127745</v>
      </c>
      <c r="M323" s="5">
        <v>84.824037184594957</v>
      </c>
      <c r="N323" s="5">
        <v>69.9972602739726</v>
      </c>
      <c r="O323" t="s">
        <v>14</v>
      </c>
    </row>
    <row r="324" spans="1:15" x14ac:dyDescent="0.2">
      <c r="A324">
        <v>2700</v>
      </c>
      <c r="B324">
        <v>9967</v>
      </c>
      <c r="C324" s="5">
        <v>369.14814814814815</v>
      </c>
      <c r="D324" s="5">
        <v>69.215277777777771</v>
      </c>
      <c r="E324" t="s">
        <v>20</v>
      </c>
      <c r="K324">
        <v>7800</v>
      </c>
      <c r="L324">
        <v>2289</v>
      </c>
      <c r="M324" s="5">
        <v>29.346153846153843</v>
      </c>
      <c r="N324" s="5">
        <v>73.838709677419359</v>
      </c>
      <c r="O324" t="s">
        <v>14</v>
      </c>
    </row>
    <row r="325" spans="1:15" x14ac:dyDescent="0.2">
      <c r="A325">
        <v>6200</v>
      </c>
      <c r="B325">
        <v>6269</v>
      </c>
      <c r="C325" s="5">
        <v>101.11290322580646</v>
      </c>
      <c r="D325" s="5">
        <v>72.05747126436782</v>
      </c>
      <c r="E325" t="s">
        <v>20</v>
      </c>
      <c r="K325">
        <v>159800</v>
      </c>
      <c r="L325">
        <v>11108</v>
      </c>
      <c r="M325" s="5">
        <v>6.9511889862327907</v>
      </c>
      <c r="N325" s="5">
        <v>103.81308411214954</v>
      </c>
      <c r="O325" t="s">
        <v>14</v>
      </c>
    </row>
    <row r="326" spans="1:15" x14ac:dyDescent="0.2">
      <c r="A326">
        <v>43800</v>
      </c>
      <c r="B326">
        <v>149578</v>
      </c>
      <c r="C326" s="5">
        <v>341.5022831050228</v>
      </c>
      <c r="D326" s="5">
        <v>48.003209242618745</v>
      </c>
      <c r="E326" t="s">
        <v>20</v>
      </c>
      <c r="K326">
        <v>8800</v>
      </c>
      <c r="L326">
        <v>2437</v>
      </c>
      <c r="M326" s="5">
        <v>27.693181818181817</v>
      </c>
      <c r="N326" s="5">
        <v>90.259259259259252</v>
      </c>
      <c r="O326" t="s">
        <v>14</v>
      </c>
    </row>
    <row r="327" spans="1:15" x14ac:dyDescent="0.2">
      <c r="A327">
        <v>18900</v>
      </c>
      <c r="B327">
        <v>60934</v>
      </c>
      <c r="C327" s="5">
        <v>322.40211640211641</v>
      </c>
      <c r="D327" s="5">
        <v>67.034103410341032</v>
      </c>
      <c r="E327" t="s">
        <v>20</v>
      </c>
      <c r="K327">
        <v>179100</v>
      </c>
      <c r="L327">
        <v>93991</v>
      </c>
      <c r="M327" s="5">
        <v>52.479620323841424</v>
      </c>
      <c r="N327" s="5">
        <v>76.978705978705975</v>
      </c>
      <c r="O327" t="s">
        <v>14</v>
      </c>
    </row>
    <row r="328" spans="1:15" x14ac:dyDescent="0.2">
      <c r="A328">
        <v>86400</v>
      </c>
      <c r="B328">
        <v>103255</v>
      </c>
      <c r="C328" s="5">
        <v>119.50810185185186</v>
      </c>
      <c r="D328" s="5">
        <v>64.01425914445133</v>
      </c>
      <c r="E328" t="s">
        <v>20</v>
      </c>
      <c r="K328">
        <v>100</v>
      </c>
      <c r="L328">
        <v>2</v>
      </c>
      <c r="M328" s="5">
        <v>2</v>
      </c>
      <c r="N328" s="5">
        <v>2</v>
      </c>
      <c r="O328" t="s">
        <v>14</v>
      </c>
    </row>
    <row r="329" spans="1:15" x14ac:dyDescent="0.2">
      <c r="A329">
        <v>8900</v>
      </c>
      <c r="B329">
        <v>13065</v>
      </c>
      <c r="C329" s="5">
        <v>146.79775280898878</v>
      </c>
      <c r="D329" s="5">
        <v>96.066176470588232</v>
      </c>
      <c r="E329" t="s">
        <v>20</v>
      </c>
      <c r="K329">
        <v>6500</v>
      </c>
      <c r="L329">
        <v>795</v>
      </c>
      <c r="M329" s="5">
        <v>12.230769230769232</v>
      </c>
      <c r="N329" s="5">
        <v>49.6875</v>
      </c>
      <c r="O329" t="s">
        <v>14</v>
      </c>
    </row>
    <row r="330" spans="1:15" x14ac:dyDescent="0.2">
      <c r="A330">
        <v>700</v>
      </c>
      <c r="B330">
        <v>6654</v>
      </c>
      <c r="C330" s="5">
        <v>950.57142857142856</v>
      </c>
      <c r="D330" s="5">
        <v>51.184615384615384</v>
      </c>
      <c r="E330" t="s">
        <v>20</v>
      </c>
      <c r="K330">
        <v>9100</v>
      </c>
      <c r="L330">
        <v>1843</v>
      </c>
      <c r="M330" s="5">
        <v>20.252747252747252</v>
      </c>
      <c r="N330" s="5">
        <v>44.951219512195124</v>
      </c>
      <c r="O330" t="s">
        <v>14</v>
      </c>
    </row>
    <row r="331" spans="1:15" x14ac:dyDescent="0.2">
      <c r="A331">
        <v>600</v>
      </c>
      <c r="B331">
        <v>6226</v>
      </c>
      <c r="C331" s="5">
        <v>1037.6666666666667</v>
      </c>
      <c r="D331" s="5">
        <v>61.03921568627451</v>
      </c>
      <c r="E331" t="s">
        <v>20</v>
      </c>
      <c r="K331">
        <v>70200</v>
      </c>
      <c r="L331">
        <v>35536</v>
      </c>
      <c r="M331" s="5">
        <v>50.621082621082621</v>
      </c>
      <c r="N331" s="5">
        <v>67.946462715105156</v>
      </c>
      <c r="O331" t="s">
        <v>14</v>
      </c>
    </row>
    <row r="332" spans="1:15" x14ac:dyDescent="0.2">
      <c r="A332">
        <v>121600</v>
      </c>
      <c r="B332">
        <v>188288</v>
      </c>
      <c r="C332" s="5">
        <v>154.84210526315789</v>
      </c>
      <c r="D332" s="5">
        <v>47.001497753369947</v>
      </c>
      <c r="E332" t="s">
        <v>20</v>
      </c>
      <c r="K332">
        <v>6400</v>
      </c>
      <c r="L332">
        <v>3676</v>
      </c>
      <c r="M332" s="5">
        <v>57.4375</v>
      </c>
      <c r="N332" s="5">
        <v>26.070921985815602</v>
      </c>
      <c r="O332" t="s">
        <v>14</v>
      </c>
    </row>
    <row r="333" spans="1:15" x14ac:dyDescent="0.2">
      <c r="A333">
        <v>70300</v>
      </c>
      <c r="B333">
        <v>146595</v>
      </c>
      <c r="C333" s="5">
        <v>208.52773826458036</v>
      </c>
      <c r="D333" s="5">
        <v>89.99079189686924</v>
      </c>
      <c r="E333" t="s">
        <v>20</v>
      </c>
      <c r="K333">
        <v>3700</v>
      </c>
      <c r="L333">
        <v>1343</v>
      </c>
      <c r="M333" s="5">
        <v>36.297297297297298</v>
      </c>
      <c r="N333" s="5">
        <v>25.826923076923077</v>
      </c>
      <c r="O333" t="s">
        <v>14</v>
      </c>
    </row>
    <row r="334" spans="1:15" x14ac:dyDescent="0.2">
      <c r="A334">
        <v>73800</v>
      </c>
      <c r="B334">
        <v>148779</v>
      </c>
      <c r="C334" s="5">
        <v>201.59756097560978</v>
      </c>
      <c r="D334" s="5">
        <v>67.997714808043881</v>
      </c>
      <c r="E334" t="s">
        <v>20</v>
      </c>
      <c r="K334">
        <v>35600</v>
      </c>
      <c r="L334">
        <v>20915</v>
      </c>
      <c r="M334" s="5">
        <v>58.75</v>
      </c>
      <c r="N334" s="5">
        <v>92.955555555555549</v>
      </c>
      <c r="O334" t="s">
        <v>14</v>
      </c>
    </row>
    <row r="335" spans="1:15" x14ac:dyDescent="0.2">
      <c r="A335">
        <v>108500</v>
      </c>
      <c r="B335">
        <v>175868</v>
      </c>
      <c r="C335" s="5">
        <v>162.09032258064516</v>
      </c>
      <c r="D335" s="5">
        <v>73.004566210045667</v>
      </c>
      <c r="E335" t="s">
        <v>20</v>
      </c>
      <c r="K335">
        <v>160400</v>
      </c>
      <c r="L335">
        <v>1210</v>
      </c>
      <c r="M335" s="5">
        <v>0.75436408977556113</v>
      </c>
      <c r="N335" s="5">
        <v>31.842105263157894</v>
      </c>
      <c r="O335" t="s">
        <v>14</v>
      </c>
    </row>
    <row r="336" spans="1:15" x14ac:dyDescent="0.2">
      <c r="A336">
        <v>6300</v>
      </c>
      <c r="B336">
        <v>13018</v>
      </c>
      <c r="C336" s="5">
        <v>206.63492063492063</v>
      </c>
      <c r="D336" s="5">
        <v>67.103092783505161</v>
      </c>
      <c r="E336" t="s">
        <v>20</v>
      </c>
      <c r="K336">
        <v>8700</v>
      </c>
      <c r="L336">
        <v>1577</v>
      </c>
      <c r="M336" s="5">
        <v>18.126436781609197</v>
      </c>
      <c r="N336" s="5">
        <v>105.13333333333334</v>
      </c>
      <c r="O336" t="s">
        <v>14</v>
      </c>
    </row>
    <row r="337" spans="1:15" x14ac:dyDescent="0.2">
      <c r="A337">
        <v>71100</v>
      </c>
      <c r="B337">
        <v>91176</v>
      </c>
      <c r="C337" s="5">
        <v>128.23628691983123</v>
      </c>
      <c r="D337" s="5">
        <v>79.978947368421046</v>
      </c>
      <c r="E337" t="s">
        <v>20</v>
      </c>
      <c r="K337">
        <v>7200</v>
      </c>
      <c r="L337">
        <v>3301</v>
      </c>
      <c r="M337" s="5">
        <v>45.847222222222221</v>
      </c>
      <c r="N337" s="5">
        <v>89.21621621621621</v>
      </c>
      <c r="O337" t="s">
        <v>14</v>
      </c>
    </row>
    <row r="338" spans="1:15" x14ac:dyDescent="0.2">
      <c r="A338">
        <v>5300</v>
      </c>
      <c r="B338">
        <v>6342</v>
      </c>
      <c r="C338" s="5">
        <v>119.66037735849055</v>
      </c>
      <c r="D338" s="5">
        <v>62.176470588235297</v>
      </c>
      <c r="E338" t="s">
        <v>20</v>
      </c>
      <c r="K338">
        <v>7900</v>
      </c>
      <c r="L338">
        <v>5729</v>
      </c>
      <c r="M338" s="5">
        <v>72.51898734177216</v>
      </c>
      <c r="N338" s="5">
        <v>51.151785714285715</v>
      </c>
      <c r="O338" t="s">
        <v>14</v>
      </c>
    </row>
    <row r="339" spans="1:15" x14ac:dyDescent="0.2">
      <c r="A339">
        <v>88700</v>
      </c>
      <c r="B339">
        <v>151438</v>
      </c>
      <c r="C339" s="5">
        <v>170.73055242390078</v>
      </c>
      <c r="D339" s="5">
        <v>53.005950297514879</v>
      </c>
      <c r="E339" t="s">
        <v>20</v>
      </c>
      <c r="K339">
        <v>103200</v>
      </c>
      <c r="L339">
        <v>1690</v>
      </c>
      <c r="M339" s="5">
        <v>1.6375968992248062</v>
      </c>
      <c r="N339" s="5">
        <v>80.476190476190482</v>
      </c>
      <c r="O339" t="s">
        <v>14</v>
      </c>
    </row>
    <row r="340" spans="1:15" x14ac:dyDescent="0.2">
      <c r="A340">
        <v>3300</v>
      </c>
      <c r="B340">
        <v>6178</v>
      </c>
      <c r="C340" s="5">
        <v>187.21212121212122</v>
      </c>
      <c r="D340" s="5">
        <v>57.738317757009348</v>
      </c>
      <c r="E340" t="s">
        <v>20</v>
      </c>
      <c r="K340">
        <v>7800</v>
      </c>
      <c r="L340">
        <v>3839</v>
      </c>
      <c r="M340" s="5">
        <v>49.217948717948715</v>
      </c>
      <c r="N340" s="5">
        <v>57.298507462686565</v>
      </c>
      <c r="O340" t="s">
        <v>14</v>
      </c>
    </row>
    <row r="341" spans="1:15" x14ac:dyDescent="0.2">
      <c r="A341">
        <v>3400</v>
      </c>
      <c r="B341">
        <v>6405</v>
      </c>
      <c r="C341" s="5">
        <v>188.38235294117646</v>
      </c>
      <c r="D341" s="5">
        <v>40.03125</v>
      </c>
      <c r="E341" t="s">
        <v>20</v>
      </c>
      <c r="K341">
        <v>43000</v>
      </c>
      <c r="L341">
        <v>5615</v>
      </c>
      <c r="M341" s="5">
        <v>13.05813953488372</v>
      </c>
      <c r="N341" s="5">
        <v>71.987179487179489</v>
      </c>
      <c r="O341" t="s">
        <v>14</v>
      </c>
    </row>
    <row r="342" spans="1:15" x14ac:dyDescent="0.2">
      <c r="A342">
        <v>137600</v>
      </c>
      <c r="B342">
        <v>180667</v>
      </c>
      <c r="C342" s="5">
        <v>131.29869186046511</v>
      </c>
      <c r="D342" s="5">
        <v>81.016591928251117</v>
      </c>
      <c r="E342" t="s">
        <v>20</v>
      </c>
      <c r="K342">
        <v>9600</v>
      </c>
      <c r="L342">
        <v>6205</v>
      </c>
      <c r="M342" s="5">
        <v>64.635416666666671</v>
      </c>
      <c r="N342" s="5">
        <v>92.611940298507463</v>
      </c>
      <c r="O342" t="s">
        <v>14</v>
      </c>
    </row>
    <row r="343" spans="1:15" x14ac:dyDescent="0.2">
      <c r="A343">
        <v>3900</v>
      </c>
      <c r="B343">
        <v>11075</v>
      </c>
      <c r="C343" s="5">
        <v>283.97435897435901</v>
      </c>
      <c r="D343" s="5">
        <v>35.047468354430379</v>
      </c>
      <c r="E343" t="s">
        <v>20</v>
      </c>
      <c r="K343">
        <v>10000</v>
      </c>
      <c r="L343">
        <v>8142</v>
      </c>
      <c r="M343" s="5">
        <v>81.42</v>
      </c>
      <c r="N343" s="5">
        <v>30.958174904942965</v>
      </c>
      <c r="O343" t="s">
        <v>14</v>
      </c>
    </row>
    <row r="344" spans="1:15" x14ac:dyDescent="0.2">
      <c r="A344">
        <v>10000</v>
      </c>
      <c r="B344">
        <v>12042</v>
      </c>
      <c r="C344" s="5">
        <v>120.41999999999999</v>
      </c>
      <c r="D344" s="5">
        <v>102.92307692307692</v>
      </c>
      <c r="E344" t="s">
        <v>20</v>
      </c>
      <c r="K344">
        <v>172000</v>
      </c>
      <c r="L344">
        <v>55805</v>
      </c>
      <c r="M344" s="5">
        <v>32.444767441860463</v>
      </c>
      <c r="N344" s="5">
        <v>33.001182732111175</v>
      </c>
      <c r="O344" t="s">
        <v>14</v>
      </c>
    </row>
    <row r="345" spans="1:15" x14ac:dyDescent="0.2">
      <c r="A345">
        <v>42800</v>
      </c>
      <c r="B345">
        <v>179356</v>
      </c>
      <c r="C345" s="5">
        <v>419.0560747663551</v>
      </c>
      <c r="D345" s="5">
        <v>27.998126756166094</v>
      </c>
      <c r="E345" t="s">
        <v>20</v>
      </c>
      <c r="K345">
        <v>153700</v>
      </c>
      <c r="L345">
        <v>15238</v>
      </c>
      <c r="M345" s="5">
        <v>9.9141184124918666</v>
      </c>
      <c r="N345" s="5">
        <v>84.187845303867405</v>
      </c>
      <c r="O345" t="s">
        <v>14</v>
      </c>
    </row>
    <row r="346" spans="1:15" x14ac:dyDescent="0.2">
      <c r="A346">
        <v>6200</v>
      </c>
      <c r="B346">
        <v>8645</v>
      </c>
      <c r="C346" s="5">
        <v>139.43548387096774</v>
      </c>
      <c r="D346" s="5">
        <v>45.026041666666664</v>
      </c>
      <c r="E346" t="s">
        <v>20</v>
      </c>
      <c r="K346">
        <v>3600</v>
      </c>
      <c r="L346">
        <v>961</v>
      </c>
      <c r="M346" s="5">
        <v>26.694444444444443</v>
      </c>
      <c r="N346" s="5">
        <v>73.92307692307692</v>
      </c>
      <c r="O346" t="s">
        <v>14</v>
      </c>
    </row>
    <row r="347" spans="1:15" x14ac:dyDescent="0.2">
      <c r="A347">
        <v>1100</v>
      </c>
      <c r="B347">
        <v>1914</v>
      </c>
      <c r="C347" s="5">
        <v>174</v>
      </c>
      <c r="D347" s="5">
        <v>73.615384615384613</v>
      </c>
      <c r="E347" t="s">
        <v>20</v>
      </c>
      <c r="K347">
        <v>100</v>
      </c>
      <c r="L347">
        <v>5</v>
      </c>
      <c r="M347" s="5">
        <v>5</v>
      </c>
      <c r="N347" s="5">
        <v>5</v>
      </c>
      <c r="O347" t="s">
        <v>14</v>
      </c>
    </row>
    <row r="348" spans="1:15" x14ac:dyDescent="0.2">
      <c r="A348">
        <v>26500</v>
      </c>
      <c r="B348">
        <v>41205</v>
      </c>
      <c r="C348" s="5">
        <v>155.49056603773585</v>
      </c>
      <c r="D348" s="5">
        <v>56.991701244813278</v>
      </c>
      <c r="E348" t="s">
        <v>20</v>
      </c>
      <c r="K348">
        <v>3300</v>
      </c>
      <c r="L348">
        <v>1980</v>
      </c>
      <c r="M348" s="5">
        <v>60</v>
      </c>
      <c r="N348" s="5">
        <v>94.285714285714292</v>
      </c>
      <c r="O348" t="s">
        <v>14</v>
      </c>
    </row>
    <row r="349" spans="1:15" x14ac:dyDescent="0.2">
      <c r="A349">
        <v>8500</v>
      </c>
      <c r="B349">
        <v>14488</v>
      </c>
      <c r="C349" s="5">
        <v>170.44705882352943</v>
      </c>
      <c r="D349" s="5">
        <v>85.223529411764702</v>
      </c>
      <c r="E349" t="s">
        <v>20</v>
      </c>
      <c r="K349">
        <v>187600</v>
      </c>
      <c r="L349">
        <v>35698</v>
      </c>
      <c r="M349" s="5">
        <v>19.028784648187631</v>
      </c>
      <c r="N349" s="5">
        <v>43.00963855421687</v>
      </c>
      <c r="O349" t="s">
        <v>14</v>
      </c>
    </row>
    <row r="350" spans="1:15" x14ac:dyDescent="0.2">
      <c r="A350">
        <v>6400</v>
      </c>
      <c r="B350">
        <v>12129</v>
      </c>
      <c r="C350" s="5">
        <v>189.515625</v>
      </c>
      <c r="D350" s="5">
        <v>50.962184873949582</v>
      </c>
      <c r="E350" t="s">
        <v>20</v>
      </c>
      <c r="K350">
        <v>145000</v>
      </c>
      <c r="L350">
        <v>6631</v>
      </c>
      <c r="M350" s="5">
        <v>4.5731034482758623</v>
      </c>
      <c r="N350" s="5">
        <v>51.007692307692309</v>
      </c>
      <c r="O350" t="s">
        <v>14</v>
      </c>
    </row>
    <row r="351" spans="1:15" x14ac:dyDescent="0.2">
      <c r="A351">
        <v>1400</v>
      </c>
      <c r="B351">
        <v>3496</v>
      </c>
      <c r="C351" s="5">
        <v>249.71428571428572</v>
      </c>
      <c r="D351" s="5">
        <v>63.563636363636363</v>
      </c>
      <c r="E351" t="s">
        <v>20</v>
      </c>
      <c r="K351">
        <v>5500</v>
      </c>
      <c r="L351">
        <v>4678</v>
      </c>
      <c r="M351" s="5">
        <v>85.054545454545448</v>
      </c>
      <c r="N351" s="5">
        <v>85.054545454545448</v>
      </c>
      <c r="O351" t="s">
        <v>14</v>
      </c>
    </row>
    <row r="352" spans="1:15" x14ac:dyDescent="0.2">
      <c r="A352">
        <v>4300</v>
      </c>
      <c r="B352">
        <v>11525</v>
      </c>
      <c r="C352" s="5">
        <v>268.02325581395348</v>
      </c>
      <c r="D352" s="5">
        <v>90.0390625</v>
      </c>
      <c r="E352" t="s">
        <v>20</v>
      </c>
      <c r="K352">
        <v>5900</v>
      </c>
      <c r="L352">
        <v>4997</v>
      </c>
      <c r="M352" s="5">
        <v>84.694915254237287</v>
      </c>
      <c r="N352" s="5">
        <v>43.833333333333336</v>
      </c>
      <c r="O352" t="s">
        <v>14</v>
      </c>
    </row>
    <row r="353" spans="1:15" x14ac:dyDescent="0.2">
      <c r="A353">
        <v>25600</v>
      </c>
      <c r="B353">
        <v>158669</v>
      </c>
      <c r="C353" s="5">
        <v>619.80078125</v>
      </c>
      <c r="D353" s="5">
        <v>74.006063432835816</v>
      </c>
      <c r="E353" t="s">
        <v>20</v>
      </c>
      <c r="K353">
        <v>94900</v>
      </c>
      <c r="L353">
        <v>57659</v>
      </c>
      <c r="M353" s="5">
        <v>60.757639620653315</v>
      </c>
      <c r="N353" s="5">
        <v>97.069023569023571</v>
      </c>
      <c r="O353" t="s">
        <v>14</v>
      </c>
    </row>
    <row r="354" spans="1:15" x14ac:dyDescent="0.2">
      <c r="A354">
        <v>94300</v>
      </c>
      <c r="B354">
        <v>150806</v>
      </c>
      <c r="C354" s="5">
        <v>159.92152704135739</v>
      </c>
      <c r="D354" s="5">
        <v>55.999257333828446</v>
      </c>
      <c r="E354" t="s">
        <v>20</v>
      </c>
      <c r="K354">
        <v>5100</v>
      </c>
      <c r="L354">
        <v>1414</v>
      </c>
      <c r="M354" s="5">
        <v>27.725490196078432</v>
      </c>
      <c r="N354" s="5">
        <v>58.916666666666664</v>
      </c>
      <c r="O354" t="s">
        <v>14</v>
      </c>
    </row>
    <row r="355" spans="1:15" x14ac:dyDescent="0.2">
      <c r="A355">
        <v>5100</v>
      </c>
      <c r="B355">
        <v>14249</v>
      </c>
      <c r="C355" s="5">
        <v>279.39215686274508</v>
      </c>
      <c r="D355" s="5">
        <v>32.983796296296298</v>
      </c>
      <c r="E355" t="s">
        <v>20</v>
      </c>
      <c r="K355">
        <v>121100</v>
      </c>
      <c r="L355">
        <v>26176</v>
      </c>
      <c r="M355" s="5">
        <v>21.615194054500414</v>
      </c>
      <c r="N355" s="5">
        <v>103.87301587301587</v>
      </c>
      <c r="O355" t="s">
        <v>14</v>
      </c>
    </row>
    <row r="356" spans="1:15" x14ac:dyDescent="0.2">
      <c r="A356">
        <v>6400</v>
      </c>
      <c r="B356">
        <v>13205</v>
      </c>
      <c r="C356" s="5">
        <v>206.32812500000003</v>
      </c>
      <c r="D356" s="5">
        <v>69.867724867724874</v>
      </c>
      <c r="E356" t="s">
        <v>20</v>
      </c>
      <c r="K356">
        <v>7000</v>
      </c>
      <c r="L356">
        <v>5177</v>
      </c>
      <c r="M356" s="5">
        <v>73.957142857142856</v>
      </c>
      <c r="N356" s="5">
        <v>77.268656716417908</v>
      </c>
      <c r="O356" t="s">
        <v>14</v>
      </c>
    </row>
    <row r="357" spans="1:15" x14ac:dyDescent="0.2">
      <c r="A357">
        <v>1600</v>
      </c>
      <c r="B357">
        <v>11108</v>
      </c>
      <c r="C357" s="5">
        <v>694.25</v>
      </c>
      <c r="D357" s="5">
        <v>72.129870129870127</v>
      </c>
      <c r="E357" t="s">
        <v>20</v>
      </c>
      <c r="K357">
        <v>195200</v>
      </c>
      <c r="L357">
        <v>78630</v>
      </c>
      <c r="M357" s="5">
        <v>40.281762295081968</v>
      </c>
      <c r="N357" s="5">
        <v>105.97035040431267</v>
      </c>
      <c r="O357" t="s">
        <v>14</v>
      </c>
    </row>
    <row r="358" spans="1:15" x14ac:dyDescent="0.2">
      <c r="A358">
        <v>1900</v>
      </c>
      <c r="B358">
        <v>2884</v>
      </c>
      <c r="C358" s="5">
        <v>151.78947368421052</v>
      </c>
      <c r="D358" s="5">
        <v>30.041666666666668</v>
      </c>
      <c r="E358" t="s">
        <v>20</v>
      </c>
      <c r="K358">
        <v>7200</v>
      </c>
      <c r="L358">
        <v>6115</v>
      </c>
      <c r="M358" s="5">
        <v>84.930555555555557</v>
      </c>
      <c r="N358" s="5">
        <v>81.533333333333331</v>
      </c>
      <c r="O358" t="s">
        <v>14</v>
      </c>
    </row>
    <row r="359" spans="1:15" x14ac:dyDescent="0.2">
      <c r="A359">
        <v>59200</v>
      </c>
      <c r="B359">
        <v>183756</v>
      </c>
      <c r="C359" s="5">
        <v>310.39864864864865</v>
      </c>
      <c r="D359" s="5">
        <v>59.992164544564154</v>
      </c>
      <c r="E359" t="s">
        <v>20</v>
      </c>
      <c r="K359">
        <v>170600</v>
      </c>
      <c r="L359">
        <v>114523</v>
      </c>
      <c r="M359" s="5">
        <v>67.129542790152414</v>
      </c>
      <c r="N359" s="5">
        <v>25.998410896708286</v>
      </c>
      <c r="O359" t="s">
        <v>14</v>
      </c>
    </row>
    <row r="360" spans="1:15" x14ac:dyDescent="0.2">
      <c r="A360">
        <v>139000</v>
      </c>
      <c r="B360">
        <v>158590</v>
      </c>
      <c r="C360" s="5">
        <v>114.09352517985612</v>
      </c>
      <c r="D360" s="5">
        <v>69.986760812003524</v>
      </c>
      <c r="E360" t="s">
        <v>20</v>
      </c>
      <c r="K360">
        <v>7800</v>
      </c>
      <c r="L360">
        <v>3144</v>
      </c>
      <c r="M360" s="5">
        <v>40.307692307692307</v>
      </c>
      <c r="N360" s="5">
        <v>34.173913043478258</v>
      </c>
      <c r="O360" t="s">
        <v>14</v>
      </c>
    </row>
    <row r="361" spans="1:15" x14ac:dyDescent="0.2">
      <c r="A361">
        <v>9400</v>
      </c>
      <c r="B361">
        <v>11277</v>
      </c>
      <c r="C361" s="5">
        <v>119.96808510638297</v>
      </c>
      <c r="D361" s="5">
        <v>58.128865979381445</v>
      </c>
      <c r="E361" t="s">
        <v>20</v>
      </c>
      <c r="K361">
        <v>9400</v>
      </c>
      <c r="L361">
        <v>4899</v>
      </c>
      <c r="M361" s="5">
        <v>52.117021276595743</v>
      </c>
      <c r="N361" s="5">
        <v>76.546875</v>
      </c>
      <c r="O361" t="s">
        <v>14</v>
      </c>
    </row>
    <row r="362" spans="1:15" x14ac:dyDescent="0.2">
      <c r="A362">
        <v>9200</v>
      </c>
      <c r="B362">
        <v>13382</v>
      </c>
      <c r="C362" s="5">
        <v>145.45652173913044</v>
      </c>
      <c r="D362" s="5">
        <v>103.73643410852713</v>
      </c>
      <c r="E362" t="s">
        <v>20</v>
      </c>
      <c r="K362">
        <v>7800</v>
      </c>
      <c r="L362">
        <v>6839</v>
      </c>
      <c r="M362" s="5">
        <v>87.679487179487182</v>
      </c>
      <c r="N362" s="5">
        <v>106.859375</v>
      </c>
      <c r="O362" t="s">
        <v>14</v>
      </c>
    </row>
    <row r="363" spans="1:15" x14ac:dyDescent="0.2">
      <c r="A363">
        <v>14900</v>
      </c>
      <c r="B363">
        <v>32986</v>
      </c>
      <c r="C363" s="5">
        <v>221.38255033557047</v>
      </c>
      <c r="D363" s="5">
        <v>87.962666666666664</v>
      </c>
      <c r="E363" t="s">
        <v>20</v>
      </c>
      <c r="K363">
        <v>141100</v>
      </c>
      <c r="L363">
        <v>74073</v>
      </c>
      <c r="M363" s="5">
        <v>52.496810772501767</v>
      </c>
      <c r="N363" s="5">
        <v>87.972684085510693</v>
      </c>
      <c r="O363" t="s">
        <v>14</v>
      </c>
    </row>
    <row r="364" spans="1:15" x14ac:dyDescent="0.2">
      <c r="A364">
        <v>10000</v>
      </c>
      <c r="B364">
        <v>12684</v>
      </c>
      <c r="C364" s="5">
        <v>126.84</v>
      </c>
      <c r="D364" s="5">
        <v>31.012224938875306</v>
      </c>
      <c r="E364" t="s">
        <v>20</v>
      </c>
      <c r="K364">
        <v>6600</v>
      </c>
      <c r="L364">
        <v>4814</v>
      </c>
      <c r="M364" s="5">
        <v>72.939393939393938</v>
      </c>
      <c r="N364" s="5">
        <v>42.982142857142854</v>
      </c>
      <c r="O364" t="s">
        <v>14</v>
      </c>
    </row>
    <row r="365" spans="1:15" x14ac:dyDescent="0.2">
      <c r="A365">
        <v>600</v>
      </c>
      <c r="B365">
        <v>14033</v>
      </c>
      <c r="C365" s="5">
        <v>2338.833333333333</v>
      </c>
      <c r="D365" s="5">
        <v>59.970085470085472</v>
      </c>
      <c r="E365" t="s">
        <v>20</v>
      </c>
      <c r="K365">
        <v>66600</v>
      </c>
      <c r="L365">
        <v>37823</v>
      </c>
      <c r="M365" s="5">
        <v>56.791291291291287</v>
      </c>
      <c r="N365" s="5">
        <v>101.13101604278074</v>
      </c>
      <c r="O365" t="s">
        <v>14</v>
      </c>
    </row>
    <row r="366" spans="1:15" x14ac:dyDescent="0.2">
      <c r="A366">
        <v>35000</v>
      </c>
      <c r="B366">
        <v>177936</v>
      </c>
      <c r="C366" s="5">
        <v>508.38857142857148</v>
      </c>
      <c r="D366" s="5">
        <v>58.9973474801061</v>
      </c>
      <c r="E366" t="s">
        <v>20</v>
      </c>
    </row>
    <row r="367" spans="1:15" x14ac:dyDescent="0.2">
      <c r="A367">
        <v>6900</v>
      </c>
      <c r="B367">
        <v>13212</v>
      </c>
      <c r="C367" s="5">
        <v>191.47826086956522</v>
      </c>
      <c r="D367" s="5">
        <v>50.045454545454547</v>
      </c>
      <c r="E367" t="s">
        <v>20</v>
      </c>
    </row>
    <row r="368" spans="1:15" x14ac:dyDescent="0.2">
      <c r="A368">
        <v>5100</v>
      </c>
      <c r="B368">
        <v>12219</v>
      </c>
      <c r="C368" s="5">
        <v>239.58823529411765</v>
      </c>
      <c r="D368" s="5">
        <v>44.922794117647058</v>
      </c>
      <c r="E368" t="s">
        <v>20</v>
      </c>
    </row>
    <row r="369" spans="1:5" x14ac:dyDescent="0.2">
      <c r="A369">
        <v>6900</v>
      </c>
      <c r="B369">
        <v>12155</v>
      </c>
      <c r="C369" s="5">
        <v>176.15942028985506</v>
      </c>
      <c r="D369" s="5">
        <v>29.009546539379475</v>
      </c>
      <c r="E369" t="s">
        <v>20</v>
      </c>
    </row>
    <row r="370" spans="1:5" x14ac:dyDescent="0.2">
      <c r="A370">
        <v>48800</v>
      </c>
      <c r="B370">
        <v>175020</v>
      </c>
      <c r="C370" s="5">
        <v>358.64754098360658</v>
      </c>
      <c r="D370" s="5">
        <v>107.97038864898211</v>
      </c>
      <c r="E370" t="s">
        <v>20</v>
      </c>
    </row>
    <row r="371" spans="1:5" x14ac:dyDescent="0.2">
      <c r="A371">
        <v>16200</v>
      </c>
      <c r="B371">
        <v>75955</v>
      </c>
      <c r="C371" s="5">
        <v>468.85802469135803</v>
      </c>
      <c r="D371" s="5">
        <v>68.987284287011803</v>
      </c>
      <c r="E371" t="s">
        <v>20</v>
      </c>
    </row>
    <row r="372" spans="1:5" x14ac:dyDescent="0.2">
      <c r="A372">
        <v>97600</v>
      </c>
      <c r="B372">
        <v>119127</v>
      </c>
      <c r="C372" s="5">
        <v>122.05635245901641</v>
      </c>
      <c r="D372" s="5">
        <v>111.02236719478098</v>
      </c>
      <c r="E372" t="s">
        <v>20</v>
      </c>
    </row>
    <row r="373" spans="1:5" x14ac:dyDescent="0.2">
      <c r="A373">
        <v>9700</v>
      </c>
      <c r="B373">
        <v>11929</v>
      </c>
      <c r="C373" s="5">
        <v>122.97938144329896</v>
      </c>
      <c r="D373" s="5">
        <v>36.0392749244713</v>
      </c>
      <c r="E373" t="s">
        <v>20</v>
      </c>
    </row>
    <row r="374" spans="1:5" x14ac:dyDescent="0.2">
      <c r="A374">
        <v>62300</v>
      </c>
      <c r="B374">
        <v>118214</v>
      </c>
      <c r="C374" s="5">
        <v>189.74959871589084</v>
      </c>
      <c r="D374" s="5">
        <v>101.03760683760684</v>
      </c>
      <c r="E374" t="s">
        <v>20</v>
      </c>
    </row>
    <row r="375" spans="1:5" x14ac:dyDescent="0.2">
      <c r="A375">
        <v>1400</v>
      </c>
      <c r="B375">
        <v>14511</v>
      </c>
      <c r="C375" s="5">
        <v>1036.5</v>
      </c>
      <c r="D375" s="5">
        <v>39.97520661157025</v>
      </c>
      <c r="E375" t="s">
        <v>20</v>
      </c>
    </row>
    <row r="376" spans="1:5" x14ac:dyDescent="0.2">
      <c r="A376">
        <v>5400</v>
      </c>
      <c r="B376">
        <v>8109</v>
      </c>
      <c r="C376" s="5">
        <v>150.16666666666666</v>
      </c>
      <c r="D376" s="5">
        <v>78.728155339805824</v>
      </c>
      <c r="E376" t="s">
        <v>20</v>
      </c>
    </row>
    <row r="377" spans="1:5" x14ac:dyDescent="0.2">
      <c r="A377">
        <v>2300</v>
      </c>
      <c r="B377">
        <v>8244</v>
      </c>
      <c r="C377" s="5">
        <v>358.43478260869563</v>
      </c>
      <c r="D377" s="5">
        <v>56.081632653061227</v>
      </c>
      <c r="E377" t="s">
        <v>20</v>
      </c>
    </row>
    <row r="378" spans="1:5" x14ac:dyDescent="0.2">
      <c r="A378">
        <v>1400</v>
      </c>
      <c r="B378">
        <v>7600</v>
      </c>
      <c r="C378" s="5">
        <v>542.85714285714289</v>
      </c>
      <c r="D378" s="5">
        <v>69.090909090909093</v>
      </c>
      <c r="E378" t="s">
        <v>20</v>
      </c>
    </row>
    <row r="379" spans="1:5" x14ac:dyDescent="0.2">
      <c r="A379">
        <v>7500</v>
      </c>
      <c r="B379">
        <v>14381</v>
      </c>
      <c r="C379" s="5">
        <v>191.74666666666667</v>
      </c>
      <c r="D379" s="5">
        <v>107.32089552238806</v>
      </c>
      <c r="E379" t="s">
        <v>20</v>
      </c>
    </row>
    <row r="380" spans="1:5" x14ac:dyDescent="0.2">
      <c r="A380">
        <v>1500</v>
      </c>
      <c r="B380">
        <v>13980</v>
      </c>
      <c r="C380" s="5">
        <v>932</v>
      </c>
      <c r="D380" s="5">
        <v>51.970260223048328</v>
      </c>
      <c r="E380" t="s">
        <v>20</v>
      </c>
    </row>
    <row r="381" spans="1:5" x14ac:dyDescent="0.2">
      <c r="A381">
        <v>2900</v>
      </c>
      <c r="B381">
        <v>12449</v>
      </c>
      <c r="C381" s="5">
        <v>429.27586206896552</v>
      </c>
      <c r="D381" s="5">
        <v>71.137142857142862</v>
      </c>
      <c r="E381" t="s">
        <v>20</v>
      </c>
    </row>
    <row r="382" spans="1:5" x14ac:dyDescent="0.2">
      <c r="A382">
        <v>7300</v>
      </c>
      <c r="B382">
        <v>7348</v>
      </c>
      <c r="C382" s="5">
        <v>100.65753424657535</v>
      </c>
      <c r="D382" s="5">
        <v>106.49275362318841</v>
      </c>
      <c r="E382" t="s">
        <v>20</v>
      </c>
    </row>
    <row r="383" spans="1:5" x14ac:dyDescent="0.2">
      <c r="A383">
        <v>3600</v>
      </c>
      <c r="B383">
        <v>8158</v>
      </c>
      <c r="C383" s="5">
        <v>226.61111111111109</v>
      </c>
      <c r="D383" s="5">
        <v>42.93684210526316</v>
      </c>
      <c r="E383" t="s">
        <v>20</v>
      </c>
    </row>
    <row r="384" spans="1:5" x14ac:dyDescent="0.2">
      <c r="A384">
        <v>5000</v>
      </c>
      <c r="B384">
        <v>7119</v>
      </c>
      <c r="C384" s="5">
        <v>142.38</v>
      </c>
      <c r="D384" s="5">
        <v>30.037974683544302</v>
      </c>
      <c r="E384" t="s">
        <v>20</v>
      </c>
    </row>
    <row r="385" spans="1:5" x14ac:dyDescent="0.2">
      <c r="A385">
        <v>9200</v>
      </c>
      <c r="B385">
        <v>12322</v>
      </c>
      <c r="C385" s="5">
        <v>133.93478260869566</v>
      </c>
      <c r="D385" s="5">
        <v>62.867346938775512</v>
      </c>
      <c r="E385" t="s">
        <v>20</v>
      </c>
    </row>
    <row r="386" spans="1:5" x14ac:dyDescent="0.2">
      <c r="A386">
        <v>128900</v>
      </c>
      <c r="B386">
        <v>196960</v>
      </c>
      <c r="C386" s="5">
        <v>152.80062063615205</v>
      </c>
      <c r="D386" s="5">
        <v>26.999314599040439</v>
      </c>
      <c r="E386" t="s">
        <v>20</v>
      </c>
    </row>
    <row r="387" spans="1:5" x14ac:dyDescent="0.2">
      <c r="A387">
        <v>42100</v>
      </c>
      <c r="B387">
        <v>188057</v>
      </c>
      <c r="C387" s="5">
        <v>446.69121140142522</v>
      </c>
      <c r="D387" s="5">
        <v>65.004147943311438</v>
      </c>
      <c r="E387" t="s">
        <v>20</v>
      </c>
    </row>
    <row r="388" spans="1:5" x14ac:dyDescent="0.2">
      <c r="A388">
        <v>52000</v>
      </c>
      <c r="B388">
        <v>91014</v>
      </c>
      <c r="C388" s="5">
        <v>175.02692307692308</v>
      </c>
      <c r="D388" s="5">
        <v>110.99268292682927</v>
      </c>
      <c r="E388" t="s">
        <v>20</v>
      </c>
    </row>
    <row r="389" spans="1:5" x14ac:dyDescent="0.2">
      <c r="A389">
        <v>63400</v>
      </c>
      <c r="B389">
        <v>197728</v>
      </c>
      <c r="C389" s="5">
        <v>311.87381703470032</v>
      </c>
      <c r="D389" s="5">
        <v>97.020608439646708</v>
      </c>
      <c r="E389" t="s">
        <v>20</v>
      </c>
    </row>
    <row r="390" spans="1:5" x14ac:dyDescent="0.2">
      <c r="A390">
        <v>8700</v>
      </c>
      <c r="B390">
        <v>10682</v>
      </c>
      <c r="C390" s="5">
        <v>122.78160919540231</v>
      </c>
      <c r="D390" s="5">
        <v>92.08620689655173</v>
      </c>
      <c r="E390" t="s">
        <v>20</v>
      </c>
    </row>
    <row r="391" spans="1:5" x14ac:dyDescent="0.2">
      <c r="A391">
        <v>108400</v>
      </c>
      <c r="B391">
        <v>138586</v>
      </c>
      <c r="C391" s="5">
        <v>127.84686346863469</v>
      </c>
      <c r="D391" s="5">
        <v>103.03791821561339</v>
      </c>
      <c r="E391" t="s">
        <v>20</v>
      </c>
    </row>
    <row r="392" spans="1:5" x14ac:dyDescent="0.2">
      <c r="A392">
        <v>7300</v>
      </c>
      <c r="B392">
        <v>11579</v>
      </c>
      <c r="C392" s="5">
        <v>158.61643835616439</v>
      </c>
      <c r="D392" s="5">
        <v>68.922619047619051</v>
      </c>
      <c r="E392" t="s">
        <v>20</v>
      </c>
    </row>
    <row r="393" spans="1:5" x14ac:dyDescent="0.2">
      <c r="A393">
        <v>1700</v>
      </c>
      <c r="B393">
        <v>12020</v>
      </c>
      <c r="C393" s="5">
        <v>707.05882352941171</v>
      </c>
      <c r="D393" s="5">
        <v>87.737226277372258</v>
      </c>
      <c r="E393" t="s">
        <v>20</v>
      </c>
    </row>
    <row r="394" spans="1:5" x14ac:dyDescent="0.2">
      <c r="A394">
        <v>9800</v>
      </c>
      <c r="B394">
        <v>13954</v>
      </c>
      <c r="C394" s="5">
        <v>142.38775510204081</v>
      </c>
      <c r="D394" s="5">
        <v>75.021505376344081</v>
      </c>
      <c r="E394" t="s">
        <v>20</v>
      </c>
    </row>
    <row r="395" spans="1:5" x14ac:dyDescent="0.2">
      <c r="A395">
        <v>4300</v>
      </c>
      <c r="B395">
        <v>6358</v>
      </c>
      <c r="C395" s="5">
        <v>147.86046511627907</v>
      </c>
      <c r="D395" s="5">
        <v>50.863999999999997</v>
      </c>
      <c r="E395" t="s">
        <v>20</v>
      </c>
    </row>
    <row r="396" spans="1:5" x14ac:dyDescent="0.2">
      <c r="A396">
        <v>800</v>
      </c>
      <c r="B396">
        <v>14725</v>
      </c>
      <c r="C396" s="5">
        <v>1840.625</v>
      </c>
      <c r="D396" s="5">
        <v>72.896039603960389</v>
      </c>
      <c r="E396" t="s">
        <v>20</v>
      </c>
    </row>
    <row r="397" spans="1:5" x14ac:dyDescent="0.2">
      <c r="A397">
        <v>6900</v>
      </c>
      <c r="B397">
        <v>11174</v>
      </c>
      <c r="C397" s="5">
        <v>161.94202898550725</v>
      </c>
      <c r="D397" s="5">
        <v>108.48543689320388</v>
      </c>
      <c r="E397" t="s">
        <v>20</v>
      </c>
    </row>
    <row r="398" spans="1:5" x14ac:dyDescent="0.2">
      <c r="A398">
        <v>38500</v>
      </c>
      <c r="B398">
        <v>182036</v>
      </c>
      <c r="C398" s="5">
        <v>472.82077922077923</v>
      </c>
      <c r="D398" s="5">
        <v>101.98095238095237</v>
      </c>
      <c r="E398" t="s">
        <v>20</v>
      </c>
    </row>
    <row r="399" spans="1:5" x14ac:dyDescent="0.2">
      <c r="A399">
        <v>2000</v>
      </c>
      <c r="B399">
        <v>10353</v>
      </c>
      <c r="C399" s="5">
        <v>517.65</v>
      </c>
      <c r="D399" s="5">
        <v>65.942675159235662</v>
      </c>
      <c r="E399" t="s">
        <v>20</v>
      </c>
    </row>
    <row r="400" spans="1:5" x14ac:dyDescent="0.2">
      <c r="A400">
        <v>5600</v>
      </c>
      <c r="B400">
        <v>13868</v>
      </c>
      <c r="C400" s="5">
        <v>247.64285714285714</v>
      </c>
      <c r="D400" s="5">
        <v>24.987387387387386</v>
      </c>
      <c r="E400" t="s">
        <v>20</v>
      </c>
    </row>
    <row r="401" spans="1:5" x14ac:dyDescent="0.2">
      <c r="A401">
        <v>8300</v>
      </c>
      <c r="B401">
        <v>8317</v>
      </c>
      <c r="C401" s="5">
        <v>100.20481927710843</v>
      </c>
      <c r="D401" s="5">
        <v>28.003367003367003</v>
      </c>
      <c r="E401" t="s">
        <v>20</v>
      </c>
    </row>
    <row r="402" spans="1:5" x14ac:dyDescent="0.2">
      <c r="A402">
        <v>6900</v>
      </c>
      <c r="B402">
        <v>10557</v>
      </c>
      <c r="C402" s="5">
        <v>153</v>
      </c>
      <c r="D402" s="5">
        <v>85.829268292682926</v>
      </c>
      <c r="E402" t="s">
        <v>20</v>
      </c>
    </row>
    <row r="403" spans="1:5" x14ac:dyDescent="0.2">
      <c r="A403">
        <v>48500</v>
      </c>
      <c r="B403">
        <v>75906</v>
      </c>
      <c r="C403" s="5">
        <v>156.50721649484535</v>
      </c>
      <c r="D403" s="5">
        <v>25.00197628458498</v>
      </c>
      <c r="E403" t="s">
        <v>20</v>
      </c>
    </row>
    <row r="404" spans="1:5" x14ac:dyDescent="0.2">
      <c r="A404">
        <v>4900</v>
      </c>
      <c r="B404">
        <v>13250</v>
      </c>
      <c r="C404" s="5">
        <v>270.40816326530609</v>
      </c>
      <c r="D404" s="5">
        <v>92.013888888888886</v>
      </c>
      <c r="E404" t="s">
        <v>20</v>
      </c>
    </row>
    <row r="405" spans="1:5" x14ac:dyDescent="0.2">
      <c r="A405">
        <v>8400</v>
      </c>
      <c r="B405">
        <v>11261</v>
      </c>
      <c r="C405" s="5">
        <v>134.05952380952382</v>
      </c>
      <c r="D405" s="5">
        <v>93.066115702479337</v>
      </c>
      <c r="E405" t="s">
        <v>20</v>
      </c>
    </row>
    <row r="406" spans="1:5" x14ac:dyDescent="0.2">
      <c r="A406">
        <v>8900</v>
      </c>
      <c r="B406">
        <v>14685</v>
      </c>
      <c r="C406" s="5">
        <v>165</v>
      </c>
      <c r="D406" s="5">
        <v>81.132596685082873</v>
      </c>
      <c r="E406" t="s">
        <v>20</v>
      </c>
    </row>
    <row r="407" spans="1:5" x14ac:dyDescent="0.2">
      <c r="A407">
        <v>5600</v>
      </c>
      <c r="B407">
        <v>10397</v>
      </c>
      <c r="C407" s="5">
        <v>185.66071428571428</v>
      </c>
      <c r="D407" s="5">
        <v>85.221311475409834</v>
      </c>
      <c r="E407" t="s">
        <v>20</v>
      </c>
    </row>
    <row r="408" spans="1:5" x14ac:dyDescent="0.2">
      <c r="A408">
        <v>28800</v>
      </c>
      <c r="B408">
        <v>118847</v>
      </c>
      <c r="C408" s="5">
        <v>412.6631944444444</v>
      </c>
      <c r="D408" s="5">
        <v>110.96825396825396</v>
      </c>
      <c r="E408" t="s">
        <v>20</v>
      </c>
    </row>
    <row r="409" spans="1:5" x14ac:dyDescent="0.2">
      <c r="A409">
        <v>15800</v>
      </c>
      <c r="B409">
        <v>83267</v>
      </c>
      <c r="C409" s="5">
        <v>527.00632911392404</v>
      </c>
      <c r="D409" s="5">
        <v>84.96632653061225</v>
      </c>
      <c r="E409" t="s">
        <v>20</v>
      </c>
    </row>
    <row r="410" spans="1:5" x14ac:dyDescent="0.2">
      <c r="A410">
        <v>4200</v>
      </c>
      <c r="B410">
        <v>13404</v>
      </c>
      <c r="C410" s="5">
        <v>319.14285714285711</v>
      </c>
      <c r="D410" s="5">
        <v>25.007462686567163</v>
      </c>
      <c r="E410" t="s">
        <v>20</v>
      </c>
    </row>
    <row r="411" spans="1:5" x14ac:dyDescent="0.2">
      <c r="A411">
        <v>37100</v>
      </c>
      <c r="B411">
        <v>131404</v>
      </c>
      <c r="C411" s="5">
        <v>354.18867924528303</v>
      </c>
      <c r="D411" s="5">
        <v>65.998995479658461</v>
      </c>
      <c r="E411" t="s">
        <v>20</v>
      </c>
    </row>
    <row r="412" spans="1:5" x14ac:dyDescent="0.2">
      <c r="A412">
        <v>3700</v>
      </c>
      <c r="B412">
        <v>5028</v>
      </c>
      <c r="C412" s="5">
        <v>135.8918918918919</v>
      </c>
      <c r="D412" s="5">
        <v>27.933333333333334</v>
      </c>
      <c r="E412" t="s">
        <v>20</v>
      </c>
    </row>
    <row r="413" spans="1:5" x14ac:dyDescent="0.2">
      <c r="A413">
        <v>1200</v>
      </c>
      <c r="B413">
        <v>14150</v>
      </c>
      <c r="C413" s="5">
        <v>1179.1666666666665</v>
      </c>
      <c r="D413" s="5">
        <v>108.84615384615384</v>
      </c>
      <c r="E413" t="s">
        <v>20</v>
      </c>
    </row>
    <row r="414" spans="1:5" x14ac:dyDescent="0.2">
      <c r="A414">
        <v>1200</v>
      </c>
      <c r="B414">
        <v>13513</v>
      </c>
      <c r="C414" s="5">
        <v>1126.0833333333335</v>
      </c>
      <c r="D414" s="5">
        <v>110.76229508196721</v>
      </c>
      <c r="E414" t="s">
        <v>20</v>
      </c>
    </row>
    <row r="415" spans="1:5" x14ac:dyDescent="0.2">
      <c r="A415">
        <v>2000</v>
      </c>
      <c r="B415">
        <v>14240</v>
      </c>
      <c r="C415" s="5">
        <v>712</v>
      </c>
      <c r="D415" s="5">
        <v>101.71428571428571</v>
      </c>
      <c r="E415" t="s">
        <v>20</v>
      </c>
    </row>
    <row r="416" spans="1:5" x14ac:dyDescent="0.2">
      <c r="A416">
        <v>55800</v>
      </c>
      <c r="B416">
        <v>118580</v>
      </c>
      <c r="C416" s="5">
        <v>212.50896057347671</v>
      </c>
      <c r="D416" s="5">
        <v>35</v>
      </c>
      <c r="E416" t="s">
        <v>20</v>
      </c>
    </row>
    <row r="417" spans="1:5" x14ac:dyDescent="0.2">
      <c r="A417">
        <v>4900</v>
      </c>
      <c r="B417">
        <v>11214</v>
      </c>
      <c r="C417" s="5">
        <v>228.85714285714286</v>
      </c>
      <c r="D417" s="5">
        <v>40.049999999999997</v>
      </c>
      <c r="E417" t="s">
        <v>20</v>
      </c>
    </row>
    <row r="418" spans="1:5" x14ac:dyDescent="0.2">
      <c r="A418">
        <v>8600</v>
      </c>
      <c r="B418">
        <v>13527</v>
      </c>
      <c r="C418" s="5">
        <v>157.29069767441862</v>
      </c>
      <c r="D418" s="5">
        <v>36.959016393442624</v>
      </c>
      <c r="E418" t="s">
        <v>20</v>
      </c>
    </row>
    <row r="419" spans="1:5" x14ac:dyDescent="0.2">
      <c r="A419">
        <v>3600</v>
      </c>
      <c r="B419">
        <v>8363</v>
      </c>
      <c r="C419" s="5">
        <v>232.30555555555554</v>
      </c>
      <c r="D419" s="5">
        <v>30.974074074074075</v>
      </c>
      <c r="E419" t="s">
        <v>20</v>
      </c>
    </row>
    <row r="420" spans="1:5" x14ac:dyDescent="0.2">
      <c r="A420">
        <v>4700</v>
      </c>
      <c r="B420">
        <v>12065</v>
      </c>
      <c r="C420" s="5">
        <v>256.70212765957444</v>
      </c>
      <c r="D420" s="5">
        <v>88.065693430656935</v>
      </c>
      <c r="E420" t="s">
        <v>20</v>
      </c>
    </row>
    <row r="421" spans="1:5" x14ac:dyDescent="0.2">
      <c r="A421">
        <v>70400</v>
      </c>
      <c r="B421">
        <v>118603</v>
      </c>
      <c r="C421" s="5">
        <v>168.47017045454547</v>
      </c>
      <c r="D421" s="5">
        <v>37.005616224648989</v>
      </c>
      <c r="E421" t="s">
        <v>20</v>
      </c>
    </row>
    <row r="422" spans="1:5" x14ac:dyDescent="0.2">
      <c r="A422">
        <v>4500</v>
      </c>
      <c r="B422">
        <v>7496</v>
      </c>
      <c r="C422" s="5">
        <v>166.57777777777778</v>
      </c>
      <c r="D422" s="5">
        <v>26.027777777777779</v>
      </c>
      <c r="E422" t="s">
        <v>20</v>
      </c>
    </row>
    <row r="423" spans="1:5" x14ac:dyDescent="0.2">
      <c r="A423">
        <v>1300</v>
      </c>
      <c r="B423">
        <v>10037</v>
      </c>
      <c r="C423" s="5">
        <v>772.07692307692309</v>
      </c>
      <c r="D423" s="5">
        <v>67.817567567567565</v>
      </c>
      <c r="E423" t="s">
        <v>20</v>
      </c>
    </row>
    <row r="424" spans="1:5" x14ac:dyDescent="0.2">
      <c r="A424">
        <v>1400</v>
      </c>
      <c r="B424">
        <v>5696</v>
      </c>
      <c r="C424" s="5">
        <v>406.85714285714283</v>
      </c>
      <c r="D424" s="5">
        <v>49.964912280701753</v>
      </c>
      <c r="E424" t="s">
        <v>20</v>
      </c>
    </row>
    <row r="425" spans="1:5" x14ac:dyDescent="0.2">
      <c r="A425">
        <v>29600</v>
      </c>
      <c r="B425">
        <v>167005</v>
      </c>
      <c r="C425" s="5">
        <v>564.20608108108115</v>
      </c>
      <c r="D425" s="5">
        <v>110.01646903820817</v>
      </c>
      <c r="E425" t="s">
        <v>20</v>
      </c>
    </row>
    <row r="426" spans="1:5" x14ac:dyDescent="0.2">
      <c r="A426">
        <v>2200</v>
      </c>
      <c r="B426">
        <v>14420</v>
      </c>
      <c r="C426" s="5">
        <v>655.4545454545455</v>
      </c>
      <c r="D426" s="5">
        <v>86.867469879518069</v>
      </c>
      <c r="E426" t="s">
        <v>20</v>
      </c>
    </row>
    <row r="427" spans="1:5" x14ac:dyDescent="0.2">
      <c r="A427">
        <v>3500</v>
      </c>
      <c r="B427">
        <v>6204</v>
      </c>
      <c r="C427" s="5">
        <v>177.25714285714284</v>
      </c>
      <c r="D427" s="5">
        <v>62.04</v>
      </c>
      <c r="E427" t="s">
        <v>20</v>
      </c>
    </row>
    <row r="428" spans="1:5" x14ac:dyDescent="0.2">
      <c r="A428">
        <v>5600</v>
      </c>
      <c r="B428">
        <v>6338</v>
      </c>
      <c r="C428" s="5">
        <v>113.17857142857144</v>
      </c>
      <c r="D428" s="5">
        <v>26.970212765957445</v>
      </c>
      <c r="E428" t="s">
        <v>20</v>
      </c>
    </row>
    <row r="429" spans="1:5" x14ac:dyDescent="0.2">
      <c r="A429">
        <v>1100</v>
      </c>
      <c r="B429">
        <v>8010</v>
      </c>
      <c r="C429" s="5">
        <v>728.18181818181824</v>
      </c>
      <c r="D429" s="5">
        <v>54.121621621621621</v>
      </c>
      <c r="E429" t="s">
        <v>20</v>
      </c>
    </row>
    <row r="430" spans="1:5" x14ac:dyDescent="0.2">
      <c r="A430">
        <v>3900</v>
      </c>
      <c r="B430">
        <v>8125</v>
      </c>
      <c r="C430" s="5">
        <v>208.33333333333334</v>
      </c>
      <c r="D430" s="5">
        <v>41.035353535353536</v>
      </c>
      <c r="E430" t="s">
        <v>20</v>
      </c>
    </row>
    <row r="431" spans="1:5" x14ac:dyDescent="0.2">
      <c r="A431">
        <v>4800</v>
      </c>
      <c r="B431">
        <v>11088</v>
      </c>
      <c r="C431" s="5">
        <v>231</v>
      </c>
      <c r="D431" s="5">
        <v>73.92</v>
      </c>
      <c r="E431" t="s">
        <v>20</v>
      </c>
    </row>
    <row r="432" spans="1:5" x14ac:dyDescent="0.2">
      <c r="A432">
        <v>4300</v>
      </c>
      <c r="B432">
        <v>11642</v>
      </c>
      <c r="C432" s="5">
        <v>270.74418604651163</v>
      </c>
      <c r="D432" s="5">
        <v>53.898148148148145</v>
      </c>
      <c r="E432" t="s">
        <v>20</v>
      </c>
    </row>
    <row r="433" spans="1:5" x14ac:dyDescent="0.2">
      <c r="A433">
        <v>149600</v>
      </c>
      <c r="B433">
        <v>169586</v>
      </c>
      <c r="C433" s="5">
        <v>113.3596256684492</v>
      </c>
      <c r="D433" s="5">
        <v>32.999805409612762</v>
      </c>
      <c r="E433" t="s">
        <v>20</v>
      </c>
    </row>
    <row r="434" spans="1:5" x14ac:dyDescent="0.2">
      <c r="A434">
        <v>53100</v>
      </c>
      <c r="B434">
        <v>101185</v>
      </c>
      <c r="C434" s="5">
        <v>190.55555555555554</v>
      </c>
      <c r="D434" s="5">
        <v>43.00254993625159</v>
      </c>
      <c r="E434" t="s">
        <v>20</v>
      </c>
    </row>
    <row r="435" spans="1:5" x14ac:dyDescent="0.2">
      <c r="A435">
        <v>5000</v>
      </c>
      <c r="B435">
        <v>6775</v>
      </c>
      <c r="C435" s="5">
        <v>135.5</v>
      </c>
      <c r="D435" s="5">
        <v>86.858974358974365</v>
      </c>
      <c r="E435" t="s">
        <v>20</v>
      </c>
    </row>
    <row r="436" spans="1:5" x14ac:dyDescent="0.2">
      <c r="A436">
        <v>1300</v>
      </c>
      <c r="B436">
        <v>10243</v>
      </c>
      <c r="C436" s="5">
        <v>787.92307692307691</v>
      </c>
      <c r="D436" s="5">
        <v>58.867816091954026</v>
      </c>
      <c r="E436" t="s">
        <v>20</v>
      </c>
    </row>
    <row r="437" spans="1:5" x14ac:dyDescent="0.2">
      <c r="A437">
        <v>5100</v>
      </c>
      <c r="B437">
        <v>5421</v>
      </c>
      <c r="C437" s="5">
        <v>106.29411764705883</v>
      </c>
      <c r="D437" s="5">
        <v>33.054878048780488</v>
      </c>
      <c r="E437" t="s">
        <v>20</v>
      </c>
    </row>
    <row r="438" spans="1:5" x14ac:dyDescent="0.2">
      <c r="A438">
        <v>5100</v>
      </c>
      <c r="B438">
        <v>10981</v>
      </c>
      <c r="C438" s="5">
        <v>215.31372549019611</v>
      </c>
      <c r="D438" s="5">
        <v>68.204968944099377</v>
      </c>
      <c r="E438" t="s">
        <v>20</v>
      </c>
    </row>
    <row r="439" spans="1:5" x14ac:dyDescent="0.2">
      <c r="A439">
        <v>7400</v>
      </c>
      <c r="B439">
        <v>10451</v>
      </c>
      <c r="C439" s="5">
        <v>141.22972972972974</v>
      </c>
      <c r="D439" s="5">
        <v>75.731884057971016</v>
      </c>
      <c r="E439" t="s">
        <v>20</v>
      </c>
    </row>
    <row r="440" spans="1:5" x14ac:dyDescent="0.2">
      <c r="A440">
        <v>88900</v>
      </c>
      <c r="B440">
        <v>102535</v>
      </c>
      <c r="C440" s="5">
        <v>115.33745781777279</v>
      </c>
      <c r="D440" s="5">
        <v>30.996070133010882</v>
      </c>
      <c r="E440" t="s">
        <v>20</v>
      </c>
    </row>
    <row r="441" spans="1:5" x14ac:dyDescent="0.2">
      <c r="A441">
        <v>6700</v>
      </c>
      <c r="B441">
        <v>12939</v>
      </c>
      <c r="C441" s="5">
        <v>193.11940298507463</v>
      </c>
      <c r="D441" s="5">
        <v>101.88188976377953</v>
      </c>
      <c r="E441" t="s">
        <v>20</v>
      </c>
    </row>
    <row r="442" spans="1:5" x14ac:dyDescent="0.2">
      <c r="A442">
        <v>1500</v>
      </c>
      <c r="B442">
        <v>10946</v>
      </c>
      <c r="C442" s="5">
        <v>729.73333333333335</v>
      </c>
      <c r="D442" s="5">
        <v>52.879227053140099</v>
      </c>
      <c r="E442" t="s">
        <v>20</v>
      </c>
    </row>
    <row r="443" spans="1:5" x14ac:dyDescent="0.2">
      <c r="A443">
        <v>1100</v>
      </c>
      <c r="B443">
        <v>13045</v>
      </c>
      <c r="C443" s="5">
        <v>1185.909090909091</v>
      </c>
      <c r="D443" s="5">
        <v>72.071823204419886</v>
      </c>
      <c r="E443" t="s">
        <v>20</v>
      </c>
    </row>
    <row r="444" spans="1:5" x14ac:dyDescent="0.2">
      <c r="A444">
        <v>6600</v>
      </c>
      <c r="B444">
        <v>8276</v>
      </c>
      <c r="C444" s="5">
        <v>125.39393939393939</v>
      </c>
      <c r="D444" s="5">
        <v>75.236363636363635</v>
      </c>
      <c r="E444" t="s">
        <v>20</v>
      </c>
    </row>
    <row r="445" spans="1:5" x14ac:dyDescent="0.2">
      <c r="A445">
        <v>7600</v>
      </c>
      <c r="B445">
        <v>8332</v>
      </c>
      <c r="C445" s="5">
        <v>109.63157894736841</v>
      </c>
      <c r="D445" s="5">
        <v>45.037837837837834</v>
      </c>
      <c r="E445" t="s">
        <v>20</v>
      </c>
    </row>
    <row r="446" spans="1:5" x14ac:dyDescent="0.2">
      <c r="A446">
        <v>3400</v>
      </c>
      <c r="B446">
        <v>6408</v>
      </c>
      <c r="C446" s="5">
        <v>188.47058823529412</v>
      </c>
      <c r="D446" s="5">
        <v>52.958677685950413</v>
      </c>
      <c r="E446" t="s">
        <v>20</v>
      </c>
    </row>
    <row r="447" spans="1:5" x14ac:dyDescent="0.2">
      <c r="A447">
        <v>2300</v>
      </c>
      <c r="B447">
        <v>4667</v>
      </c>
      <c r="C447" s="5">
        <v>202.9130434782609</v>
      </c>
      <c r="D447" s="5">
        <v>44.028301886792455</v>
      </c>
      <c r="E447" t="s">
        <v>20</v>
      </c>
    </row>
    <row r="448" spans="1:5" x14ac:dyDescent="0.2">
      <c r="A448">
        <v>6200</v>
      </c>
      <c r="B448">
        <v>12216</v>
      </c>
      <c r="C448" s="5">
        <v>197.03225806451613</v>
      </c>
      <c r="D448" s="5">
        <v>86.028169014084511</v>
      </c>
      <c r="E448" t="s">
        <v>20</v>
      </c>
    </row>
    <row r="449" spans="1:5" x14ac:dyDescent="0.2">
      <c r="A449">
        <v>6100</v>
      </c>
      <c r="B449">
        <v>6527</v>
      </c>
      <c r="C449" s="5">
        <v>107</v>
      </c>
      <c r="D449" s="5">
        <v>28.012875536480685</v>
      </c>
      <c r="E449" t="s">
        <v>20</v>
      </c>
    </row>
    <row r="450" spans="1:5" x14ac:dyDescent="0.2">
      <c r="A450">
        <v>2600</v>
      </c>
      <c r="B450">
        <v>6987</v>
      </c>
      <c r="C450" s="5">
        <v>268.73076923076923</v>
      </c>
      <c r="D450" s="5">
        <v>32.050458715596328</v>
      </c>
      <c r="E450" t="s">
        <v>20</v>
      </c>
    </row>
    <row r="451" spans="1:5" x14ac:dyDescent="0.2">
      <c r="A451">
        <v>700</v>
      </c>
      <c r="B451">
        <v>8262</v>
      </c>
      <c r="C451" s="5">
        <v>1180.2857142857142</v>
      </c>
      <c r="D451" s="5">
        <v>108.71052631578948</v>
      </c>
      <c r="E451" t="s">
        <v>20</v>
      </c>
    </row>
    <row r="452" spans="1:5" x14ac:dyDescent="0.2">
      <c r="A452">
        <v>700</v>
      </c>
      <c r="B452">
        <v>1848</v>
      </c>
      <c r="C452" s="5">
        <v>264</v>
      </c>
      <c r="D452" s="5">
        <v>42.97674418604651</v>
      </c>
      <c r="E452" t="s">
        <v>20</v>
      </c>
    </row>
    <row r="453" spans="1:5" x14ac:dyDescent="0.2">
      <c r="A453">
        <v>6400</v>
      </c>
      <c r="B453">
        <v>12360</v>
      </c>
      <c r="C453" s="5">
        <v>193.125</v>
      </c>
      <c r="D453" s="5">
        <v>55.927601809954751</v>
      </c>
      <c r="E453" t="s">
        <v>20</v>
      </c>
    </row>
    <row r="454" spans="1:5" x14ac:dyDescent="0.2">
      <c r="A454">
        <v>59700</v>
      </c>
      <c r="B454">
        <v>134640</v>
      </c>
      <c r="C454" s="5">
        <v>225.52763819095478</v>
      </c>
      <c r="D454" s="5">
        <v>48</v>
      </c>
      <c r="E454" t="s">
        <v>20</v>
      </c>
    </row>
    <row r="455" spans="1:5" x14ac:dyDescent="0.2">
      <c r="A455">
        <v>3200</v>
      </c>
      <c r="B455">
        <v>7661</v>
      </c>
      <c r="C455" s="5">
        <v>239.40625</v>
      </c>
      <c r="D455" s="5">
        <v>112.66176470588235</v>
      </c>
      <c r="E455" t="s">
        <v>20</v>
      </c>
    </row>
    <row r="456" spans="1:5" x14ac:dyDescent="0.2">
      <c r="A456">
        <v>9000</v>
      </c>
      <c r="B456">
        <v>11721</v>
      </c>
      <c r="C456" s="5">
        <v>130.23333333333335</v>
      </c>
      <c r="D456" s="5">
        <v>64.049180327868854</v>
      </c>
      <c r="E456" t="s">
        <v>20</v>
      </c>
    </row>
    <row r="457" spans="1:5" x14ac:dyDescent="0.2">
      <c r="A457">
        <v>2300</v>
      </c>
      <c r="B457">
        <v>14150</v>
      </c>
      <c r="C457" s="5">
        <v>615.21739130434787</v>
      </c>
      <c r="D457" s="5">
        <v>106.39097744360902</v>
      </c>
      <c r="E457" t="s">
        <v>20</v>
      </c>
    </row>
    <row r="458" spans="1:5" x14ac:dyDescent="0.2">
      <c r="A458">
        <v>51300</v>
      </c>
      <c r="B458">
        <v>189192</v>
      </c>
      <c r="C458" s="5">
        <v>368.79532163742692</v>
      </c>
      <c r="D458" s="5">
        <v>76.011249497790274</v>
      </c>
      <c r="E458" t="s">
        <v>20</v>
      </c>
    </row>
    <row r="459" spans="1:5" x14ac:dyDescent="0.2">
      <c r="A459">
        <v>700</v>
      </c>
      <c r="B459">
        <v>7664</v>
      </c>
      <c r="C459" s="5">
        <v>1094.8571428571429</v>
      </c>
      <c r="D459" s="5">
        <v>111.07246376811594</v>
      </c>
      <c r="E459" t="s">
        <v>20</v>
      </c>
    </row>
    <row r="460" spans="1:5" x14ac:dyDescent="0.2">
      <c r="A460">
        <v>1500</v>
      </c>
      <c r="B460">
        <v>12009</v>
      </c>
      <c r="C460" s="5">
        <v>800.6</v>
      </c>
      <c r="D460" s="5">
        <v>43.043010752688176</v>
      </c>
      <c r="E460" t="s">
        <v>20</v>
      </c>
    </row>
    <row r="461" spans="1:5" x14ac:dyDescent="0.2">
      <c r="A461">
        <v>4900</v>
      </c>
      <c r="B461">
        <v>14273</v>
      </c>
      <c r="C461" s="5">
        <v>291.28571428571428</v>
      </c>
      <c r="D461" s="5">
        <v>67.966666666666669</v>
      </c>
      <c r="E461" t="s">
        <v>20</v>
      </c>
    </row>
    <row r="462" spans="1:5" x14ac:dyDescent="0.2">
      <c r="A462">
        <v>54000</v>
      </c>
      <c r="B462">
        <v>188982</v>
      </c>
      <c r="C462" s="5">
        <v>349.9666666666667</v>
      </c>
      <c r="D462" s="5">
        <v>89.991428571428571</v>
      </c>
      <c r="E462" t="s">
        <v>20</v>
      </c>
    </row>
    <row r="463" spans="1:5" x14ac:dyDescent="0.2">
      <c r="A463">
        <v>4100</v>
      </c>
      <c r="B463">
        <v>14640</v>
      </c>
      <c r="C463" s="5">
        <v>357.07317073170731</v>
      </c>
      <c r="D463" s="5">
        <v>58.095238095238095</v>
      </c>
      <c r="E463" t="s">
        <v>20</v>
      </c>
    </row>
    <row r="464" spans="1:5" x14ac:dyDescent="0.2">
      <c r="A464">
        <v>85000</v>
      </c>
      <c r="B464">
        <v>107516</v>
      </c>
      <c r="C464" s="5">
        <v>126.48941176470588</v>
      </c>
      <c r="D464" s="5">
        <v>83.996875000000003</v>
      </c>
      <c r="E464" t="s">
        <v>20</v>
      </c>
    </row>
    <row r="465" spans="1:5" x14ac:dyDescent="0.2">
      <c r="A465">
        <v>3600</v>
      </c>
      <c r="B465">
        <v>13950</v>
      </c>
      <c r="C465" s="5">
        <v>387.5</v>
      </c>
      <c r="D465" s="5">
        <v>88.853503184713375</v>
      </c>
      <c r="E465" t="s">
        <v>20</v>
      </c>
    </row>
    <row r="466" spans="1:5" x14ac:dyDescent="0.2">
      <c r="A466">
        <v>2800</v>
      </c>
      <c r="B466">
        <v>12797</v>
      </c>
      <c r="C466" s="5">
        <v>457.03571428571428</v>
      </c>
      <c r="D466" s="5">
        <v>65.963917525773198</v>
      </c>
      <c r="E466" t="s">
        <v>20</v>
      </c>
    </row>
    <row r="467" spans="1:5" x14ac:dyDescent="0.2">
      <c r="A467">
        <v>2300</v>
      </c>
      <c r="B467">
        <v>6134</v>
      </c>
      <c r="C467" s="5">
        <v>266.69565217391306</v>
      </c>
      <c r="D467" s="5">
        <v>74.804878048780495</v>
      </c>
      <c r="E467" t="s">
        <v>20</v>
      </c>
    </row>
    <row r="468" spans="1:5" x14ac:dyDescent="0.2">
      <c r="A468">
        <v>97100</v>
      </c>
      <c r="B468">
        <v>105817</v>
      </c>
      <c r="C468" s="5">
        <v>108.97734294541709</v>
      </c>
      <c r="D468" s="5">
        <v>24.998110087408456</v>
      </c>
      <c r="E468" t="s">
        <v>20</v>
      </c>
    </row>
    <row r="469" spans="1:5" x14ac:dyDescent="0.2">
      <c r="A469">
        <v>43200</v>
      </c>
      <c r="B469">
        <v>136156</v>
      </c>
      <c r="C469" s="5">
        <v>315.17592592592592</v>
      </c>
      <c r="D469" s="5">
        <v>104.97764070932922</v>
      </c>
      <c r="E469" t="s">
        <v>20</v>
      </c>
    </row>
    <row r="470" spans="1:5" x14ac:dyDescent="0.2">
      <c r="A470">
        <v>6800</v>
      </c>
      <c r="B470">
        <v>10723</v>
      </c>
      <c r="C470" s="5">
        <v>157.69117647058823</v>
      </c>
      <c r="D470" s="5">
        <v>64.987878787878785</v>
      </c>
      <c r="E470" t="s">
        <v>20</v>
      </c>
    </row>
    <row r="471" spans="1:5" x14ac:dyDescent="0.2">
      <c r="A471">
        <v>7300</v>
      </c>
      <c r="B471">
        <v>11228</v>
      </c>
      <c r="C471" s="5">
        <v>153.8082191780822</v>
      </c>
      <c r="D471" s="5">
        <v>94.352941176470594</v>
      </c>
      <c r="E471" t="s">
        <v>20</v>
      </c>
    </row>
    <row r="472" spans="1:5" x14ac:dyDescent="0.2">
      <c r="A472">
        <v>17700</v>
      </c>
      <c r="B472">
        <v>150960</v>
      </c>
      <c r="C472" s="5">
        <v>852.88135593220341</v>
      </c>
      <c r="D472" s="5">
        <v>84.00667779632721</v>
      </c>
      <c r="E472" t="s">
        <v>20</v>
      </c>
    </row>
    <row r="473" spans="1:5" x14ac:dyDescent="0.2">
      <c r="A473">
        <v>6400</v>
      </c>
      <c r="B473">
        <v>8890</v>
      </c>
      <c r="C473" s="5">
        <v>138.90625</v>
      </c>
      <c r="D473" s="5">
        <v>34.061302681992338</v>
      </c>
      <c r="E473" t="s">
        <v>20</v>
      </c>
    </row>
    <row r="474" spans="1:5" x14ac:dyDescent="0.2">
      <c r="A474">
        <v>7700</v>
      </c>
      <c r="B474">
        <v>14644</v>
      </c>
      <c r="C474" s="5">
        <v>190.18181818181819</v>
      </c>
      <c r="D474" s="5">
        <v>93.273885350318466</v>
      </c>
      <c r="E474" t="s">
        <v>20</v>
      </c>
    </row>
    <row r="475" spans="1:5" x14ac:dyDescent="0.2">
      <c r="A475">
        <v>116300</v>
      </c>
      <c r="B475">
        <v>116583</v>
      </c>
      <c r="C475" s="5">
        <v>100.24333619948409</v>
      </c>
      <c r="D475" s="5">
        <v>32.998301726577978</v>
      </c>
      <c r="E475" t="s">
        <v>20</v>
      </c>
    </row>
    <row r="476" spans="1:5" x14ac:dyDescent="0.2">
      <c r="A476">
        <v>9100</v>
      </c>
      <c r="B476">
        <v>12991</v>
      </c>
      <c r="C476" s="5">
        <v>142.75824175824175</v>
      </c>
      <c r="D476" s="5">
        <v>83.812903225806451</v>
      </c>
      <c r="E476" t="s">
        <v>20</v>
      </c>
    </row>
    <row r="477" spans="1:5" x14ac:dyDescent="0.2">
      <c r="A477">
        <v>1500</v>
      </c>
      <c r="B477">
        <v>8447</v>
      </c>
      <c r="C477" s="5">
        <v>563.13333333333333</v>
      </c>
      <c r="D477" s="5">
        <v>63.992424242424242</v>
      </c>
      <c r="E477" t="s">
        <v>20</v>
      </c>
    </row>
    <row r="478" spans="1:5" x14ac:dyDescent="0.2">
      <c r="A478">
        <v>69900</v>
      </c>
      <c r="B478">
        <v>138087</v>
      </c>
      <c r="C478" s="5">
        <v>197.54935622317598</v>
      </c>
      <c r="D478" s="5">
        <v>101.98449039881831</v>
      </c>
      <c r="E478" t="s">
        <v>20</v>
      </c>
    </row>
    <row r="479" spans="1:5" x14ac:dyDescent="0.2">
      <c r="A479">
        <v>1000</v>
      </c>
      <c r="B479">
        <v>5085</v>
      </c>
      <c r="C479" s="5">
        <v>508.5</v>
      </c>
      <c r="D479" s="5">
        <v>105.9375</v>
      </c>
      <c r="E479" t="s">
        <v>20</v>
      </c>
    </row>
    <row r="480" spans="1:5" x14ac:dyDescent="0.2">
      <c r="A480">
        <v>4700</v>
      </c>
      <c r="B480">
        <v>11174</v>
      </c>
      <c r="C480" s="5">
        <v>237.74468085106383</v>
      </c>
      <c r="D480" s="5">
        <v>101.58181818181818</v>
      </c>
      <c r="E480" t="s">
        <v>20</v>
      </c>
    </row>
    <row r="481" spans="1:5" x14ac:dyDescent="0.2">
      <c r="A481">
        <v>3200</v>
      </c>
      <c r="B481">
        <v>10831</v>
      </c>
      <c r="C481" s="5">
        <v>338.46875</v>
      </c>
      <c r="D481" s="5">
        <v>62.970930232558139</v>
      </c>
      <c r="E481" t="s">
        <v>20</v>
      </c>
    </row>
    <row r="482" spans="1:5" x14ac:dyDescent="0.2">
      <c r="A482">
        <v>6700</v>
      </c>
      <c r="B482">
        <v>8917</v>
      </c>
      <c r="C482" s="5">
        <v>133.08955223880596</v>
      </c>
      <c r="D482" s="5">
        <v>29.045602605863191</v>
      </c>
      <c r="E482" t="s">
        <v>20</v>
      </c>
    </row>
    <row r="483" spans="1:5" x14ac:dyDescent="0.2">
      <c r="A483">
        <v>6000</v>
      </c>
      <c r="B483">
        <v>12468</v>
      </c>
      <c r="C483" s="5">
        <v>207.79999999999998</v>
      </c>
      <c r="D483" s="5">
        <v>77.924999999999997</v>
      </c>
      <c r="E483" t="s">
        <v>20</v>
      </c>
    </row>
    <row r="484" spans="1:5" x14ac:dyDescent="0.2">
      <c r="A484">
        <v>17100</v>
      </c>
      <c r="B484">
        <v>111502</v>
      </c>
      <c r="C484" s="5">
        <v>652.05847953216369</v>
      </c>
      <c r="D484" s="5">
        <v>76.006816632583508</v>
      </c>
      <c r="E484" t="s">
        <v>20</v>
      </c>
    </row>
    <row r="485" spans="1:5" x14ac:dyDescent="0.2">
      <c r="A485">
        <v>171000</v>
      </c>
      <c r="B485">
        <v>194309</v>
      </c>
      <c r="C485" s="5">
        <v>113.63099415204678</v>
      </c>
      <c r="D485" s="5">
        <v>72.993613824192337</v>
      </c>
      <c r="E485" t="s">
        <v>20</v>
      </c>
    </row>
    <row r="486" spans="1:5" x14ac:dyDescent="0.2">
      <c r="A486">
        <v>23400</v>
      </c>
      <c r="B486">
        <v>23956</v>
      </c>
      <c r="C486" s="5">
        <v>102.37606837606839</v>
      </c>
      <c r="D486" s="5">
        <v>53</v>
      </c>
      <c r="E486" t="s">
        <v>20</v>
      </c>
    </row>
    <row r="487" spans="1:5" x14ac:dyDescent="0.2">
      <c r="A487">
        <v>2400</v>
      </c>
      <c r="B487">
        <v>8558</v>
      </c>
      <c r="C487" s="5">
        <v>356.58333333333331</v>
      </c>
      <c r="D487" s="5">
        <v>54.164556962025316</v>
      </c>
      <c r="E487" t="s">
        <v>20</v>
      </c>
    </row>
    <row r="488" spans="1:5" x14ac:dyDescent="0.2">
      <c r="A488">
        <v>5300</v>
      </c>
      <c r="B488">
        <v>7413</v>
      </c>
      <c r="C488" s="5">
        <v>139.86792452830187</v>
      </c>
      <c r="D488" s="5">
        <v>32.946666666666665</v>
      </c>
      <c r="E488" t="s">
        <v>20</v>
      </c>
    </row>
    <row r="489" spans="1:5" x14ac:dyDescent="0.2">
      <c r="A489">
        <v>2000</v>
      </c>
      <c r="B489">
        <v>5033</v>
      </c>
      <c r="C489" s="5">
        <v>251.65</v>
      </c>
      <c r="D489" s="5">
        <v>77.430769230769229</v>
      </c>
      <c r="E489" t="s">
        <v>20</v>
      </c>
    </row>
    <row r="490" spans="1:5" x14ac:dyDescent="0.2">
      <c r="A490">
        <v>8800</v>
      </c>
      <c r="B490">
        <v>9317</v>
      </c>
      <c r="C490" s="5">
        <v>105.87500000000001</v>
      </c>
      <c r="D490" s="5">
        <v>57.159509202453989</v>
      </c>
      <c r="E490" t="s">
        <v>20</v>
      </c>
    </row>
    <row r="491" spans="1:5" x14ac:dyDescent="0.2">
      <c r="A491">
        <v>3500</v>
      </c>
      <c r="B491">
        <v>6560</v>
      </c>
      <c r="C491" s="5">
        <v>187.42857142857144</v>
      </c>
      <c r="D491" s="5">
        <v>77.17647058823529</v>
      </c>
      <c r="E491" t="s">
        <v>20</v>
      </c>
    </row>
    <row r="492" spans="1:5" x14ac:dyDescent="0.2">
      <c r="A492">
        <v>1400</v>
      </c>
      <c r="B492">
        <v>5415</v>
      </c>
      <c r="C492" s="5">
        <v>386.78571428571428</v>
      </c>
      <c r="D492" s="5">
        <v>24.953917050691246</v>
      </c>
      <c r="E492" t="s">
        <v>20</v>
      </c>
    </row>
    <row r="493" spans="1:5" x14ac:dyDescent="0.2">
      <c r="A493">
        <v>4200</v>
      </c>
      <c r="B493">
        <v>14577</v>
      </c>
      <c r="C493" s="5">
        <v>347.07142857142856</v>
      </c>
      <c r="D493" s="5">
        <v>97.18</v>
      </c>
      <c r="E493" t="s">
        <v>20</v>
      </c>
    </row>
    <row r="494" spans="1:5" x14ac:dyDescent="0.2">
      <c r="A494">
        <v>81000</v>
      </c>
      <c r="B494">
        <v>150515</v>
      </c>
      <c r="C494" s="5">
        <v>185.82098765432099</v>
      </c>
      <c r="D494" s="5">
        <v>46.000916870415651</v>
      </c>
      <c r="E494" t="s">
        <v>20</v>
      </c>
    </row>
    <row r="495" spans="1:5" x14ac:dyDescent="0.2">
      <c r="A495">
        <v>4800</v>
      </c>
      <c r="B495">
        <v>7797</v>
      </c>
      <c r="C495" s="5">
        <v>162.4375</v>
      </c>
      <c r="D495" s="5">
        <v>25.99</v>
      </c>
      <c r="E495" t="s">
        <v>20</v>
      </c>
    </row>
    <row r="496" spans="1:5" x14ac:dyDescent="0.2">
      <c r="A496">
        <v>7000</v>
      </c>
      <c r="B496">
        <v>12939</v>
      </c>
      <c r="C496" s="5">
        <v>184.84285714285716</v>
      </c>
      <c r="D496" s="5">
        <v>102.69047619047619</v>
      </c>
      <c r="E496" t="s">
        <v>20</v>
      </c>
    </row>
    <row r="497" spans="1:5" x14ac:dyDescent="0.2">
      <c r="A497">
        <v>71500</v>
      </c>
      <c r="B497">
        <v>194912</v>
      </c>
      <c r="C497" s="5">
        <v>272.6041958041958</v>
      </c>
      <c r="D497" s="5">
        <v>84.013793103448279</v>
      </c>
      <c r="E497" t="s">
        <v>20</v>
      </c>
    </row>
    <row r="498" spans="1:5" x14ac:dyDescent="0.2">
      <c r="A498">
        <v>4700</v>
      </c>
      <c r="B498">
        <v>7992</v>
      </c>
      <c r="C498" s="5">
        <v>170.04255319148936</v>
      </c>
      <c r="D498" s="5">
        <v>98.666666666666671</v>
      </c>
      <c r="E498" t="s">
        <v>20</v>
      </c>
    </row>
    <row r="499" spans="1:5" x14ac:dyDescent="0.2">
      <c r="A499">
        <v>42100</v>
      </c>
      <c r="B499">
        <v>79268</v>
      </c>
      <c r="C499" s="5">
        <v>188.28503562945369</v>
      </c>
      <c r="D499" s="5">
        <v>42.007419183889773</v>
      </c>
      <c r="E499" t="s">
        <v>20</v>
      </c>
    </row>
    <row r="500" spans="1:5" x14ac:dyDescent="0.2">
      <c r="A500">
        <v>40200</v>
      </c>
      <c r="B500">
        <v>139468</v>
      </c>
      <c r="C500" s="5">
        <v>346.93532338308455</v>
      </c>
      <c r="D500" s="5">
        <v>32.002753556677376</v>
      </c>
      <c r="E500" t="s">
        <v>20</v>
      </c>
    </row>
    <row r="501" spans="1:5" x14ac:dyDescent="0.2">
      <c r="A501">
        <v>1000</v>
      </c>
      <c r="B501">
        <v>5438</v>
      </c>
      <c r="C501" s="5">
        <v>543.79999999999995</v>
      </c>
      <c r="D501" s="5">
        <v>102.60377358490567</v>
      </c>
      <c r="E501" t="s">
        <v>20</v>
      </c>
    </row>
    <row r="502" spans="1:5" x14ac:dyDescent="0.2">
      <c r="A502">
        <v>84500</v>
      </c>
      <c r="B502">
        <v>193101</v>
      </c>
      <c r="C502" s="5">
        <v>228.52189349112427</v>
      </c>
      <c r="D502" s="5">
        <v>79.992129246064621</v>
      </c>
      <c r="E502" t="s">
        <v>20</v>
      </c>
    </row>
    <row r="503" spans="1:5" x14ac:dyDescent="0.2">
      <c r="A503">
        <v>800</v>
      </c>
      <c r="B503">
        <v>2960</v>
      </c>
      <c r="C503" s="5">
        <v>370</v>
      </c>
      <c r="D503" s="5">
        <v>37</v>
      </c>
      <c r="E503" t="s">
        <v>20</v>
      </c>
    </row>
    <row r="504" spans="1:5" x14ac:dyDescent="0.2">
      <c r="A504">
        <v>3400</v>
      </c>
      <c r="B504">
        <v>8089</v>
      </c>
      <c r="C504" s="5">
        <v>237.91176470588232</v>
      </c>
      <c r="D504" s="5">
        <v>41.911917098445599</v>
      </c>
      <c r="E504" t="s">
        <v>20</v>
      </c>
    </row>
    <row r="505" spans="1:5" x14ac:dyDescent="0.2">
      <c r="A505">
        <v>1800</v>
      </c>
      <c r="B505">
        <v>2129</v>
      </c>
      <c r="C505" s="5">
        <v>118.27777777777777</v>
      </c>
      <c r="D505" s="5">
        <v>40.942307692307693</v>
      </c>
      <c r="E505" t="s">
        <v>20</v>
      </c>
    </row>
    <row r="506" spans="1:5" x14ac:dyDescent="0.2">
      <c r="A506">
        <v>5800</v>
      </c>
      <c r="B506">
        <v>12174</v>
      </c>
      <c r="C506" s="5">
        <v>209.89655172413794</v>
      </c>
      <c r="D506" s="5">
        <v>41.979310344827589</v>
      </c>
      <c r="E506" t="s">
        <v>20</v>
      </c>
    </row>
    <row r="507" spans="1:5" x14ac:dyDescent="0.2">
      <c r="A507">
        <v>5600</v>
      </c>
      <c r="B507">
        <v>9508</v>
      </c>
      <c r="C507" s="5">
        <v>169.78571428571431</v>
      </c>
      <c r="D507" s="5">
        <v>77.93442622950819</v>
      </c>
      <c r="E507" t="s">
        <v>20</v>
      </c>
    </row>
    <row r="508" spans="1:5" x14ac:dyDescent="0.2">
      <c r="A508">
        <v>134400</v>
      </c>
      <c r="B508">
        <v>155849</v>
      </c>
      <c r="C508" s="5">
        <v>115.95907738095239</v>
      </c>
      <c r="D508" s="5">
        <v>106.01972789115646</v>
      </c>
      <c r="E508" t="s">
        <v>20</v>
      </c>
    </row>
    <row r="509" spans="1:5" x14ac:dyDescent="0.2">
      <c r="A509">
        <v>3000</v>
      </c>
      <c r="B509">
        <v>7758</v>
      </c>
      <c r="C509" s="5">
        <v>258.59999999999997</v>
      </c>
      <c r="D509" s="5">
        <v>47.018181818181816</v>
      </c>
      <c r="E509" t="s">
        <v>20</v>
      </c>
    </row>
    <row r="510" spans="1:5" x14ac:dyDescent="0.2">
      <c r="A510">
        <v>6000</v>
      </c>
      <c r="B510">
        <v>13835</v>
      </c>
      <c r="C510" s="5">
        <v>230.58333333333331</v>
      </c>
      <c r="D510" s="5">
        <v>76.016483516483518</v>
      </c>
      <c r="E510" t="s">
        <v>20</v>
      </c>
    </row>
    <row r="511" spans="1:5" x14ac:dyDescent="0.2">
      <c r="A511">
        <v>8400</v>
      </c>
      <c r="B511">
        <v>10770</v>
      </c>
      <c r="C511" s="5">
        <v>128.21428571428572</v>
      </c>
      <c r="D511" s="5">
        <v>54.120603015075375</v>
      </c>
      <c r="E511" t="s">
        <v>20</v>
      </c>
    </row>
    <row r="512" spans="1:5" x14ac:dyDescent="0.2">
      <c r="A512">
        <v>1700</v>
      </c>
      <c r="B512">
        <v>3208</v>
      </c>
      <c r="C512" s="5">
        <v>188.70588235294116</v>
      </c>
      <c r="D512" s="5">
        <v>57.285714285714285</v>
      </c>
      <c r="E512" t="s">
        <v>20</v>
      </c>
    </row>
    <row r="513" spans="1:5" x14ac:dyDescent="0.2">
      <c r="A513">
        <v>19800</v>
      </c>
      <c r="B513">
        <v>153338</v>
      </c>
      <c r="C513" s="5">
        <v>774.43434343434342</v>
      </c>
      <c r="D513" s="5">
        <v>105.02602739726028</v>
      </c>
      <c r="E513" t="s">
        <v>20</v>
      </c>
    </row>
    <row r="514" spans="1:5" x14ac:dyDescent="0.2">
      <c r="A514">
        <v>3100</v>
      </c>
      <c r="B514">
        <v>12620</v>
      </c>
      <c r="C514" s="5">
        <v>407.09677419354841</v>
      </c>
      <c r="D514" s="5">
        <v>102.60162601626017</v>
      </c>
      <c r="E514" t="s">
        <v>20</v>
      </c>
    </row>
    <row r="515" spans="1:5" x14ac:dyDescent="0.2">
      <c r="A515">
        <v>5600</v>
      </c>
      <c r="B515">
        <v>8746</v>
      </c>
      <c r="C515" s="5">
        <v>156.17857142857144</v>
      </c>
      <c r="D515" s="5">
        <v>55.0062893081761</v>
      </c>
      <c r="E515" t="s">
        <v>20</v>
      </c>
    </row>
    <row r="516" spans="1:5" x14ac:dyDescent="0.2">
      <c r="A516">
        <v>1400</v>
      </c>
      <c r="B516">
        <v>3534</v>
      </c>
      <c r="C516" s="5">
        <v>252.42857142857144</v>
      </c>
      <c r="D516" s="5">
        <v>32.127272727272725</v>
      </c>
      <c r="E516" t="s">
        <v>20</v>
      </c>
    </row>
    <row r="517" spans="1:5" x14ac:dyDescent="0.2">
      <c r="A517">
        <v>7900</v>
      </c>
      <c r="B517">
        <v>12955</v>
      </c>
      <c r="C517" s="5">
        <v>163.98734177215189</v>
      </c>
      <c r="D517" s="5">
        <v>54.894067796610166</v>
      </c>
      <c r="E517" t="s">
        <v>20</v>
      </c>
    </row>
    <row r="518" spans="1:5" x14ac:dyDescent="0.2">
      <c r="A518">
        <v>5500</v>
      </c>
      <c r="B518">
        <v>8964</v>
      </c>
      <c r="C518" s="5">
        <v>162.98181818181817</v>
      </c>
      <c r="D518" s="5">
        <v>46.931937172774866</v>
      </c>
      <c r="E518" t="s">
        <v>20</v>
      </c>
    </row>
    <row r="519" spans="1:5" x14ac:dyDescent="0.2">
      <c r="A519">
        <v>38200</v>
      </c>
      <c r="B519">
        <v>121950</v>
      </c>
      <c r="C519" s="5">
        <v>319.24083769633506</v>
      </c>
      <c r="D519" s="5">
        <v>30.99898322318251</v>
      </c>
      <c r="E519" t="s">
        <v>20</v>
      </c>
    </row>
    <row r="520" spans="1:5" x14ac:dyDescent="0.2">
      <c r="A520">
        <v>1800</v>
      </c>
      <c r="B520">
        <v>8621</v>
      </c>
      <c r="C520" s="5">
        <v>478.94444444444446</v>
      </c>
      <c r="D520" s="5">
        <v>107.7625</v>
      </c>
      <c r="E520" t="s">
        <v>20</v>
      </c>
    </row>
    <row r="521" spans="1:5" x14ac:dyDescent="0.2">
      <c r="A521">
        <v>5800</v>
      </c>
      <c r="B521">
        <v>11539</v>
      </c>
      <c r="C521" s="5">
        <v>198.94827586206895</v>
      </c>
      <c r="D521" s="5">
        <v>24.976190476190474</v>
      </c>
      <c r="E521" t="s">
        <v>20</v>
      </c>
    </row>
    <row r="522" spans="1:5" x14ac:dyDescent="0.2">
      <c r="A522">
        <v>1800</v>
      </c>
      <c r="B522">
        <v>14310</v>
      </c>
      <c r="C522" s="5">
        <v>795</v>
      </c>
      <c r="D522" s="5">
        <v>79.944134078212286</v>
      </c>
      <c r="E522" t="s">
        <v>20</v>
      </c>
    </row>
    <row r="523" spans="1:5" x14ac:dyDescent="0.2">
      <c r="A523">
        <v>125900</v>
      </c>
      <c r="B523">
        <v>195936</v>
      </c>
      <c r="C523" s="5">
        <v>155.62827640984909</v>
      </c>
      <c r="D523" s="5">
        <v>105.0032154340836</v>
      </c>
      <c r="E523" t="s">
        <v>20</v>
      </c>
    </row>
    <row r="524" spans="1:5" x14ac:dyDescent="0.2">
      <c r="A524">
        <v>3800</v>
      </c>
      <c r="B524">
        <v>9021</v>
      </c>
      <c r="C524" s="5">
        <v>237.39473684210526</v>
      </c>
      <c r="D524" s="5">
        <v>57.82692307692308</v>
      </c>
      <c r="E524" t="s">
        <v>20</v>
      </c>
    </row>
    <row r="525" spans="1:5" x14ac:dyDescent="0.2">
      <c r="A525">
        <v>5300</v>
      </c>
      <c r="B525">
        <v>9676</v>
      </c>
      <c r="C525" s="5">
        <v>182.56603773584905</v>
      </c>
      <c r="D525" s="5">
        <v>37.945098039215686</v>
      </c>
      <c r="E525" t="s">
        <v>20</v>
      </c>
    </row>
    <row r="526" spans="1:5" x14ac:dyDescent="0.2">
      <c r="A526">
        <v>51400</v>
      </c>
      <c r="B526">
        <v>90440</v>
      </c>
      <c r="C526" s="5">
        <v>175.95330739299609</v>
      </c>
      <c r="D526" s="5">
        <v>40</v>
      </c>
      <c r="E526" t="s">
        <v>20</v>
      </c>
    </row>
    <row r="527" spans="1:5" x14ac:dyDescent="0.2">
      <c r="A527">
        <v>1700</v>
      </c>
      <c r="B527">
        <v>4044</v>
      </c>
      <c r="C527" s="5">
        <v>237.88235294117646</v>
      </c>
      <c r="D527" s="5">
        <v>101.1</v>
      </c>
      <c r="E527" t="s">
        <v>20</v>
      </c>
    </row>
    <row r="528" spans="1:5" x14ac:dyDescent="0.2">
      <c r="A528">
        <v>39400</v>
      </c>
      <c r="B528">
        <v>192292</v>
      </c>
      <c r="C528" s="5">
        <v>488.05076142131981</v>
      </c>
      <c r="D528" s="5">
        <v>84.006989951944078</v>
      </c>
      <c r="E528" t="s">
        <v>20</v>
      </c>
    </row>
    <row r="529" spans="1:5" x14ac:dyDescent="0.2">
      <c r="A529">
        <v>3000</v>
      </c>
      <c r="B529">
        <v>6722</v>
      </c>
      <c r="C529" s="5">
        <v>224.06666666666669</v>
      </c>
      <c r="D529" s="5">
        <v>103.41538461538461</v>
      </c>
      <c r="E529" t="s">
        <v>20</v>
      </c>
    </row>
    <row r="530" spans="1:5" x14ac:dyDescent="0.2">
      <c r="A530">
        <v>167400</v>
      </c>
      <c r="B530">
        <v>196386</v>
      </c>
      <c r="C530" s="5">
        <v>117.31541218637993</v>
      </c>
      <c r="D530" s="5">
        <v>51.995234312946785</v>
      </c>
      <c r="E530" t="s">
        <v>20</v>
      </c>
    </row>
    <row r="531" spans="1:5" x14ac:dyDescent="0.2">
      <c r="A531">
        <v>5500</v>
      </c>
      <c r="B531">
        <v>11952</v>
      </c>
      <c r="C531" s="5">
        <v>217.30909090909088</v>
      </c>
      <c r="D531" s="5">
        <v>64.956521739130437</v>
      </c>
      <c r="E531" t="s">
        <v>20</v>
      </c>
    </row>
    <row r="532" spans="1:5" x14ac:dyDescent="0.2">
      <c r="A532">
        <v>3500</v>
      </c>
      <c r="B532">
        <v>3930</v>
      </c>
      <c r="C532" s="5">
        <v>112.28571428571428</v>
      </c>
      <c r="D532" s="5">
        <v>46.235294117647058</v>
      </c>
      <c r="E532" t="s">
        <v>20</v>
      </c>
    </row>
    <row r="533" spans="1:5" x14ac:dyDescent="0.2">
      <c r="A533">
        <v>2300</v>
      </c>
      <c r="B533">
        <v>4883</v>
      </c>
      <c r="C533" s="5">
        <v>212.30434782608697</v>
      </c>
      <c r="D533" s="5">
        <v>33.909722222222221</v>
      </c>
      <c r="E533" t="s">
        <v>20</v>
      </c>
    </row>
    <row r="534" spans="1:5" x14ac:dyDescent="0.2">
      <c r="A534">
        <v>73000</v>
      </c>
      <c r="B534">
        <v>175015</v>
      </c>
      <c r="C534" s="5">
        <v>239.74657534246577</v>
      </c>
      <c r="D534" s="5">
        <v>92.016298633017882</v>
      </c>
      <c r="E534" t="s">
        <v>20</v>
      </c>
    </row>
    <row r="535" spans="1:5" x14ac:dyDescent="0.2">
      <c r="A535">
        <v>6200</v>
      </c>
      <c r="B535">
        <v>11280</v>
      </c>
      <c r="C535" s="5">
        <v>181.93548387096774</v>
      </c>
      <c r="D535" s="5">
        <v>107.42857142857143</v>
      </c>
      <c r="E535" t="s">
        <v>20</v>
      </c>
    </row>
    <row r="536" spans="1:5" x14ac:dyDescent="0.2">
      <c r="A536">
        <v>6100</v>
      </c>
      <c r="B536">
        <v>10012</v>
      </c>
      <c r="C536" s="5">
        <v>164.13114754098362</v>
      </c>
      <c r="D536" s="5">
        <v>75.848484848484844</v>
      </c>
      <c r="E536" t="s">
        <v>20</v>
      </c>
    </row>
    <row r="537" spans="1:5" x14ac:dyDescent="0.2">
      <c r="A537">
        <v>9200</v>
      </c>
      <c r="B537">
        <v>10093</v>
      </c>
      <c r="C537" s="5">
        <v>109.70652173913042</v>
      </c>
      <c r="D537" s="5">
        <v>105.13541666666667</v>
      </c>
      <c r="E537" t="s">
        <v>20</v>
      </c>
    </row>
    <row r="538" spans="1:5" x14ac:dyDescent="0.2">
      <c r="A538">
        <v>7500</v>
      </c>
      <c r="B538">
        <v>11969</v>
      </c>
      <c r="C538" s="5">
        <v>159.58666666666667</v>
      </c>
      <c r="D538" s="5">
        <v>104.99122807017544</v>
      </c>
      <c r="E538" t="s">
        <v>20</v>
      </c>
    </row>
    <row r="539" spans="1:5" x14ac:dyDescent="0.2">
      <c r="A539">
        <v>5900</v>
      </c>
      <c r="B539">
        <v>9520</v>
      </c>
      <c r="C539" s="5">
        <v>161.35593220338984</v>
      </c>
      <c r="D539" s="5">
        <v>46.896551724137929</v>
      </c>
      <c r="E539" t="s">
        <v>20</v>
      </c>
    </row>
    <row r="540" spans="1:5" x14ac:dyDescent="0.2">
      <c r="A540">
        <v>14500</v>
      </c>
      <c r="B540">
        <v>159056</v>
      </c>
      <c r="C540" s="5">
        <v>1096.9379310344827</v>
      </c>
      <c r="D540" s="5">
        <v>102.02437459910199</v>
      </c>
      <c r="E540" t="s">
        <v>20</v>
      </c>
    </row>
    <row r="541" spans="1:5" x14ac:dyDescent="0.2">
      <c r="A541">
        <v>42600</v>
      </c>
      <c r="B541">
        <v>156384</v>
      </c>
      <c r="C541" s="5">
        <v>367.0985915492958</v>
      </c>
      <c r="D541" s="5">
        <v>101.02325581395348</v>
      </c>
      <c r="E541" t="s">
        <v>20</v>
      </c>
    </row>
    <row r="542" spans="1:5" x14ac:dyDescent="0.2">
      <c r="A542">
        <v>700</v>
      </c>
      <c r="B542">
        <v>7763</v>
      </c>
      <c r="C542" s="5">
        <v>1109</v>
      </c>
      <c r="D542" s="5">
        <v>97.037499999999994</v>
      </c>
      <c r="E542" t="s">
        <v>20</v>
      </c>
    </row>
    <row r="543" spans="1:5" x14ac:dyDescent="0.2">
      <c r="A543">
        <v>9800</v>
      </c>
      <c r="B543">
        <v>12434</v>
      </c>
      <c r="C543" s="5">
        <v>126.87755102040816</v>
      </c>
      <c r="D543" s="5">
        <v>94.916030534351151</v>
      </c>
      <c r="E543" t="s">
        <v>20</v>
      </c>
    </row>
    <row r="544" spans="1:5" x14ac:dyDescent="0.2">
      <c r="A544">
        <v>1100</v>
      </c>
      <c r="B544">
        <v>8081</v>
      </c>
      <c r="C544" s="5">
        <v>734.63636363636363</v>
      </c>
      <c r="D544" s="5">
        <v>72.151785714285708</v>
      </c>
      <c r="E544" t="s">
        <v>20</v>
      </c>
    </row>
    <row r="545" spans="1:5" x14ac:dyDescent="0.2">
      <c r="A545">
        <v>5700</v>
      </c>
      <c r="B545">
        <v>6800</v>
      </c>
      <c r="C545" s="5">
        <v>119.29824561403508</v>
      </c>
      <c r="D545" s="5">
        <v>43.87096774193548</v>
      </c>
      <c r="E545" t="s">
        <v>20</v>
      </c>
    </row>
    <row r="546" spans="1:5" x14ac:dyDescent="0.2">
      <c r="A546">
        <v>3600</v>
      </c>
      <c r="B546">
        <v>10657</v>
      </c>
      <c r="C546" s="5">
        <v>296.02777777777777</v>
      </c>
      <c r="D546" s="5">
        <v>40.063909774436091</v>
      </c>
      <c r="E546" t="s">
        <v>20</v>
      </c>
    </row>
    <row r="547" spans="1:5" x14ac:dyDescent="0.2">
      <c r="A547">
        <v>3700</v>
      </c>
      <c r="B547">
        <v>13164</v>
      </c>
      <c r="C547" s="5">
        <v>355.7837837837838</v>
      </c>
      <c r="D547" s="5">
        <v>84.92903225806451</v>
      </c>
      <c r="E547" t="s">
        <v>20</v>
      </c>
    </row>
    <row r="548" spans="1:5" x14ac:dyDescent="0.2">
      <c r="A548">
        <v>2200</v>
      </c>
      <c r="B548">
        <v>8501</v>
      </c>
      <c r="C548" s="5">
        <v>386.40909090909093</v>
      </c>
      <c r="D548" s="5">
        <v>41.067632850241544</v>
      </c>
      <c r="E548" t="s">
        <v>20</v>
      </c>
    </row>
    <row r="549" spans="1:5" x14ac:dyDescent="0.2">
      <c r="A549">
        <v>1700</v>
      </c>
      <c r="B549">
        <v>13468</v>
      </c>
      <c r="C549" s="5">
        <v>792.23529411764707</v>
      </c>
      <c r="D549" s="5">
        <v>54.971428571428568</v>
      </c>
      <c r="E549" t="s">
        <v>20</v>
      </c>
    </row>
    <row r="550" spans="1:5" x14ac:dyDescent="0.2">
      <c r="A550">
        <v>88400</v>
      </c>
      <c r="B550">
        <v>121138</v>
      </c>
      <c r="C550" s="5">
        <v>137.03393665158373</v>
      </c>
      <c r="D550" s="5">
        <v>77.010807374443743</v>
      </c>
      <c r="E550" t="s">
        <v>20</v>
      </c>
    </row>
    <row r="551" spans="1:5" x14ac:dyDescent="0.2">
      <c r="A551">
        <v>2400</v>
      </c>
      <c r="B551">
        <v>8117</v>
      </c>
      <c r="C551" s="5">
        <v>338.20833333333337</v>
      </c>
      <c r="D551" s="5">
        <v>71.201754385964918</v>
      </c>
      <c r="E551" t="s">
        <v>20</v>
      </c>
    </row>
    <row r="552" spans="1:5" x14ac:dyDescent="0.2">
      <c r="A552">
        <v>7900</v>
      </c>
      <c r="B552">
        <v>8550</v>
      </c>
      <c r="C552" s="5">
        <v>108.22784810126582</v>
      </c>
      <c r="D552" s="5">
        <v>91.935483870967744</v>
      </c>
      <c r="E552" t="s">
        <v>20</v>
      </c>
    </row>
    <row r="553" spans="1:5" x14ac:dyDescent="0.2">
      <c r="A553">
        <v>42700</v>
      </c>
      <c r="B553">
        <v>97524</v>
      </c>
      <c r="C553" s="5">
        <v>228.3934426229508</v>
      </c>
      <c r="D553" s="5">
        <v>58.015466983938133</v>
      </c>
      <c r="E553" t="s">
        <v>20</v>
      </c>
    </row>
    <row r="554" spans="1:5" x14ac:dyDescent="0.2">
      <c r="A554">
        <v>800</v>
      </c>
      <c r="B554">
        <v>2991</v>
      </c>
      <c r="C554" s="5">
        <v>373.875</v>
      </c>
      <c r="D554" s="5">
        <v>93.46875</v>
      </c>
      <c r="E554" t="s">
        <v>20</v>
      </c>
    </row>
    <row r="555" spans="1:5" x14ac:dyDescent="0.2">
      <c r="A555">
        <v>5400</v>
      </c>
      <c r="B555">
        <v>8366</v>
      </c>
      <c r="C555" s="5">
        <v>154.92592592592592</v>
      </c>
      <c r="D555" s="5">
        <v>61.970370370370368</v>
      </c>
      <c r="E555" t="s">
        <v>20</v>
      </c>
    </row>
    <row r="556" spans="1:5" x14ac:dyDescent="0.2">
      <c r="A556">
        <v>4000</v>
      </c>
      <c r="B556">
        <v>12886</v>
      </c>
      <c r="C556" s="5">
        <v>322.14999999999998</v>
      </c>
      <c r="D556" s="5">
        <v>92.042857142857144</v>
      </c>
      <c r="E556" t="s">
        <v>20</v>
      </c>
    </row>
    <row r="557" spans="1:5" x14ac:dyDescent="0.2">
      <c r="A557">
        <v>1000</v>
      </c>
      <c r="B557">
        <v>8641</v>
      </c>
      <c r="C557" s="5">
        <v>864.1</v>
      </c>
      <c r="D557" s="5">
        <v>93.923913043478265</v>
      </c>
      <c r="E557" t="s">
        <v>20</v>
      </c>
    </row>
    <row r="558" spans="1:5" x14ac:dyDescent="0.2">
      <c r="A558">
        <v>60200</v>
      </c>
      <c r="B558">
        <v>86244</v>
      </c>
      <c r="C558" s="5">
        <v>143.26245847176079</v>
      </c>
      <c r="D558" s="5">
        <v>84.969458128078813</v>
      </c>
      <c r="E558" t="s">
        <v>20</v>
      </c>
    </row>
    <row r="559" spans="1:5" x14ac:dyDescent="0.2">
      <c r="A559">
        <v>6700</v>
      </c>
      <c r="B559">
        <v>11941</v>
      </c>
      <c r="C559" s="5">
        <v>178.22388059701493</v>
      </c>
      <c r="D559" s="5">
        <v>36.969040247678016</v>
      </c>
      <c r="E559" t="s">
        <v>20</v>
      </c>
    </row>
    <row r="560" spans="1:5" x14ac:dyDescent="0.2">
      <c r="A560">
        <v>129100</v>
      </c>
      <c r="B560">
        <v>188404</v>
      </c>
      <c r="C560" s="5">
        <v>145.93648334624322</v>
      </c>
      <c r="D560" s="5">
        <v>80.999140154772135</v>
      </c>
      <c r="E560" t="s">
        <v>20</v>
      </c>
    </row>
    <row r="561" spans="1:5" x14ac:dyDescent="0.2">
      <c r="A561">
        <v>6500</v>
      </c>
      <c r="B561">
        <v>9910</v>
      </c>
      <c r="C561" s="5">
        <v>152.46153846153848</v>
      </c>
      <c r="D561" s="5">
        <v>26.010498687664043</v>
      </c>
      <c r="E561" t="s">
        <v>20</v>
      </c>
    </row>
    <row r="562" spans="1:5" x14ac:dyDescent="0.2">
      <c r="A562">
        <v>6200</v>
      </c>
      <c r="B562">
        <v>13441</v>
      </c>
      <c r="C562" s="5">
        <v>216.79032258064518</v>
      </c>
      <c r="D562" s="5">
        <v>28.002083333333335</v>
      </c>
      <c r="E562" t="s">
        <v>20</v>
      </c>
    </row>
    <row r="563" spans="1:5" x14ac:dyDescent="0.2">
      <c r="A563">
        <v>2400</v>
      </c>
      <c r="B563">
        <v>11990</v>
      </c>
      <c r="C563" s="5">
        <v>499.58333333333337</v>
      </c>
      <c r="D563" s="5">
        <v>53.053097345132741</v>
      </c>
      <c r="E563" t="s">
        <v>20</v>
      </c>
    </row>
    <row r="564" spans="1:5" x14ac:dyDescent="0.2">
      <c r="A564">
        <v>9800</v>
      </c>
      <c r="B564">
        <v>11091</v>
      </c>
      <c r="C564" s="5">
        <v>113.17346938775511</v>
      </c>
      <c r="D564" s="5">
        <v>46.020746887966808</v>
      </c>
      <c r="E564" t="s">
        <v>20</v>
      </c>
    </row>
    <row r="565" spans="1:5" x14ac:dyDescent="0.2">
      <c r="A565">
        <v>3100</v>
      </c>
      <c r="B565">
        <v>13223</v>
      </c>
      <c r="C565" s="5">
        <v>426.54838709677421</v>
      </c>
      <c r="D565" s="5">
        <v>100.17424242424242</v>
      </c>
      <c r="E565" t="s">
        <v>20</v>
      </c>
    </row>
    <row r="566" spans="1:5" x14ac:dyDescent="0.2">
      <c r="A566">
        <v>97300</v>
      </c>
      <c r="B566">
        <v>153216</v>
      </c>
      <c r="C566" s="5">
        <v>157.46762589928059</v>
      </c>
      <c r="D566" s="5">
        <v>74.995594713656388</v>
      </c>
      <c r="E566" t="s">
        <v>20</v>
      </c>
    </row>
  </sheetData>
  <conditionalFormatting sqref="E1:E1048141">
    <cfRule type="cellIs" dxfId="11" priority="7" operator="equal">
      <formula>"live"</formula>
    </cfRule>
    <cfRule type="cellIs" dxfId="10" priority="8" operator="equal">
      <formula>"canceled"</formula>
    </cfRule>
    <cfRule type="cellIs" dxfId="9" priority="9" operator="equal">
      <formula>"successful"</formula>
    </cfRule>
    <cfRule type="cellIs" dxfId="8" priority="10" operator="equal">
      <formula>"Failed"</formula>
    </cfRule>
  </conditionalFormatting>
  <conditionalFormatting sqref="C1:C1048141">
    <cfRule type="colorScale" priority="6">
      <colorScale>
        <cfvo type="num" val="0"/>
        <cfvo type="num" val="100"/>
        <cfvo type="num" val="200"/>
        <color rgb="FFF8696B"/>
        <color rgb="FF92D050"/>
        <color rgb="FF5A8AC6"/>
      </colorScale>
    </cfRule>
  </conditionalFormatting>
  <conditionalFormatting sqref="O1:O1047940">
    <cfRule type="cellIs" dxfId="7" priority="2" operator="equal">
      <formula>"live"</formula>
    </cfRule>
    <cfRule type="cellIs" dxfId="6" priority="3" operator="equal">
      <formula>"canceled"</formula>
    </cfRule>
    <cfRule type="cellIs" dxfId="5" priority="4" operator="equal">
      <formula>"successful"</formula>
    </cfRule>
    <cfRule type="cellIs" dxfId="4" priority="5" operator="equal">
      <formula>"Failed"</formula>
    </cfRule>
  </conditionalFormatting>
  <conditionalFormatting sqref="M1:M1047940">
    <cfRule type="colorScale" priority="1">
      <colorScale>
        <cfvo type="num" val="0"/>
        <cfvo type="num" val="100"/>
        <cfvo type="num" val="200"/>
        <color rgb="FFF8696B"/>
        <color rgb="FF92D050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Category</vt:lpstr>
      <vt:lpstr>Subcategory</vt:lpstr>
      <vt:lpstr>Years</vt:lpstr>
      <vt:lpstr>Country</vt:lpstr>
      <vt:lpstr>Crowdfunding</vt:lpstr>
      <vt:lpstr>Crowdfunding Goal Analysis</vt:lpstr>
      <vt:lpstr>Statistical Analysis</vt:lpstr>
      <vt:lpstr>Statistical Analysis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juan sierra</cp:lastModifiedBy>
  <dcterms:created xsi:type="dcterms:W3CDTF">2021-09-29T18:52:28Z</dcterms:created>
  <dcterms:modified xsi:type="dcterms:W3CDTF">2022-12-11T15:38:28Z</dcterms:modified>
</cp:coreProperties>
</file>