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\Calidad de Software\"/>
    </mc:Choice>
  </mc:AlternateContent>
  <xr:revisionPtr revIDLastSave="0" documentId="8_{1F5B42EE-43B6-4C7C-8DCB-F162EC83AA3E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Registro" sheetId="1" r:id="rId1"/>
    <sheet name="SUS" sheetId="2" r:id="rId2"/>
    <sheet name="CSAT" sheetId="3" r:id="rId3"/>
    <sheet name="NPS" sheetId="4" r:id="rId4"/>
    <sheet name="Comentarios" sheetId="5" r:id="rId5"/>
    <sheet name="Resumen" sheetId="6" r:id="rId6"/>
    <sheet name="SUS_Items" sheetId="7" r:id="rId7"/>
  </sheets>
  <definedNames>
    <definedName name="_xlnm._FilterDatabase" localSheetId="2" hidden="1">CSAT!$A$2:$B$102</definedName>
    <definedName name="_xlnm._FilterDatabase" localSheetId="3" hidden="1">NPS!$A$3:$B$103</definedName>
    <definedName name="_xlnm._FilterDatabase" localSheetId="0" hidden="1">Registro!$A$1:$J$101</definedName>
    <definedName name="_xlnm._FilterDatabase" localSheetId="1" hidden="1">SUS!$A$2:$L$12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10" i="6"/>
  <c r="B9" i="6"/>
  <c r="B8" i="6"/>
  <c r="B7" i="6"/>
  <c r="B6" i="6"/>
  <c r="B5" i="6"/>
  <c r="B2" i="6"/>
  <c r="L6" i="2"/>
  <c r="L5" i="2"/>
  <c r="L12" i="2"/>
  <c r="L11" i="2"/>
  <c r="L3" i="2"/>
  <c r="L10" i="2"/>
  <c r="L9" i="2"/>
  <c r="L4" i="2"/>
  <c r="L8" i="2"/>
  <c r="L7" i="2"/>
  <c r="B4" i="6" l="1"/>
  <c r="B11" i="6" s="1"/>
</calcChain>
</file>

<file path=xl/sharedStrings.xml><?xml version="1.0" encoding="utf-8"?>
<sst xmlns="http://schemas.openxmlformats.org/spreadsheetml/2006/main" count="76" uniqueCount="62">
  <si>
    <t>Usuario_ID</t>
  </si>
  <si>
    <t>Edad</t>
  </si>
  <si>
    <t>Género (opcional)</t>
  </si>
  <si>
    <t>Terapia elegida</t>
  </si>
  <si>
    <t>Fecha inicio</t>
  </si>
  <si>
    <t>Fecha fin</t>
  </si>
  <si>
    <t>Minutos por sesión (día 1)</t>
  </si>
  <si>
    <t>Minutos por sesión (día 2)</t>
  </si>
  <si>
    <t>¿Completó ambas sesiones? (Sí/No)</t>
  </si>
  <si>
    <t>Observaciones</t>
  </si>
  <si>
    <t>Item 1 (1–5)</t>
  </si>
  <si>
    <t>Item 2 (1–5)</t>
  </si>
  <si>
    <t>Item 3 (1–5)</t>
  </si>
  <si>
    <t>Item 4 (1–5)</t>
  </si>
  <si>
    <t>Item 5 (1–5)</t>
  </si>
  <si>
    <t>Item 6 (1–5)</t>
  </si>
  <si>
    <t>Item 7 (1–5)</t>
  </si>
  <si>
    <t>Item 8 (1–5)</t>
  </si>
  <si>
    <t>Item 9 (1–5)</t>
  </si>
  <si>
    <t>Item 10 (1–5)</t>
  </si>
  <si>
    <t>SUS (0–100)</t>
  </si>
  <si>
    <t>NPS (0–10)</t>
  </si>
  <si>
    <t>Comentario libre sobre la experiencia</t>
  </si>
  <si>
    <t>Métrica</t>
  </si>
  <si>
    <t>Valor</t>
  </si>
  <si>
    <t>Muestra</t>
  </si>
  <si>
    <t>Adherencia (completaron 2 días)</t>
  </si>
  <si>
    <t>SUS promedio</t>
  </si>
  <si>
    <t>CSAT promedio</t>
  </si>
  <si>
    <t>CSAT % satisfechos (4–5)</t>
  </si>
  <si>
    <t>NPS</t>
  </si>
  <si>
    <t>% Promotores (9–10)</t>
  </si>
  <si>
    <t>% Detractores (0–6)</t>
  </si>
  <si>
    <t>% Neutros (7–8)</t>
  </si>
  <si>
    <t>Nota: Responder cada ítem de 1 (Totalmente en desacuerdo) a 5 (Totalmente de acuerdo).</t>
  </si>
  <si>
    <t>Ítem</t>
  </si>
  <si>
    <t>Redacción (español)</t>
  </si>
  <si>
    <t>1. Creo que me gustaría usar este software con frecuencia.</t>
  </si>
  <si>
    <t>2. Encontré el software innecesariamente complejo.</t>
  </si>
  <si>
    <t>3. Consideré que el software fue fácil de usar.</t>
  </si>
  <si>
    <t>4. Creo que necesitaría apoyo de una persona técnica para poder usar este software.</t>
  </si>
  <si>
    <t>5. Las funciones del software están bien integradas.</t>
  </si>
  <si>
    <t>6. Consideré que había demasiada inconsistencia en este software.</t>
  </si>
  <si>
    <t>7. Imagino que la mayoría de las personas podrían aprender a usar este software rápidamente.</t>
  </si>
  <si>
    <t>8. Encontré el software muy engorroso de usar.</t>
  </si>
  <si>
    <t>9. Me sentí muy confiado/a usando el software.</t>
  </si>
  <si>
    <t>10. Necesité aprender muchas cosas antes de poder usar este software.</t>
  </si>
  <si>
    <t>SUS categoría (adjetiva)</t>
  </si>
  <si>
    <t>Femenino</t>
  </si>
  <si>
    <t>Dolor de cabeza</t>
  </si>
  <si>
    <t>Si</t>
  </si>
  <si>
    <t>Maculino</t>
  </si>
  <si>
    <t>Masculino</t>
  </si>
  <si>
    <t>CSAT (1–5) ¿Qué tan satifecho se encuentra con el Software?</t>
  </si>
  <si>
    <t>Nota: Responder de 1 (Muy Insatisfecho) a 5 (Muy Satisfecho).</t>
  </si>
  <si>
    <t>Nota: Responder ¿Qué probabilidad hay de que recomiendes este software a un amigo o colega?</t>
  </si>
  <si>
    <t>0-6 No Recomiendan 7-8 No promocionan, no critican 9-10 Recomendarian activamente</t>
  </si>
  <si>
    <t>Muy intuitivo</t>
  </si>
  <si>
    <t>Divertido</t>
  </si>
  <si>
    <t>Facil de usar</t>
  </si>
  <si>
    <t>Rapido</t>
  </si>
  <si>
    <t>Diferente a otras aplicaicones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</si>
</sst>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C1" workbookViewId="0">
      <selection activeCell="J2" sqref="J2"/>
    </sheetView>
  </sheetViews>
  <sheetFormatPr baseColWidth="10" defaultColWidth="9.140625" defaultRowHeight="15" x14ac:dyDescent="0.25"/>
  <cols>
    <col min="1" max="10" width="2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1726163908</v>
      </c>
      <c r="B2">
        <v>28</v>
      </c>
      <c r="C2" t="s">
        <v>48</v>
      </c>
      <c r="D2" t="s">
        <v>49</v>
      </c>
      <c r="E2" s="4">
        <v>45878</v>
      </c>
      <c r="F2" s="4">
        <v>45879</v>
      </c>
      <c r="G2">
        <v>30</v>
      </c>
      <c r="H2">
        <v>30</v>
      </c>
      <c r="I2" t="s">
        <v>50</v>
      </c>
    </row>
    <row r="3" spans="1:10" x14ac:dyDescent="0.25">
      <c r="A3">
        <v>1721812930</v>
      </c>
      <c r="B3">
        <v>27</v>
      </c>
      <c r="C3" t="s">
        <v>51</v>
      </c>
      <c r="D3" t="s">
        <v>49</v>
      </c>
      <c r="E3" s="4">
        <v>45878</v>
      </c>
      <c r="F3" s="4">
        <v>45879</v>
      </c>
      <c r="G3">
        <v>30</v>
      </c>
      <c r="H3">
        <v>30</v>
      </c>
      <c r="I3" t="s">
        <v>50</v>
      </c>
    </row>
    <row r="4" spans="1:10" x14ac:dyDescent="0.25">
      <c r="A4">
        <v>1725804692</v>
      </c>
      <c r="B4">
        <v>24</v>
      </c>
      <c r="C4" t="s">
        <v>48</v>
      </c>
      <c r="D4" t="s">
        <v>49</v>
      </c>
      <c r="E4" s="4">
        <v>45878</v>
      </c>
      <c r="F4" s="4">
        <v>45879</v>
      </c>
      <c r="G4">
        <v>30</v>
      </c>
      <c r="H4">
        <v>30</v>
      </c>
      <c r="I4" t="s">
        <v>50</v>
      </c>
    </row>
    <row r="5" spans="1:10" x14ac:dyDescent="0.25">
      <c r="A5">
        <v>1751246065</v>
      </c>
      <c r="B5">
        <v>24</v>
      </c>
      <c r="C5" t="s">
        <v>52</v>
      </c>
      <c r="D5" t="s">
        <v>49</v>
      </c>
      <c r="E5" s="4">
        <v>45878</v>
      </c>
      <c r="F5" s="4">
        <v>45879</v>
      </c>
      <c r="G5">
        <v>30</v>
      </c>
      <c r="H5">
        <v>30</v>
      </c>
      <c r="I5" t="s">
        <v>50</v>
      </c>
    </row>
    <row r="6" spans="1:10" x14ac:dyDescent="0.25">
      <c r="A6">
        <v>1752848695</v>
      </c>
      <c r="B6">
        <v>24</v>
      </c>
      <c r="C6" t="s">
        <v>48</v>
      </c>
      <c r="D6" t="s">
        <v>49</v>
      </c>
      <c r="E6" s="4">
        <v>45878</v>
      </c>
      <c r="F6" s="4">
        <v>45879</v>
      </c>
      <c r="G6">
        <v>30</v>
      </c>
      <c r="H6">
        <v>30</v>
      </c>
      <c r="I6" t="s">
        <v>50</v>
      </c>
    </row>
  </sheetData>
  <autoFilter ref="A1:J1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A3" sqref="A3:A7"/>
    </sheetView>
  </sheetViews>
  <sheetFormatPr baseColWidth="10" defaultColWidth="9.140625" defaultRowHeight="15" x14ac:dyDescent="0.25"/>
  <cols>
    <col min="1" max="1" width="14.7109375" customWidth="1"/>
    <col min="2" max="11" width="22.7109375" customWidth="1"/>
    <col min="12" max="12" width="12.7109375" customWidth="1"/>
  </cols>
  <sheetData>
    <row r="1" spans="1:12" x14ac:dyDescent="0.25">
      <c r="A1" s="2" t="s">
        <v>34</v>
      </c>
    </row>
    <row r="2" spans="1:12" x14ac:dyDescent="0.25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1:12" x14ac:dyDescent="0.25">
      <c r="A3">
        <v>1726163908</v>
      </c>
      <c r="B3">
        <v>4</v>
      </c>
      <c r="C3">
        <v>2</v>
      </c>
      <c r="D3">
        <v>4</v>
      </c>
      <c r="E3">
        <v>1</v>
      </c>
      <c r="F3">
        <v>5</v>
      </c>
      <c r="G3">
        <v>1</v>
      </c>
      <c r="H3">
        <v>5</v>
      </c>
      <c r="I3">
        <v>1</v>
      </c>
      <c r="J3">
        <v>5</v>
      </c>
      <c r="K3">
        <v>4</v>
      </c>
      <c r="L3">
        <f ca="1">((INDIRECT(ADDRESS(3,2,1,TRUE)) - 1)+(INDIRECT(ADDRESS(3,4,1,TRUE)) - 1)+(INDIRECT(ADDRESS(3,6,1,TRUE)) - 1)+(INDIRECT(ADDRESS(3,8,1,TRUE)) - 1)+(INDIRECT(ADDRESS(3,10,1,TRUE)) - 1)+(5 - INDIRECT(ADDRESS(3,3,1,TRUE)))+(5 - INDIRECT(ADDRESS(3,5,1,TRUE)))+(5 - INDIRECT(ADDRESS(3,7,1,TRUE)))+(5 - INDIRECT(ADDRESS(3,9,1,TRUE)))+(5 - INDIRECT(ADDRESS(3,11,1,TRUE))))*2.5</f>
        <v>85</v>
      </c>
    </row>
    <row r="4" spans="1:12" x14ac:dyDescent="0.25">
      <c r="A4">
        <v>1721812930</v>
      </c>
      <c r="B4">
        <v>5</v>
      </c>
      <c r="C4">
        <v>1</v>
      </c>
      <c r="D4">
        <v>5</v>
      </c>
      <c r="E4">
        <v>1</v>
      </c>
      <c r="F4">
        <v>4</v>
      </c>
      <c r="G4">
        <v>1</v>
      </c>
      <c r="H4">
        <v>4</v>
      </c>
      <c r="I4">
        <v>1</v>
      </c>
      <c r="J4">
        <v>5</v>
      </c>
      <c r="K4">
        <v>4</v>
      </c>
      <c r="L4">
        <f ca="1">((INDIRECT(ADDRESS(4,2,1,TRUE)) - 1)+(INDIRECT(ADDRESS(4,4,1,TRUE)) - 1)+(INDIRECT(ADDRESS(4,6,1,TRUE)) - 1)+(INDIRECT(ADDRESS(4,8,1,TRUE)) - 1)+(INDIRECT(ADDRESS(4,10,1,TRUE)) - 1)+(5 - INDIRECT(ADDRESS(4,3,1,TRUE)))+(5 - INDIRECT(ADDRESS(4,5,1,TRUE)))+(5 - INDIRECT(ADDRESS(4,7,1,TRUE)))+(5 - INDIRECT(ADDRESS(4,9,1,TRUE)))+(5 - INDIRECT(ADDRESS(4,11,1,TRUE))))*2.5</f>
        <v>87.5</v>
      </c>
    </row>
    <row r="5" spans="1:12" x14ac:dyDescent="0.25">
      <c r="A5">
        <v>1725804692</v>
      </c>
      <c r="B5">
        <v>5</v>
      </c>
      <c r="C5">
        <v>2</v>
      </c>
      <c r="D5">
        <v>4</v>
      </c>
      <c r="E5">
        <v>1</v>
      </c>
      <c r="F5">
        <v>5</v>
      </c>
      <c r="G5">
        <v>1</v>
      </c>
      <c r="H5">
        <v>4</v>
      </c>
      <c r="I5">
        <v>1</v>
      </c>
      <c r="J5">
        <v>5</v>
      </c>
      <c r="K5">
        <v>5</v>
      </c>
      <c r="L5">
        <f ca="1">((INDIRECT(ADDRESS(5,2,1,TRUE)) - 1)+(INDIRECT(ADDRESS(5,4,1,TRUE)) - 1)+(INDIRECT(ADDRESS(5,6,1,TRUE)) - 1)+(INDIRECT(ADDRESS(5,8,1,TRUE)) - 1)+(INDIRECT(ADDRESS(5,10,1,TRUE)) - 1)+(5 - INDIRECT(ADDRESS(5,3,1,TRUE)))+(5 - INDIRECT(ADDRESS(5,5,1,TRUE)))+(5 - INDIRECT(ADDRESS(5,7,1,TRUE)))+(5 - INDIRECT(ADDRESS(5,9,1,TRUE)))+(5 - INDIRECT(ADDRESS(5,11,1,TRUE))))*2.5</f>
        <v>82.5</v>
      </c>
    </row>
    <row r="6" spans="1:12" x14ac:dyDescent="0.25">
      <c r="A6">
        <v>1751246065</v>
      </c>
      <c r="B6">
        <v>4</v>
      </c>
      <c r="C6">
        <v>2</v>
      </c>
      <c r="D6">
        <v>4</v>
      </c>
      <c r="E6">
        <v>1</v>
      </c>
      <c r="F6">
        <v>4</v>
      </c>
      <c r="G6">
        <v>1</v>
      </c>
      <c r="H6">
        <v>5</v>
      </c>
      <c r="I6">
        <v>1</v>
      </c>
      <c r="J6">
        <v>4</v>
      </c>
      <c r="K6">
        <v>5</v>
      </c>
      <c r="L6">
        <f ca="1">((INDIRECT(ADDRESS(6,2,1,TRUE)) - 1)+(INDIRECT(ADDRESS(6,4,1,TRUE)) - 1)+(INDIRECT(ADDRESS(6,6,1,TRUE)) - 1)+(INDIRECT(ADDRESS(6,8,1,TRUE)) - 1)+(INDIRECT(ADDRESS(6,10,1,TRUE)) - 1)+(5 - INDIRECT(ADDRESS(6,3,1,TRUE)))+(5 - INDIRECT(ADDRESS(6,5,1,TRUE)))+(5 - INDIRECT(ADDRESS(6,7,1,TRUE)))+(5 - INDIRECT(ADDRESS(6,9,1,TRUE)))+(5 - INDIRECT(ADDRESS(6,11,1,TRUE))))*2.5</f>
        <v>77.5</v>
      </c>
    </row>
    <row r="7" spans="1:12" x14ac:dyDescent="0.25">
      <c r="A7">
        <v>1752848695</v>
      </c>
      <c r="B7">
        <v>5</v>
      </c>
      <c r="C7">
        <v>1</v>
      </c>
      <c r="D7">
        <v>5</v>
      </c>
      <c r="E7">
        <v>1</v>
      </c>
      <c r="F7">
        <v>5</v>
      </c>
      <c r="G7">
        <v>1</v>
      </c>
      <c r="H7">
        <v>5</v>
      </c>
      <c r="I7">
        <v>1</v>
      </c>
      <c r="J7">
        <v>4</v>
      </c>
      <c r="K7">
        <v>5</v>
      </c>
      <c r="L7">
        <f ca="1">((INDIRECT(ADDRESS(7,2,1,TRUE)) - 1)+(INDIRECT(ADDRESS(7,4,1,TRUE)) - 1)+(INDIRECT(ADDRESS(7,6,1,TRUE)) - 1)+(INDIRECT(ADDRESS(7,8,1,TRUE)) - 1)+(INDIRECT(ADDRESS(7,10,1,TRUE)) - 1)+(5 - INDIRECT(ADDRESS(7,3,1,TRUE)))+(5 - INDIRECT(ADDRESS(7,5,1,TRUE)))+(5 - INDIRECT(ADDRESS(7,7,1,TRUE)))+(5 - INDIRECT(ADDRESS(7,9,1,TRUE)))+(5 - INDIRECT(ADDRESS(7,11,1,TRUE))))*2.5</f>
        <v>87.5</v>
      </c>
    </row>
    <row r="8" spans="1:12" x14ac:dyDescent="0.25">
      <c r="L8">
        <f ca="1">((INDIRECT(ADDRESS(8,2,1,TRUE)) - 1)+(INDIRECT(ADDRESS(8,4,1,TRUE)) - 1)+(INDIRECT(ADDRESS(8,6,1,TRUE)) - 1)+(INDIRECT(ADDRESS(8,8,1,TRUE)) - 1)+(INDIRECT(ADDRESS(8,10,1,TRUE)) - 1)+(5 - INDIRECT(ADDRESS(8,3,1,TRUE)))+(5 - INDIRECT(ADDRESS(8,5,1,TRUE)))+(5 - INDIRECT(ADDRESS(8,7,1,TRUE)))+(5 - INDIRECT(ADDRESS(8,9,1,TRUE)))+(5 - INDIRECT(ADDRESS(8,11,1,TRUE))))*2.5</f>
        <v>50</v>
      </c>
    </row>
    <row r="9" spans="1:12" x14ac:dyDescent="0.25">
      <c r="L9">
        <f ca="1">((INDIRECT(ADDRESS(9,2,1,TRUE)) - 1)+(INDIRECT(ADDRESS(9,4,1,TRUE)) - 1)+(INDIRECT(ADDRESS(9,6,1,TRUE)) - 1)+(INDIRECT(ADDRESS(9,8,1,TRUE)) - 1)+(INDIRECT(ADDRESS(9,10,1,TRUE)) - 1)+(5 - INDIRECT(ADDRESS(9,3,1,TRUE)))+(5 - INDIRECT(ADDRESS(9,5,1,TRUE)))+(5 - INDIRECT(ADDRESS(9,7,1,TRUE)))+(5 - INDIRECT(ADDRESS(9,9,1,TRUE)))+(5 - INDIRECT(ADDRESS(9,11,1,TRUE))))*2.5</f>
        <v>50</v>
      </c>
    </row>
    <row r="10" spans="1:12" x14ac:dyDescent="0.25">
      <c r="L10">
        <f ca="1">((INDIRECT(ADDRESS(10,2,1,TRUE)) - 1)+(INDIRECT(ADDRESS(10,4,1,TRUE)) - 1)+(INDIRECT(ADDRESS(10,6,1,TRUE)) - 1)+(INDIRECT(ADDRESS(10,8,1,TRUE)) - 1)+(INDIRECT(ADDRESS(10,10,1,TRUE)) - 1)+(5 - INDIRECT(ADDRESS(10,3,1,TRUE)))+(5 - INDIRECT(ADDRESS(10,5,1,TRUE)))+(5 - INDIRECT(ADDRESS(10,7,1,TRUE)))+(5 - INDIRECT(ADDRESS(10,9,1,TRUE)))+(5 - INDIRECT(ADDRESS(10,11,1,TRUE))))*2.5</f>
        <v>50</v>
      </c>
    </row>
    <row r="11" spans="1:12" x14ac:dyDescent="0.25">
      <c r="L11">
        <f ca="1">((INDIRECT(ADDRESS(11,2,1,TRUE)) - 1)+(INDIRECT(ADDRESS(11,4,1,TRUE)) - 1)+(INDIRECT(ADDRESS(11,6,1,TRUE)) - 1)+(INDIRECT(ADDRESS(11,8,1,TRUE)) - 1)+(INDIRECT(ADDRESS(11,10,1,TRUE)) - 1)+(5 - INDIRECT(ADDRESS(11,3,1,TRUE)))+(5 - INDIRECT(ADDRESS(11,5,1,TRUE)))+(5 - INDIRECT(ADDRESS(11,7,1,TRUE)))+(5 - INDIRECT(ADDRESS(11,9,1,TRUE)))+(5 - INDIRECT(ADDRESS(11,11,1,TRUE))))*2.5</f>
        <v>50</v>
      </c>
    </row>
    <row r="12" spans="1:12" x14ac:dyDescent="0.25">
      <c r="L12">
        <f ca="1">((INDIRECT(ADDRESS(12,2,1,TRUE)) - 1)+(INDIRECT(ADDRESS(12,4,1,TRUE)) - 1)+(INDIRECT(ADDRESS(12,6,1,TRUE)) - 1)+(INDIRECT(ADDRESS(12,8,1,TRUE)) - 1)+(INDIRECT(ADDRESS(12,10,1,TRUE)) - 1)+(5 - INDIRECT(ADDRESS(12,3,1,TRUE)))+(5 - INDIRECT(ADDRESS(12,5,1,TRUE)))+(5 - INDIRECT(ADDRESS(12,7,1,TRUE)))+(5 - INDIRECT(ADDRESS(12,9,1,TRUE)))+(5 - INDIRECT(ADDRESS(12,11,1,TRUE))))*2.5</f>
        <v>50</v>
      </c>
    </row>
  </sheetData>
  <autoFilter ref="A2:L12" xr:uid="{00000000-0009-0000-0000-000001000000}"/>
  <dataValidations count="1">
    <dataValidation type="whole" allowBlank="1" showInputMessage="1" showErrorMessage="1" promptTitle="1 a 5" prompt="1=Totalmente en desacuerdo … 5=Totalmente de acuerdo" sqref="B3:K12" xr:uid="{00000000-0002-0000-0100-000000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3" sqref="A3:A7"/>
    </sheetView>
  </sheetViews>
  <sheetFormatPr baseColWidth="10" defaultColWidth="9.140625" defaultRowHeight="15" x14ac:dyDescent="0.25"/>
  <cols>
    <col min="1" max="1" width="24.7109375" customWidth="1"/>
    <col min="2" max="2" width="57.7109375" bestFit="1" customWidth="1"/>
  </cols>
  <sheetData>
    <row r="1" spans="1:2" x14ac:dyDescent="0.25">
      <c r="A1" t="s">
        <v>54</v>
      </c>
    </row>
    <row r="2" spans="1:2" x14ac:dyDescent="0.25">
      <c r="A2" s="1" t="s">
        <v>0</v>
      </c>
      <c r="B2" s="1" t="s">
        <v>53</v>
      </c>
    </row>
    <row r="3" spans="1:2" x14ac:dyDescent="0.25">
      <c r="A3">
        <v>1726163908</v>
      </c>
      <c r="B3">
        <v>4</v>
      </c>
    </row>
    <row r="4" spans="1:2" x14ac:dyDescent="0.25">
      <c r="A4">
        <v>1721812930</v>
      </c>
      <c r="B4">
        <v>5</v>
      </c>
    </row>
    <row r="5" spans="1:2" x14ac:dyDescent="0.25">
      <c r="A5">
        <v>1725804692</v>
      </c>
      <c r="B5">
        <v>5</v>
      </c>
    </row>
    <row r="6" spans="1:2" x14ac:dyDescent="0.25">
      <c r="A6">
        <v>1751246065</v>
      </c>
      <c r="B6">
        <v>5</v>
      </c>
    </row>
    <row r="7" spans="1:2" x14ac:dyDescent="0.25">
      <c r="A7">
        <v>1752848695</v>
      </c>
      <c r="B7">
        <v>4</v>
      </c>
    </row>
  </sheetData>
  <autoFilter ref="A2:B102" xr:uid="{00000000-0009-0000-0000-000002000000}"/>
  <dataValidations count="1">
    <dataValidation type="whole" allowBlank="1" showInputMessage="1" showErrorMessage="1" sqref="B3:B12" xr:uid="{00000000-0002-0000-0200-000000000000}">
      <formula1>1</formula1>
      <formula2>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C13" sqref="C13"/>
    </sheetView>
  </sheetViews>
  <sheetFormatPr baseColWidth="10" defaultColWidth="9.140625" defaultRowHeight="15" x14ac:dyDescent="0.25"/>
  <cols>
    <col min="1" max="2" width="24.7109375" customWidth="1"/>
  </cols>
  <sheetData>
    <row r="1" spans="1:2" x14ac:dyDescent="0.25">
      <c r="A1" t="s">
        <v>55</v>
      </c>
    </row>
    <row r="2" spans="1:2" x14ac:dyDescent="0.25">
      <c r="A2" t="s">
        <v>56</v>
      </c>
    </row>
    <row r="3" spans="1:2" x14ac:dyDescent="0.25">
      <c r="A3" s="1" t="s">
        <v>0</v>
      </c>
      <c r="B3" s="1" t="s">
        <v>21</v>
      </c>
    </row>
    <row r="4" spans="1:2" x14ac:dyDescent="0.25">
      <c r="A4">
        <v>1726163908</v>
      </c>
      <c r="B4">
        <v>9</v>
      </c>
    </row>
    <row r="5" spans="1:2" x14ac:dyDescent="0.25">
      <c r="A5">
        <v>1721812930</v>
      </c>
      <c r="B5">
        <v>10</v>
      </c>
    </row>
    <row r="6" spans="1:2" x14ac:dyDescent="0.25">
      <c r="A6">
        <v>1725804692</v>
      </c>
      <c r="B6">
        <v>9</v>
      </c>
    </row>
    <row r="7" spans="1:2" x14ac:dyDescent="0.25">
      <c r="A7">
        <v>1751246065</v>
      </c>
      <c r="B7">
        <v>10</v>
      </c>
    </row>
    <row r="8" spans="1:2" x14ac:dyDescent="0.25">
      <c r="A8">
        <v>1752848695</v>
      </c>
      <c r="B8">
        <v>8</v>
      </c>
    </row>
  </sheetData>
  <autoFilter ref="A3:B103" xr:uid="{00000000-0009-0000-0000-000003000000}"/>
  <dataValidations count="1">
    <dataValidation type="whole" allowBlank="1" showInputMessage="1" showErrorMessage="1" sqref="B4:B13" xr:uid="{00000000-0002-0000-0300-000000000000}">
      <formula1>0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4.7109375" customWidth="1"/>
    <col min="2" max="2" width="100.7109375" customWidth="1"/>
  </cols>
  <sheetData>
    <row r="1" spans="1:2" x14ac:dyDescent="0.25">
      <c r="A1" s="1" t="s">
        <v>0</v>
      </c>
      <c r="B1" s="1" t="s">
        <v>22</v>
      </c>
    </row>
    <row r="2" spans="1:2" x14ac:dyDescent="0.25">
      <c r="A2">
        <v>1726163908</v>
      </c>
      <c r="B2" t="s">
        <v>57</v>
      </c>
    </row>
    <row r="3" spans="1:2" x14ac:dyDescent="0.25">
      <c r="A3">
        <v>1721812930</v>
      </c>
      <c r="B3" t="s">
        <v>58</v>
      </c>
    </row>
    <row r="4" spans="1:2" x14ac:dyDescent="0.25">
      <c r="A4">
        <v>1725804692</v>
      </c>
      <c r="B4" t="s">
        <v>59</v>
      </c>
    </row>
    <row r="5" spans="1:2" x14ac:dyDescent="0.25">
      <c r="A5">
        <v>1751246065</v>
      </c>
      <c r="B5" t="s">
        <v>60</v>
      </c>
    </row>
    <row r="6" spans="1:2" x14ac:dyDescent="0.25">
      <c r="A6">
        <v>1752848695</v>
      </c>
      <c r="B6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sqref="A1:B11"/>
    </sheetView>
  </sheetViews>
  <sheetFormatPr baseColWidth="10" defaultColWidth="9.140625" defaultRowHeight="15" x14ac:dyDescent="0.25"/>
  <cols>
    <col min="1" max="1" width="36.7109375" customWidth="1"/>
    <col min="2" max="2" width="28.7109375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s="5" t="s">
        <v>25</v>
      </c>
      <c r="B2" s="5">
        <f>COUNTA(SUS!A3:A12)</f>
        <v>5</v>
      </c>
    </row>
    <row r="3" spans="1:2" x14ac:dyDescent="0.25">
      <c r="A3" s="5" t="s">
        <v>26</v>
      </c>
      <c r="B3" s="5">
        <f>COUNTIF(Registro!I2:I101,"Si")</f>
        <v>5</v>
      </c>
    </row>
    <row r="4" spans="1:2" x14ac:dyDescent="0.25">
      <c r="A4" s="5" t="s">
        <v>27</v>
      </c>
      <c r="B4" s="6">
        <f ca="1">IFERROR(AVERAGEIF(SUS!L3:L12,"&gt;0"),"")</f>
        <v>67</v>
      </c>
    </row>
    <row r="5" spans="1:2" x14ac:dyDescent="0.25">
      <c r="A5" s="5" t="s">
        <v>28</v>
      </c>
      <c r="B5" s="6">
        <f>IFERROR(AVERAGEIF(CSAT!B3:B102,"&gt;0"),"")</f>
        <v>4.5999999999999996</v>
      </c>
    </row>
    <row r="6" spans="1:2" x14ac:dyDescent="0.25">
      <c r="A6" s="5" t="s">
        <v>29</v>
      </c>
      <c r="B6" s="7">
        <f>IFERROR(COUNTIFS(CSAT!B3:B102,"&gt;=4")/COUNTA(CSAT!B3:B102),0)</f>
        <v>1</v>
      </c>
    </row>
    <row r="7" spans="1:2" x14ac:dyDescent="0.25">
      <c r="A7" s="5" t="s">
        <v>30</v>
      </c>
      <c r="B7" s="5">
        <f>IFERROR((COUNTIFS(NPS!B4:B103,"&gt;=9")/COUNTA(NPS!B4:B103) - COUNTIFS(NPS!B4:B103,"&lt;=6")/COUNTA(NPS!B4:B103))*100,0)</f>
        <v>80</v>
      </c>
    </row>
    <row r="8" spans="1:2" x14ac:dyDescent="0.25">
      <c r="A8" s="5" t="s">
        <v>31</v>
      </c>
      <c r="B8" s="7">
        <f>IFERROR(COUNTIFS(NPS!B4:B103,"&gt;=9")/COUNTA(NPS!B4:B103),0)</f>
        <v>0.8</v>
      </c>
    </row>
    <row r="9" spans="1:2" x14ac:dyDescent="0.25">
      <c r="A9" s="5" t="s">
        <v>32</v>
      </c>
      <c r="B9" s="7">
        <f>IFERROR(COUNTIFS(NPS!B4:B103,"&lt;=6")/COUNTA(NPS!B4:B103),0)</f>
        <v>0</v>
      </c>
    </row>
    <row r="10" spans="1:2" x14ac:dyDescent="0.25">
      <c r="A10" s="5" t="s">
        <v>33</v>
      </c>
      <c r="B10" s="7">
        <f>IFERROR(COUNTIFS(NPS!B4:B103,"&gt;=7",NPS!B4:B103,"&lt;=8")/COUNTA(NPS!B4:B103),0)</f>
        <v>0.2</v>
      </c>
    </row>
    <row r="11" spans="1:2" x14ac:dyDescent="0.25">
      <c r="A11" s="5" t="s">
        <v>47</v>
      </c>
      <c r="B11" s="5" t="str">
        <f ca="1">IF(AND(Resumen!B4&lt;0,TRUE),"",IF(Resumen!B4&gt;=80.3,"Excelente",IF(Resumen!B4&gt;=68,"Aceptable",IF(Resumen!B4&gt;=51,"Marginal","Pobre"))))</f>
        <v>Marginal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100.710937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>
        <v>1</v>
      </c>
      <c r="B2" s="3" t="s">
        <v>37</v>
      </c>
    </row>
    <row r="3" spans="1:2" x14ac:dyDescent="0.25">
      <c r="A3">
        <v>2</v>
      </c>
      <c r="B3" s="3" t="s">
        <v>38</v>
      </c>
    </row>
    <row r="4" spans="1:2" x14ac:dyDescent="0.25">
      <c r="A4">
        <v>3</v>
      </c>
      <c r="B4" s="3" t="s">
        <v>39</v>
      </c>
    </row>
    <row r="5" spans="1:2" x14ac:dyDescent="0.25">
      <c r="A5">
        <v>4</v>
      </c>
      <c r="B5" s="3" t="s">
        <v>40</v>
      </c>
    </row>
    <row r="6" spans="1:2" x14ac:dyDescent="0.25">
      <c r="A6">
        <v>5</v>
      </c>
      <c r="B6" s="3" t="s">
        <v>41</v>
      </c>
    </row>
    <row r="7" spans="1:2" x14ac:dyDescent="0.25">
      <c r="A7">
        <v>6</v>
      </c>
      <c r="B7" s="3" t="s">
        <v>42</v>
      </c>
    </row>
    <row r="8" spans="1:2" x14ac:dyDescent="0.25">
      <c r="A8">
        <v>7</v>
      </c>
      <c r="B8" s="3" t="s">
        <v>43</v>
      </c>
    </row>
    <row r="9" spans="1:2" x14ac:dyDescent="0.25">
      <c r="A9">
        <v>8</v>
      </c>
      <c r="B9" s="3" t="s">
        <v>44</v>
      </c>
    </row>
    <row r="10" spans="1:2" x14ac:dyDescent="0.25">
      <c r="A10">
        <v>9</v>
      </c>
      <c r="B10" s="3" t="s">
        <v>45</v>
      </c>
    </row>
    <row r="11" spans="1:2" x14ac:dyDescent="0.25">
      <c r="A11">
        <v>10</v>
      </c>
      <c r="B11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Registro</vt:lpstr>
      <vt:lpstr>SUS</vt:lpstr>
      <vt:lpstr>CSAT</vt:lpstr>
      <vt:lpstr>NPS</vt:lpstr>
      <vt:lpstr>Comentarios</vt:lpstr>
      <vt:lpstr>Resumen</vt:lpstr>
      <vt:lpstr>SUS_Items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BRANDON RICARDO JAYA TUTASI</cp:lastModifiedBy>
  <dcterms:created xsi:type="dcterms:W3CDTF">2025-08-12T01:37:16Z</dcterms:created>
  <dcterms:modified xsi:type="dcterms:W3CDTF">2025-08-12T03:51:35Z</dcterms:modified>
</cp:coreProperties>
</file>