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3" i="1" l="1"/>
  <c r="H114" i="1"/>
  <c r="H115" i="1"/>
  <c r="H116" i="1"/>
  <c r="H117" i="1"/>
  <c r="H118" i="1"/>
  <c r="H119" i="1"/>
  <c r="H112" i="1"/>
  <c r="G114" i="1"/>
  <c r="G115" i="1"/>
  <c r="G116" i="1"/>
  <c r="G117" i="1"/>
  <c r="G118" i="1"/>
  <c r="G119" i="1"/>
  <c r="G113" i="1"/>
  <c r="G112" i="1"/>
  <c r="F113" i="1"/>
  <c r="F114" i="1"/>
  <c r="F115" i="1"/>
  <c r="F116" i="1"/>
  <c r="F117" i="1"/>
  <c r="F118" i="1"/>
  <c r="F119" i="1"/>
  <c r="F112" i="1"/>
  <c r="L18" i="1"/>
  <c r="L17" i="1"/>
  <c r="L16" i="1"/>
  <c r="A179" i="1"/>
  <c r="C178" i="1"/>
  <c r="D177" i="1"/>
  <c r="E177" i="1"/>
  <c r="B178" i="1"/>
  <c r="B179" i="1"/>
  <c r="B177" i="1"/>
  <c r="B176" i="1"/>
  <c r="L166" i="1"/>
  <c r="L167" i="1"/>
  <c r="L168" i="1"/>
  <c r="L165" i="1"/>
  <c r="B171" i="1"/>
  <c r="C171" i="1"/>
  <c r="D171" i="1"/>
  <c r="E171" i="1"/>
  <c r="F171" i="1"/>
  <c r="G171" i="1"/>
  <c r="H171" i="1"/>
  <c r="I171" i="1"/>
  <c r="A171" i="1"/>
  <c r="C170" i="1"/>
  <c r="D170" i="1"/>
  <c r="E170" i="1"/>
  <c r="F170" i="1"/>
  <c r="G170" i="1"/>
  <c r="H170" i="1"/>
  <c r="I170" i="1"/>
  <c r="B170" i="1"/>
  <c r="A170" i="1"/>
  <c r="A169" i="1"/>
  <c r="B169" i="1"/>
  <c r="C169" i="1"/>
  <c r="D169" i="1"/>
  <c r="E169" i="1"/>
  <c r="F169" i="1"/>
  <c r="G169" i="1"/>
  <c r="H169" i="1"/>
  <c r="I169" i="1"/>
  <c r="K167" i="1"/>
  <c r="K168" i="1"/>
  <c r="K166" i="1"/>
  <c r="K165" i="1"/>
  <c r="C177" i="1"/>
  <c r="E176" i="1"/>
  <c r="C176" i="1"/>
  <c r="D176" i="1"/>
  <c r="J79" i="1"/>
  <c r="J80" i="1"/>
  <c r="J81" i="1"/>
  <c r="J78" i="1"/>
  <c r="J77" i="1"/>
  <c r="J76" i="1"/>
  <c r="J75" i="1"/>
  <c r="J74" i="1"/>
  <c r="J73" i="1"/>
  <c r="F74" i="1"/>
  <c r="F73" i="1"/>
  <c r="L118" i="1"/>
  <c r="L114" i="1"/>
  <c r="H65" i="1"/>
  <c r="H66" i="1"/>
  <c r="H67" i="1"/>
  <c r="H64" i="1"/>
  <c r="B70" i="1"/>
  <c r="C70" i="1"/>
  <c r="D70" i="1"/>
  <c r="E70" i="1"/>
  <c r="A70" i="1"/>
  <c r="C76" i="1"/>
  <c r="C74" i="1"/>
  <c r="C73" i="1"/>
  <c r="C69" i="1"/>
  <c r="D69" i="1"/>
  <c r="E69" i="1"/>
  <c r="B69" i="1"/>
  <c r="A69" i="1"/>
  <c r="F64" i="1"/>
  <c r="F65" i="1"/>
  <c r="F66" i="1"/>
  <c r="F67" i="1"/>
  <c r="G64" i="1"/>
  <c r="G65" i="1"/>
  <c r="G66" i="1"/>
  <c r="G67" i="1"/>
  <c r="B68" i="1"/>
  <c r="C68" i="1"/>
  <c r="D68" i="1"/>
  <c r="E68" i="1"/>
  <c r="A68" i="1"/>
  <c r="B49" i="1"/>
  <c r="F40" i="1"/>
  <c r="F41" i="1"/>
  <c r="E41" i="1"/>
  <c r="E40" i="1"/>
  <c r="D41" i="1"/>
  <c r="D40" i="1"/>
  <c r="C43" i="1"/>
  <c r="C41" i="1"/>
  <c r="G32" i="1"/>
  <c r="G33" i="1"/>
  <c r="G34" i="1"/>
  <c r="G31" i="1"/>
  <c r="C40" i="1"/>
  <c r="B37" i="1"/>
  <c r="C37" i="1"/>
  <c r="D37" i="1"/>
  <c r="A37" i="1"/>
  <c r="C36" i="1"/>
  <c r="D36" i="1"/>
  <c r="B36" i="1"/>
  <c r="A36" i="1"/>
  <c r="B35" i="1"/>
  <c r="C35" i="1"/>
  <c r="D35" i="1"/>
  <c r="A35" i="1"/>
  <c r="F33" i="1"/>
  <c r="F34" i="1"/>
  <c r="F32" i="1"/>
  <c r="F31" i="1"/>
  <c r="E32" i="1"/>
  <c r="E33" i="1"/>
  <c r="E34" i="1"/>
  <c r="E31" i="1"/>
  <c r="E159" i="1"/>
  <c r="E158" i="1"/>
  <c r="G13" i="1"/>
  <c r="D159" i="1"/>
  <c r="D158" i="1"/>
  <c r="C159" i="1"/>
  <c r="C160" i="1"/>
  <c r="C158" i="1"/>
  <c r="B25" i="1"/>
  <c r="B24" i="1"/>
  <c r="B23" i="1"/>
  <c r="F14" i="1"/>
  <c r="F13" i="1"/>
  <c r="C16" i="1"/>
  <c r="C14" i="1"/>
  <c r="C13" i="1"/>
  <c r="G4" i="1"/>
  <c r="G5" i="1"/>
  <c r="G6" i="1"/>
  <c r="G3" i="1"/>
  <c r="C10" i="1"/>
  <c r="D10" i="1"/>
  <c r="B10" i="1"/>
  <c r="D9" i="1"/>
  <c r="C9" i="1"/>
  <c r="B9" i="1"/>
  <c r="C8" i="1"/>
  <c r="D8" i="1"/>
  <c r="B8" i="1"/>
  <c r="E3" i="1"/>
  <c r="E4" i="1"/>
  <c r="E5" i="1"/>
  <c r="E6" i="1"/>
  <c r="F3" i="1"/>
  <c r="F4" i="1"/>
  <c r="F5" i="1"/>
  <c r="F6" i="1"/>
  <c r="B53" i="1"/>
  <c r="B50" i="1"/>
  <c r="B20" i="1"/>
  <c r="B21" i="1"/>
  <c r="B22" i="1"/>
  <c r="B19" i="1"/>
</calcChain>
</file>

<file path=xl/sharedStrings.xml><?xml version="1.0" encoding="utf-8"?>
<sst xmlns="http://schemas.openxmlformats.org/spreadsheetml/2006/main" count="278" uniqueCount="90">
  <si>
    <t>question 2:</t>
  </si>
  <si>
    <t>ybar</t>
  </si>
  <si>
    <t>ybarbar</t>
  </si>
  <si>
    <t>(-)^2</t>
  </si>
  <si>
    <t>source</t>
  </si>
  <si>
    <t>DF</t>
  </si>
  <si>
    <t>SS</t>
  </si>
  <si>
    <t>MS</t>
  </si>
  <si>
    <t>F</t>
  </si>
  <si>
    <t>F_Crit</t>
  </si>
  <si>
    <t>A</t>
  </si>
  <si>
    <t>B</t>
  </si>
  <si>
    <t>Error</t>
  </si>
  <si>
    <t>Total</t>
  </si>
  <si>
    <t>Mu</t>
  </si>
  <si>
    <t>a1</t>
  </si>
  <si>
    <t>b1</t>
  </si>
  <si>
    <t>a2</t>
  </si>
  <si>
    <t>a3</t>
  </si>
  <si>
    <t>a4</t>
  </si>
  <si>
    <t>b2</t>
  </si>
  <si>
    <t>b3</t>
  </si>
  <si>
    <t>according to our analysis, technically all of the model parameters other than mu should be zero.</t>
  </si>
  <si>
    <t>effect</t>
  </si>
  <si>
    <t>?</t>
  </si>
  <si>
    <t>question 3</t>
  </si>
  <si>
    <t>(b)</t>
  </si>
  <si>
    <t>i</t>
  </si>
  <si>
    <t>ybar_1</t>
  </si>
  <si>
    <t>S</t>
  </si>
  <si>
    <t>(error)DF</t>
  </si>
  <si>
    <t>W</t>
  </si>
  <si>
    <t>q(9,9,.01)</t>
  </si>
  <si>
    <t>should be like 95</t>
  </si>
  <si>
    <t>(1,2)</t>
  </si>
  <si>
    <t>(1,3)</t>
  </si>
  <si>
    <t>(1,4)</t>
  </si>
  <si>
    <t>(2,3)</t>
  </si>
  <si>
    <t>(3,4)</t>
  </si>
  <si>
    <t>(2,4)</t>
  </si>
  <si>
    <t>different?</t>
  </si>
  <si>
    <t>Y</t>
  </si>
  <si>
    <t>Question 4</t>
  </si>
  <si>
    <t>P_Value</t>
  </si>
  <si>
    <t>question 5: same as 3</t>
  </si>
  <si>
    <t>Question 6</t>
  </si>
  <si>
    <t>Solution is just plain wrong: elimenated from assignment</t>
  </si>
  <si>
    <t>Question 7</t>
  </si>
  <si>
    <t>Have 3 factors</t>
  </si>
  <si>
    <t>but</t>
  </si>
  <si>
    <t>there are multiple data points at each setting of assignment</t>
  </si>
  <si>
    <t>ability to look at corralations</t>
  </si>
  <si>
    <t>3 factors a, b, c</t>
  </si>
  <si>
    <t>Speeds</t>
  </si>
  <si>
    <t>Rates</t>
  </si>
  <si>
    <t>Materials</t>
  </si>
  <si>
    <t>Samples</t>
  </si>
  <si>
    <t>settings</t>
  </si>
  <si>
    <t>C</t>
  </si>
  <si>
    <t>AB</t>
  </si>
  <si>
    <t>AC</t>
  </si>
  <si>
    <t>BC</t>
  </si>
  <si>
    <t>ABC</t>
  </si>
  <si>
    <t>N</t>
  </si>
  <si>
    <t>Question 8</t>
  </si>
  <si>
    <t>Volume</t>
  </si>
  <si>
    <t>Speed</t>
  </si>
  <si>
    <t>Brand</t>
  </si>
  <si>
    <t>SStreatment</t>
  </si>
  <si>
    <t>SSa+SSb+…SSn</t>
  </si>
  <si>
    <t>ybar A</t>
  </si>
  <si>
    <t>ybar B</t>
  </si>
  <si>
    <t>-</t>
  </si>
  <si>
    <t>+</t>
  </si>
  <si>
    <t>ybar C</t>
  </si>
  <si>
    <t>SSA:</t>
  </si>
  <si>
    <t>SSB</t>
  </si>
  <si>
    <t>SSC</t>
  </si>
  <si>
    <t>.</t>
  </si>
  <si>
    <t>SSAB</t>
  </si>
  <si>
    <t>ybar AB</t>
  </si>
  <si>
    <t>ybar AC</t>
  </si>
  <si>
    <t>ybar BC</t>
  </si>
  <si>
    <t>pvalue</t>
  </si>
  <si>
    <t>DOF</t>
  </si>
  <si>
    <t>fcrit</t>
  </si>
  <si>
    <t>a5</t>
  </si>
  <si>
    <t>b4</t>
  </si>
  <si>
    <t>Question 1</t>
  </si>
  <si>
    <t>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</si>
</sst>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Verdana"/>
    </font>
    <font>
      <sz val="13"/>
      <color rgb="FFDD0000"/>
      <name val="Verdana"/>
    </font>
    <font>
      <b/>
      <sz val="13"/>
      <color rgb="FF000000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6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0" fontId="4" fillId="0" borderId="0" xfId="0" applyFont="1"/>
    <xf numFmtId="0" fontId="0" fillId="0" borderId="7" xfId="0" applyNumberForma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6" xfId="0" applyFont="1" applyBorder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topLeftCell="A144" workbookViewId="0">
      <selection activeCell="I149" sqref="I149"/>
    </sheetView>
  </sheetViews>
  <sheetFormatPr baseColWidth="10" defaultRowHeight="15" x14ac:dyDescent="0"/>
  <cols>
    <col min="1" max="1" width="12.5" style="3" customWidth="1"/>
    <col min="2" max="2" width="11.5" style="3" customWidth="1"/>
    <col min="3" max="3" width="11.83203125" style="3" customWidth="1"/>
    <col min="4" max="4" width="10.83203125" style="3" customWidth="1"/>
    <col min="5" max="16384" width="10.83203125" style="3"/>
  </cols>
  <sheetData>
    <row r="1" spans="1:14">
      <c r="A1" s="4" t="s">
        <v>0</v>
      </c>
    </row>
    <row r="3" spans="1:14" ht="17">
      <c r="B3" s="2">
        <v>66</v>
      </c>
      <c r="C3" s="2">
        <v>49</v>
      </c>
      <c r="D3" s="2">
        <v>52</v>
      </c>
      <c r="E3" s="3">
        <f>SUM(B3:D3)/3</f>
        <v>55.666666666666664</v>
      </c>
      <c r="F3" s="3">
        <f>SUM(E3:E6)/4</f>
        <v>50.499999999999993</v>
      </c>
      <c r="G3" s="3">
        <f>COUNT(B3:D3)*(E3-F3)^2</f>
        <v>80.083333333333485</v>
      </c>
    </row>
    <row r="4" spans="1:14" ht="17">
      <c r="B4" s="2">
        <v>55</v>
      </c>
      <c r="C4" s="2">
        <v>49</v>
      </c>
      <c r="D4" s="2">
        <v>49</v>
      </c>
      <c r="E4" s="3">
        <f t="shared" ref="E4:E6" si="0">SUM(B4:D4)/3</f>
        <v>51</v>
      </c>
      <c r="F4" s="3">
        <f>F3</f>
        <v>50.499999999999993</v>
      </c>
      <c r="G4" s="3">
        <f t="shared" ref="G4:G6" si="1">COUNT(B4:D4)*(E4-F4)^2</f>
        <v>0.75000000000002132</v>
      </c>
      <c r="L4" s="2"/>
      <c r="M4" s="2"/>
      <c r="N4" s="2"/>
    </row>
    <row r="5" spans="1:14" ht="17">
      <c r="B5" s="2">
        <v>47</v>
      </c>
      <c r="C5" s="2">
        <v>44</v>
      </c>
      <c r="D5" s="2">
        <v>52</v>
      </c>
      <c r="E5" s="3">
        <f t="shared" si="0"/>
        <v>47.666666666666664</v>
      </c>
      <c r="F5" s="3">
        <f t="shared" ref="F5:F6" si="2">F4</f>
        <v>50.499999999999993</v>
      </c>
      <c r="G5" s="3">
        <f t="shared" si="1"/>
        <v>24.08333333333325</v>
      </c>
      <c r="K5" s="5"/>
      <c r="L5" s="2"/>
      <c r="M5" s="2"/>
      <c r="N5" s="2"/>
    </row>
    <row r="6" spans="1:14" ht="17">
      <c r="B6" s="2">
        <v>49</v>
      </c>
      <c r="C6" s="2">
        <v>42</v>
      </c>
      <c r="D6" s="2">
        <v>52</v>
      </c>
      <c r="E6" s="3">
        <f t="shared" si="0"/>
        <v>47.666666666666664</v>
      </c>
      <c r="F6" s="3">
        <f t="shared" si="2"/>
        <v>50.499999999999993</v>
      </c>
      <c r="G6" s="3">
        <f t="shared" si="1"/>
        <v>24.08333333333325</v>
      </c>
      <c r="K6" s="5"/>
      <c r="L6" s="2"/>
      <c r="M6" s="2"/>
      <c r="N6" s="2"/>
    </row>
    <row r="7" spans="1:14" ht="17">
      <c r="K7" s="5"/>
      <c r="L7" s="2"/>
      <c r="M7" s="2"/>
      <c r="N7" s="2"/>
    </row>
    <row r="8" spans="1:14">
      <c r="A8" s="6" t="s">
        <v>1</v>
      </c>
      <c r="B8" s="7">
        <f>SUM(B3:B6)/4</f>
        <v>54.25</v>
      </c>
      <c r="C8" s="7">
        <f t="shared" ref="C8:D8" si="3">SUM(C3:C6)/4</f>
        <v>46</v>
      </c>
      <c r="D8" s="7">
        <f t="shared" si="3"/>
        <v>51.25</v>
      </c>
    </row>
    <row r="9" spans="1:14">
      <c r="A9" s="8" t="s">
        <v>2</v>
      </c>
      <c r="B9" s="9">
        <f>SUM(B8:D8)/3</f>
        <v>50.5</v>
      </c>
      <c r="C9" s="9">
        <f>B9</f>
        <v>50.5</v>
      </c>
      <c r="D9" s="9">
        <f>C9</f>
        <v>50.5</v>
      </c>
    </row>
    <row r="10" spans="1:14">
      <c r="A10" s="10" t="s">
        <v>3</v>
      </c>
      <c r="B10" s="11">
        <f>COUNT(B3:B6)*(B8-B9)^2</f>
        <v>56.25</v>
      </c>
      <c r="C10" s="11">
        <f t="shared" ref="C10:D10" si="4">COUNT(C3:C6)*(C8-C9)^2</f>
        <v>81</v>
      </c>
      <c r="D10" s="11">
        <f t="shared" si="4"/>
        <v>2.25</v>
      </c>
    </row>
    <row r="12" spans="1:14">
      <c r="A12" s="3" t="s">
        <v>4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83</v>
      </c>
      <c r="G12" s="3" t="s">
        <v>85</v>
      </c>
    </row>
    <row r="13" spans="1:14">
      <c r="A13" s="3" t="s">
        <v>11</v>
      </c>
      <c r="B13" s="3">
        <v>3</v>
      </c>
      <c r="C13" s="3">
        <f>SUM(B10:D10)</f>
        <v>139.5</v>
      </c>
      <c r="E13" s="3">
        <v>1.92</v>
      </c>
      <c r="F13" s="3">
        <f>FDIST(E13,B13,B15)</f>
        <v>0.22757210343442211</v>
      </c>
      <c r="G13" s="3">
        <f>FINV(0.05,B13,B15)</f>
        <v>4.7570626630894131</v>
      </c>
    </row>
    <row r="14" spans="1:14">
      <c r="A14" s="3" t="s">
        <v>10</v>
      </c>
      <c r="B14" s="3">
        <v>2</v>
      </c>
      <c r="C14" s="3">
        <f>SUM(G3:G6)</f>
        <v>129.00000000000003</v>
      </c>
      <c r="E14" s="3">
        <v>3.11</v>
      </c>
      <c r="F14" s="3">
        <f>FDIST(E14,B14,B15)</f>
        <v>0.11836958730018135</v>
      </c>
    </row>
    <row r="15" spans="1:14">
      <c r="A15" s="3" t="s">
        <v>12</v>
      </c>
      <c r="B15" s="3">
        <v>6</v>
      </c>
      <c r="C15" s="3">
        <v>124.5</v>
      </c>
    </row>
    <row r="16" spans="1:14">
      <c r="A16" s="3" t="s">
        <v>13</v>
      </c>
      <c r="B16" s="3">
        <v>11</v>
      </c>
      <c r="C16" s="3">
        <f>(COUNT(B3:D6)-1)*VAR(B3:D6)</f>
        <v>402.99999999999994</v>
      </c>
      <c r="L16" s="3">
        <f>FDIST(3.77,2,24)</f>
        <v>3.7687265970825182E-2</v>
      </c>
    </row>
    <row r="17" spans="1:12">
      <c r="L17" s="3">
        <f>FDIST(2.88,3,24)</f>
        <v>5.6873052419516831E-2</v>
      </c>
    </row>
    <row r="18" spans="1:12">
      <c r="A18" s="3" t="s">
        <v>14</v>
      </c>
      <c r="L18" s="3">
        <f>FDIST(1.76,6,24)</f>
        <v>0.15030877946017968</v>
      </c>
    </row>
    <row r="19" spans="1:12">
      <c r="A19" s="3" t="s">
        <v>15</v>
      </c>
      <c r="B19" s="3">
        <f>E3-F3</f>
        <v>5.1666666666666714</v>
      </c>
      <c r="C19" s="4"/>
    </row>
    <row r="20" spans="1:12">
      <c r="A20" s="3" t="s">
        <v>17</v>
      </c>
      <c r="B20" s="3">
        <f>E4-F4</f>
        <v>0.50000000000000711</v>
      </c>
    </row>
    <row r="21" spans="1:12">
      <c r="A21" s="3" t="s">
        <v>18</v>
      </c>
      <c r="B21" s="3">
        <f>E5-F5</f>
        <v>-2.8333333333333286</v>
      </c>
    </row>
    <row r="22" spans="1:12">
      <c r="A22" s="3" t="s">
        <v>19</v>
      </c>
      <c r="B22" s="3">
        <f>E6-F6</f>
        <v>-2.8333333333333286</v>
      </c>
    </row>
    <row r="23" spans="1:12">
      <c r="A23" s="3" t="s">
        <v>16</v>
      </c>
      <c r="B23" s="3">
        <f>B8-B9</f>
        <v>3.75</v>
      </c>
      <c r="C23" s="4"/>
    </row>
    <row r="24" spans="1:12">
      <c r="A24" s="3" t="s">
        <v>20</v>
      </c>
      <c r="B24" s="3">
        <f>C8-C9</f>
        <v>-4.5</v>
      </c>
    </row>
    <row r="25" spans="1:12">
      <c r="A25" s="3" t="s">
        <v>21</v>
      </c>
      <c r="B25" s="3">
        <f>D8-D9</f>
        <v>0.75</v>
      </c>
    </row>
    <row r="27" spans="1:12">
      <c r="A27" s="3" t="s">
        <v>22</v>
      </c>
    </row>
    <row r="29" spans="1:12">
      <c r="A29" s="4" t="s">
        <v>25</v>
      </c>
    </row>
    <row r="31" spans="1:12">
      <c r="A31" s="6">
        <v>200</v>
      </c>
      <c r="B31" s="7">
        <v>226</v>
      </c>
      <c r="C31" s="7">
        <v>240</v>
      </c>
      <c r="D31" s="12">
        <v>261</v>
      </c>
      <c r="E31" s="13">
        <f>SUM(A31:D31)/4</f>
        <v>231.75</v>
      </c>
      <c r="F31" s="13">
        <f>SUM(E31:E34)/4</f>
        <v>402.8125</v>
      </c>
      <c r="G31" s="3">
        <f>COUNT(A31:D31)*(E31-F31)^2</f>
        <v>117049.515625</v>
      </c>
    </row>
    <row r="32" spans="1:12">
      <c r="A32" s="8">
        <v>278</v>
      </c>
      <c r="B32" s="9">
        <v>312</v>
      </c>
      <c r="C32" s="9">
        <v>330</v>
      </c>
      <c r="D32" s="14">
        <v>381</v>
      </c>
      <c r="E32" s="13">
        <f t="shared" ref="E32:E34" si="5">SUM(A32:D32)/4</f>
        <v>325.25</v>
      </c>
      <c r="F32" s="13">
        <f>F31</f>
        <v>402.8125</v>
      </c>
      <c r="G32" s="3">
        <f t="shared" ref="G32:G34" si="6">COUNT(A32:D32)*(E32-F32)^2</f>
        <v>24063.765625</v>
      </c>
    </row>
    <row r="33" spans="1:7">
      <c r="A33" s="8">
        <v>369</v>
      </c>
      <c r="B33" s="9">
        <v>416</v>
      </c>
      <c r="C33" s="9">
        <v>462</v>
      </c>
      <c r="D33" s="14">
        <v>517</v>
      </c>
      <c r="E33" s="13">
        <f t="shared" si="5"/>
        <v>441</v>
      </c>
      <c r="F33" s="13">
        <f t="shared" ref="F33:F34" si="7">F32</f>
        <v>402.8125</v>
      </c>
      <c r="G33" s="3">
        <f t="shared" si="6"/>
        <v>5833.140625</v>
      </c>
    </row>
    <row r="34" spans="1:7">
      <c r="A34" s="10">
        <v>500</v>
      </c>
      <c r="B34" s="11">
        <v>575</v>
      </c>
      <c r="C34" s="11">
        <v>645</v>
      </c>
      <c r="D34" s="15">
        <v>733</v>
      </c>
      <c r="E34" s="13">
        <f t="shared" si="5"/>
        <v>613.25</v>
      </c>
      <c r="F34" s="13">
        <f t="shared" si="7"/>
        <v>402.8125</v>
      </c>
      <c r="G34" s="3">
        <f t="shared" si="6"/>
        <v>177135.765625</v>
      </c>
    </row>
    <row r="35" spans="1:7">
      <c r="A35" s="3">
        <f>SUM(A31:A34)/4</f>
        <v>336.75</v>
      </c>
      <c r="B35" s="3">
        <f t="shared" ref="B35:D35" si="8">SUM(B31:B34)/4</f>
        <v>382.25</v>
      </c>
      <c r="C35" s="3">
        <f t="shared" si="8"/>
        <v>419.25</v>
      </c>
      <c r="D35" s="3">
        <f t="shared" si="8"/>
        <v>473</v>
      </c>
    </row>
    <row r="36" spans="1:7">
      <c r="A36" s="3">
        <f>SUM(A35:D35)/4</f>
        <v>402.8125</v>
      </c>
      <c r="B36" s="3">
        <f>A36</f>
        <v>402.8125</v>
      </c>
      <c r="C36" s="3">
        <f t="shared" ref="C36:D36" si="9">B36</f>
        <v>402.8125</v>
      </c>
      <c r="D36" s="3">
        <f t="shared" si="9"/>
        <v>402.8125</v>
      </c>
    </row>
    <row r="37" spans="1:7">
      <c r="A37" s="3">
        <f>COUNT(A31:A34)*(A35-A36)^2</f>
        <v>17457.015625</v>
      </c>
      <c r="B37" s="3">
        <f t="shared" ref="B37:D37" si="10">COUNT(B31:B34)*(B35-B36)^2</f>
        <v>1691.265625</v>
      </c>
      <c r="C37" s="3">
        <f t="shared" si="10"/>
        <v>1080.765625</v>
      </c>
      <c r="D37" s="3">
        <f t="shared" si="10"/>
        <v>19705.140625</v>
      </c>
    </row>
    <row r="39" spans="1:7">
      <c r="A39" s="3" t="s">
        <v>4</v>
      </c>
      <c r="B39" s="3" t="s">
        <v>5</v>
      </c>
      <c r="C39" s="3" t="s">
        <v>6</v>
      </c>
      <c r="D39" s="3" t="s">
        <v>7</v>
      </c>
      <c r="E39" s="3" t="s">
        <v>8</v>
      </c>
      <c r="F39" s="3" t="s">
        <v>9</v>
      </c>
      <c r="G39" s="3" t="s">
        <v>23</v>
      </c>
    </row>
    <row r="40" spans="1:7">
      <c r="A40" s="3" t="s">
        <v>10</v>
      </c>
      <c r="B40" s="3">
        <v>3</v>
      </c>
      <c r="C40" s="3">
        <f>SUM(A37:D37)</f>
        <v>39934.1875</v>
      </c>
      <c r="D40" s="3">
        <f>C40/B40</f>
        <v>13311.395833333334</v>
      </c>
      <c r="E40" s="3">
        <f>D40/D42</f>
        <v>12.976852573976227</v>
      </c>
      <c r="F40" s="3">
        <f>FINV(0.01,B40,B42)</f>
        <v>6.9919172222334662</v>
      </c>
    </row>
    <row r="41" spans="1:7">
      <c r="A41" s="3" t="s">
        <v>11</v>
      </c>
      <c r="B41" s="3">
        <v>3</v>
      </c>
      <c r="C41" s="3">
        <f>SUM(G31:G34)</f>
        <v>324082.1875</v>
      </c>
      <c r="D41" s="3">
        <f>C41/B41</f>
        <v>108027.39583333333</v>
      </c>
      <c r="E41" s="3">
        <f>D41/D42</f>
        <v>105.31244110173071</v>
      </c>
      <c r="F41" s="3">
        <f>FINV(0.05,B41,B42)</f>
        <v>3.8625483576247648</v>
      </c>
    </row>
    <row r="42" spans="1:7">
      <c r="A42" s="3" t="s">
        <v>12</v>
      </c>
      <c r="B42" s="3">
        <v>9</v>
      </c>
      <c r="C42" s="3">
        <v>9232.06</v>
      </c>
      <c r="D42" s="3">
        <v>1025.78</v>
      </c>
    </row>
    <row r="43" spans="1:7">
      <c r="A43" s="3" t="s">
        <v>13</v>
      </c>
      <c r="B43" s="3">
        <v>15</v>
      </c>
      <c r="C43" s="3">
        <f>(COUNT(A31:D34)-1)*VAR(A31:D34)</f>
        <v>373248.4375</v>
      </c>
    </row>
    <row r="45" spans="1:7">
      <c r="A45" s="3" t="s">
        <v>26</v>
      </c>
    </row>
    <row r="46" spans="1:7">
      <c r="A46" s="3" t="s">
        <v>27</v>
      </c>
      <c r="B46" s="3">
        <v>1</v>
      </c>
      <c r="C46" s="3">
        <v>2</v>
      </c>
      <c r="D46" s="3">
        <v>3</v>
      </c>
      <c r="E46" s="3">
        <v>4</v>
      </c>
    </row>
    <row r="47" spans="1:7">
      <c r="A47" s="3" t="s">
        <v>28</v>
      </c>
    </row>
    <row r="49" spans="1:8">
      <c r="A49" s="3" t="s">
        <v>29</v>
      </c>
      <c r="B49" s="3">
        <f>D42/COUNT(D31:D34)</f>
        <v>256.44499999999999</v>
      </c>
    </row>
    <row r="50" spans="1:8">
      <c r="A50" s="3" t="s">
        <v>30</v>
      </c>
      <c r="B50" s="3">
        <f>B42</f>
        <v>9</v>
      </c>
    </row>
    <row r="51" spans="1:8">
      <c r="A51" s="3" t="s">
        <v>32</v>
      </c>
      <c r="E51" s="3">
        <v>5.96</v>
      </c>
    </row>
    <row r="53" spans="1:8">
      <c r="A53" s="3" t="s">
        <v>31</v>
      </c>
      <c r="B53" s="3">
        <f>E51*B49</f>
        <v>1528.4122</v>
      </c>
      <c r="C53" s="3" t="s">
        <v>33</v>
      </c>
    </row>
    <row r="55" spans="1:8">
      <c r="D55" s="3" t="s">
        <v>40</v>
      </c>
    </row>
    <row r="56" spans="1:8">
      <c r="A56" s="3" t="s">
        <v>34</v>
      </c>
      <c r="D56" s="3" t="s">
        <v>41</v>
      </c>
    </row>
    <row r="57" spans="1:8">
      <c r="A57" s="3" t="s">
        <v>35</v>
      </c>
      <c r="D57" s="3" t="s">
        <v>41</v>
      </c>
    </row>
    <row r="58" spans="1:8">
      <c r="A58" s="3" t="s">
        <v>36</v>
      </c>
      <c r="D58" s="3" t="s">
        <v>41</v>
      </c>
    </row>
    <row r="59" spans="1:8">
      <c r="A59" s="3" t="s">
        <v>37</v>
      </c>
      <c r="D59" s="3" t="s">
        <v>41</v>
      </c>
    </row>
    <row r="60" spans="1:8">
      <c r="A60" s="3" t="s">
        <v>39</v>
      </c>
      <c r="D60" s="3" t="s">
        <v>41</v>
      </c>
    </row>
    <row r="61" spans="1:8">
      <c r="A61" s="3" t="s">
        <v>38</v>
      </c>
      <c r="D61" s="3" t="s">
        <v>41</v>
      </c>
    </row>
    <row r="63" spans="1:8">
      <c r="A63" s="4" t="s">
        <v>42</v>
      </c>
    </row>
    <row r="64" spans="1:8" ht="17">
      <c r="A64" s="1">
        <v>45</v>
      </c>
      <c r="B64" s="1">
        <v>42.3</v>
      </c>
      <c r="C64" s="1">
        <v>39.6</v>
      </c>
      <c r="D64" s="1">
        <v>36.6</v>
      </c>
      <c r="E64" s="1">
        <v>46</v>
      </c>
      <c r="F64" s="13">
        <f>SUM(A64:E64)/5</f>
        <v>41.9</v>
      </c>
      <c r="G64" s="3">
        <f>SUM(F64:F67)/4</f>
        <v>43.55</v>
      </c>
      <c r="H64" s="3">
        <f>5*(F64-G64)^2</f>
        <v>13.612499999999976</v>
      </c>
    </row>
    <row r="65" spans="1:16" ht="17">
      <c r="A65" s="1">
        <v>44.3</v>
      </c>
      <c r="B65" s="1">
        <v>44.2</v>
      </c>
      <c r="C65" s="1">
        <v>38.5</v>
      </c>
      <c r="D65" s="1">
        <v>37.700000000000003</v>
      </c>
      <c r="E65" s="1">
        <v>47.3</v>
      </c>
      <c r="F65" s="13">
        <f t="shared" ref="F65:F67" si="11">SUM(A65:E65)/5</f>
        <v>42.4</v>
      </c>
      <c r="G65" s="3">
        <f>G64</f>
        <v>43.55</v>
      </c>
      <c r="H65" s="3">
        <f t="shared" ref="H65:H67" si="12">5*(F65-G65)^2</f>
        <v>6.6124999999999829</v>
      </c>
      <c r="L65" s="1"/>
      <c r="M65" s="1"/>
      <c r="N65" s="1"/>
      <c r="O65" s="1"/>
      <c r="P65" s="1"/>
    </row>
    <row r="66" spans="1:16" ht="17">
      <c r="A66" s="1">
        <v>42.5</v>
      </c>
      <c r="B66" s="1">
        <v>42.7</v>
      </c>
      <c r="C66" s="1">
        <v>43</v>
      </c>
      <c r="D66" s="1">
        <v>42</v>
      </c>
      <c r="E66" s="1">
        <v>48.5</v>
      </c>
      <c r="F66" s="13">
        <f t="shared" si="11"/>
        <v>43.739999999999995</v>
      </c>
      <c r="G66" s="3">
        <f t="shared" ref="G66:G67" si="13">G65</f>
        <v>43.55</v>
      </c>
      <c r="H66" s="3">
        <f t="shared" si="12"/>
        <v>0.18049999999999566</v>
      </c>
    </row>
    <row r="67" spans="1:16" ht="17">
      <c r="A67" s="1">
        <v>43.5</v>
      </c>
      <c r="B67" s="1">
        <v>45.8</v>
      </c>
      <c r="C67" s="1">
        <v>47.5</v>
      </c>
      <c r="D67" s="1">
        <v>37.5</v>
      </c>
      <c r="E67" s="1">
        <v>56.5</v>
      </c>
      <c r="F67" s="13">
        <f t="shared" si="11"/>
        <v>46.160000000000004</v>
      </c>
      <c r="G67" s="3">
        <f t="shared" si="13"/>
        <v>43.55</v>
      </c>
      <c r="H67" s="3">
        <f t="shared" si="12"/>
        <v>34.060500000000168</v>
      </c>
    </row>
    <row r="68" spans="1:16">
      <c r="A68" s="13">
        <f>SUM(A64:A67)/4</f>
        <v>43.825000000000003</v>
      </c>
      <c r="B68" s="13">
        <f t="shared" ref="B68:E68" si="14">SUM(B64:B67)/4</f>
        <v>43.75</v>
      </c>
      <c r="C68" s="13">
        <f t="shared" si="14"/>
        <v>42.15</v>
      </c>
      <c r="D68" s="13">
        <f t="shared" si="14"/>
        <v>38.450000000000003</v>
      </c>
      <c r="E68" s="13">
        <f t="shared" si="14"/>
        <v>49.575000000000003</v>
      </c>
    </row>
    <row r="69" spans="1:16">
      <c r="A69" s="3">
        <f>SUM(A68:E68)/5</f>
        <v>43.55</v>
      </c>
      <c r="B69" s="3">
        <f>A69</f>
        <v>43.55</v>
      </c>
      <c r="C69" s="3">
        <f t="shared" ref="C69:E69" si="15">B69</f>
        <v>43.55</v>
      </c>
      <c r="D69" s="3">
        <f t="shared" si="15"/>
        <v>43.55</v>
      </c>
      <c r="E69" s="3">
        <f t="shared" si="15"/>
        <v>43.55</v>
      </c>
    </row>
    <row r="70" spans="1:16">
      <c r="A70" s="3">
        <f>COUNT(A64:A67)*(A68-A69)^2</f>
        <v>0.30250000000001248</v>
      </c>
      <c r="B70" s="3">
        <f t="shared" ref="B70:E70" si="16">COUNT(B64:B67)*(B68-B69)^2</f>
        <v>0.16000000000000456</v>
      </c>
      <c r="C70" s="3">
        <f t="shared" si="16"/>
        <v>7.8399999999999839</v>
      </c>
      <c r="D70" s="3">
        <f t="shared" si="16"/>
        <v>104.03999999999976</v>
      </c>
      <c r="E70" s="3">
        <f t="shared" si="16"/>
        <v>145.20250000000027</v>
      </c>
    </row>
    <row r="72" spans="1:16">
      <c r="A72" s="3" t="s">
        <v>4</v>
      </c>
      <c r="B72" s="3" t="s">
        <v>5</v>
      </c>
      <c r="C72" s="3" t="s">
        <v>6</v>
      </c>
      <c r="D72" s="3" t="s">
        <v>7</v>
      </c>
      <c r="E72" s="3" t="s">
        <v>8</v>
      </c>
      <c r="F72" s="3" t="s">
        <v>43</v>
      </c>
      <c r="G72" s="3" t="s">
        <v>9</v>
      </c>
      <c r="H72" s="3" t="s">
        <v>23</v>
      </c>
    </row>
    <row r="73" spans="1:16">
      <c r="A73" s="3" t="s">
        <v>10</v>
      </c>
      <c r="B73" s="3">
        <v>3</v>
      </c>
      <c r="C73" s="3">
        <f>SUM(H64:H67)</f>
        <v>54.466000000000122</v>
      </c>
      <c r="F73" s="3">
        <f>FDIST(2.4,3,12)</f>
        <v>0.11872303075152824</v>
      </c>
      <c r="I73" s="3" t="s">
        <v>15</v>
      </c>
      <c r="J73" s="3">
        <f>A68-A69</f>
        <v>0.27500000000000568</v>
      </c>
    </row>
    <row r="74" spans="1:16">
      <c r="A74" s="3" t="s">
        <v>11</v>
      </c>
      <c r="B74" s="3">
        <v>4</v>
      </c>
      <c r="C74" s="3">
        <f>SUM(A70:E70)</f>
        <v>257.54500000000002</v>
      </c>
      <c r="F74" s="3">
        <f>FDIST(8.6,4,12)</f>
        <v>1.6301917164518013E-3</v>
      </c>
      <c r="I74" s="3" t="s">
        <v>17</v>
      </c>
      <c r="J74" s="3">
        <f>B68-B69</f>
        <v>0.20000000000000284</v>
      </c>
    </row>
    <row r="75" spans="1:16">
      <c r="A75" s="3" t="s">
        <v>12</v>
      </c>
      <c r="B75" s="3">
        <v>12</v>
      </c>
      <c r="I75" s="3" t="s">
        <v>18</v>
      </c>
      <c r="J75" s="3">
        <f>C68-C69</f>
        <v>-1.3999999999999986</v>
      </c>
    </row>
    <row r="76" spans="1:16">
      <c r="A76" s="3" t="s">
        <v>13</v>
      </c>
      <c r="B76" s="3">
        <v>19</v>
      </c>
      <c r="C76" s="3">
        <f>19*VAR(A64:E67)</f>
        <v>402.34999999999854</v>
      </c>
      <c r="I76" s="3" t="s">
        <v>19</v>
      </c>
      <c r="J76" s="3">
        <f>D68-D69</f>
        <v>-5.0999999999999943</v>
      </c>
    </row>
    <row r="77" spans="1:16">
      <c r="I77" s="3" t="s">
        <v>86</v>
      </c>
      <c r="J77" s="3">
        <f>E68-E69</f>
        <v>6.0250000000000057</v>
      </c>
    </row>
    <row r="78" spans="1:16">
      <c r="A78" s="4" t="s">
        <v>44</v>
      </c>
      <c r="I78" s="3" t="s">
        <v>16</v>
      </c>
      <c r="J78" s="3">
        <f>F64-G64</f>
        <v>-1.6499999999999986</v>
      </c>
    </row>
    <row r="79" spans="1:16">
      <c r="I79" s="3" t="s">
        <v>20</v>
      </c>
      <c r="J79" s="3">
        <f t="shared" ref="J79:J81" si="17">F65-G65</f>
        <v>-1.1499999999999986</v>
      </c>
    </row>
    <row r="80" spans="1:16">
      <c r="A80" s="4" t="s">
        <v>45</v>
      </c>
      <c r="B80" s="3" t="s">
        <v>46</v>
      </c>
      <c r="I80" s="3" t="s">
        <v>21</v>
      </c>
      <c r="J80" s="3">
        <f t="shared" si="17"/>
        <v>0.18999999999999773</v>
      </c>
    </row>
    <row r="81" spans="1:12">
      <c r="I81" s="3" t="s">
        <v>87</v>
      </c>
      <c r="J81" s="3">
        <f t="shared" si="17"/>
        <v>2.6100000000000065</v>
      </c>
    </row>
    <row r="82" spans="1:12">
      <c r="A82" s="4" t="s">
        <v>47</v>
      </c>
    </row>
    <row r="84" spans="1:12">
      <c r="A84" s="3" t="s">
        <v>53</v>
      </c>
      <c r="B84" s="3">
        <v>4</v>
      </c>
    </row>
    <row r="85" spans="1:12">
      <c r="A85" s="3" t="s">
        <v>54</v>
      </c>
      <c r="B85" s="3">
        <v>3</v>
      </c>
      <c r="L85" s="3" t="s">
        <v>48</v>
      </c>
    </row>
    <row r="86" spans="1:12">
      <c r="A86" s="3" t="s">
        <v>55</v>
      </c>
      <c r="B86" s="3">
        <v>2</v>
      </c>
      <c r="L86" s="3" t="s">
        <v>49</v>
      </c>
    </row>
    <row r="87" spans="1:12">
      <c r="A87" s="3" t="s">
        <v>56</v>
      </c>
      <c r="B87" s="3">
        <v>2</v>
      </c>
      <c r="L87" s="3" t="s">
        <v>50</v>
      </c>
    </row>
    <row r="88" spans="1:12">
      <c r="L88" s="3" t="s">
        <v>51</v>
      </c>
    </row>
    <row r="89" spans="1:12">
      <c r="A89" s="3" t="s">
        <v>57</v>
      </c>
      <c r="B89" s="3">
        <v>24</v>
      </c>
      <c r="L89" s="3" t="s">
        <v>52</v>
      </c>
    </row>
    <row r="91" spans="1:12">
      <c r="A91" s="3" t="s">
        <v>4</v>
      </c>
      <c r="B91" s="3" t="s">
        <v>5</v>
      </c>
      <c r="C91" s="3" t="s">
        <v>6</v>
      </c>
      <c r="D91" s="3" t="s">
        <v>7</v>
      </c>
      <c r="E91" s="3" t="s">
        <v>8</v>
      </c>
      <c r="F91" s="3" t="s">
        <v>9</v>
      </c>
      <c r="G91" s="3" t="s">
        <v>23</v>
      </c>
    </row>
    <row r="92" spans="1:12">
      <c r="A92" s="3" t="s">
        <v>10</v>
      </c>
      <c r="B92" s="3">
        <v>3</v>
      </c>
      <c r="C92" s="3" t="s">
        <v>24</v>
      </c>
      <c r="D92" s="3" t="s">
        <v>24</v>
      </c>
      <c r="E92" s="3" t="s">
        <v>24</v>
      </c>
      <c r="F92" s="3" t="s">
        <v>24</v>
      </c>
      <c r="G92" s="3" t="s">
        <v>63</v>
      </c>
    </row>
    <row r="93" spans="1:12">
      <c r="A93" s="3" t="s">
        <v>11</v>
      </c>
      <c r="B93" s="3">
        <v>2</v>
      </c>
      <c r="C93" s="3" t="s">
        <v>24</v>
      </c>
      <c r="D93" s="3" t="s">
        <v>24</v>
      </c>
      <c r="E93" s="3" t="s">
        <v>24</v>
      </c>
      <c r="F93" s="3" t="s">
        <v>24</v>
      </c>
      <c r="G93" s="3" t="s">
        <v>41</v>
      </c>
    </row>
    <row r="94" spans="1:12">
      <c r="A94" s="3" t="s">
        <v>58</v>
      </c>
      <c r="B94" s="3">
        <v>1</v>
      </c>
      <c r="C94" s="3" t="s">
        <v>24</v>
      </c>
      <c r="D94" s="3" t="s">
        <v>24</v>
      </c>
      <c r="E94" s="3" t="s">
        <v>24</v>
      </c>
      <c r="F94" s="3" t="s">
        <v>24</v>
      </c>
      <c r="G94" s="3" t="s">
        <v>41</v>
      </c>
    </row>
    <row r="95" spans="1:12">
      <c r="A95" s="3" t="s">
        <v>59</v>
      </c>
      <c r="B95" s="3">
        <v>6</v>
      </c>
      <c r="C95" s="3" t="s">
        <v>24</v>
      </c>
      <c r="D95" s="3" t="s">
        <v>24</v>
      </c>
      <c r="E95" s="3" t="s">
        <v>24</v>
      </c>
      <c r="F95" s="3" t="s">
        <v>24</v>
      </c>
      <c r="G95" s="3" t="s">
        <v>24</v>
      </c>
    </row>
    <row r="96" spans="1:12">
      <c r="A96" s="3" t="s">
        <v>60</v>
      </c>
      <c r="B96" s="3">
        <v>3</v>
      </c>
      <c r="C96" s="3" t="s">
        <v>24</v>
      </c>
      <c r="D96" s="3" t="s">
        <v>24</v>
      </c>
      <c r="E96" s="3" t="s">
        <v>24</v>
      </c>
      <c r="F96" s="3" t="s">
        <v>24</v>
      </c>
      <c r="G96" s="3" t="s">
        <v>24</v>
      </c>
    </row>
    <row r="97" spans="1:9">
      <c r="A97" s="3" t="s">
        <v>61</v>
      </c>
      <c r="B97" s="3">
        <v>2</v>
      </c>
      <c r="C97" s="3" t="s">
        <v>24</v>
      </c>
      <c r="D97" s="3" t="s">
        <v>24</v>
      </c>
      <c r="E97" s="3" t="s">
        <v>24</v>
      </c>
      <c r="F97" s="3" t="s">
        <v>24</v>
      </c>
      <c r="G97" s="3" t="s">
        <v>24</v>
      </c>
    </row>
    <row r="98" spans="1:9">
      <c r="A98" s="3" t="s">
        <v>62</v>
      </c>
      <c r="B98" s="3">
        <v>6</v>
      </c>
      <c r="C98" s="3" t="s">
        <v>24</v>
      </c>
      <c r="D98" s="3" t="s">
        <v>24</v>
      </c>
      <c r="E98" s="3" t="s">
        <v>24</v>
      </c>
      <c r="F98" s="3" t="s">
        <v>24</v>
      </c>
      <c r="G98" s="3" t="s">
        <v>24</v>
      </c>
    </row>
    <row r="99" spans="1:9">
      <c r="A99" s="3" t="s">
        <v>12</v>
      </c>
      <c r="B99" s="3">
        <v>24</v>
      </c>
      <c r="C99" s="3" t="s">
        <v>24</v>
      </c>
      <c r="D99" s="3" t="s">
        <v>24</v>
      </c>
    </row>
    <row r="100" spans="1:9">
      <c r="A100" s="3" t="s">
        <v>13</v>
      </c>
      <c r="B100" s="3">
        <v>47</v>
      </c>
      <c r="C100" s="3" t="s">
        <v>24</v>
      </c>
    </row>
    <row r="102" spans="1:9">
      <c r="A102" s="4" t="s">
        <v>64</v>
      </c>
    </row>
    <row r="104" spans="1:9">
      <c r="A104" s="3" t="s">
        <v>65</v>
      </c>
      <c r="B104" s="3">
        <v>2</v>
      </c>
      <c r="C104" s="3" t="s">
        <v>10</v>
      </c>
      <c r="F104"/>
      <c r="G104"/>
      <c r="H104"/>
      <c r="I104"/>
    </row>
    <row r="105" spans="1:9" ht="17">
      <c r="A105" s="3" t="s">
        <v>66</v>
      </c>
      <c r="B105" s="3">
        <v>2</v>
      </c>
      <c r="C105" s="3" t="s">
        <v>11</v>
      </c>
      <c r="F105" s="16"/>
      <c r="G105" s="16"/>
      <c r="H105" s="16"/>
      <c r="I105" s="16"/>
    </row>
    <row r="106" spans="1:9" ht="17">
      <c r="A106" s="3" t="s">
        <v>67</v>
      </c>
      <c r="B106" s="3">
        <v>2</v>
      </c>
      <c r="C106" s="3" t="s">
        <v>58</v>
      </c>
      <c r="F106" s="16"/>
      <c r="G106" s="16"/>
      <c r="H106" s="16"/>
      <c r="I106" s="16"/>
    </row>
    <row r="107" spans="1:9" ht="17">
      <c r="A107" s="3" t="s">
        <v>56</v>
      </c>
      <c r="B107" s="3">
        <v>2</v>
      </c>
      <c r="F107" s="16"/>
      <c r="G107" s="16"/>
      <c r="H107" s="16"/>
      <c r="I107" s="16"/>
    </row>
    <row r="108" spans="1:9" ht="17">
      <c r="F108" s="16"/>
      <c r="G108" s="16"/>
      <c r="H108" s="16"/>
      <c r="I108" s="16"/>
    </row>
    <row r="109" spans="1:9" ht="17">
      <c r="B109" s="3">
        <v>16</v>
      </c>
      <c r="F109" s="16"/>
      <c r="G109" s="16"/>
      <c r="H109" s="16"/>
      <c r="I109" s="16"/>
    </row>
    <row r="110" spans="1:9" ht="17">
      <c r="F110" s="16"/>
      <c r="G110" s="16"/>
      <c r="H110" s="16"/>
      <c r="I110" s="16"/>
    </row>
    <row r="111" spans="1:9" ht="17">
      <c r="A111" s="3" t="s">
        <v>10</v>
      </c>
      <c r="B111" s="3" t="s">
        <v>11</v>
      </c>
      <c r="C111" s="3" t="s">
        <v>58</v>
      </c>
      <c r="D111" s="16"/>
      <c r="E111" s="16"/>
      <c r="F111" s="16"/>
      <c r="G111" s="16"/>
      <c r="H111" s="16"/>
      <c r="I111" s="16"/>
    </row>
    <row r="112" spans="1:9">
      <c r="A112" s="3" t="s">
        <v>72</v>
      </c>
      <c r="B112" s="3" t="s">
        <v>72</v>
      </c>
      <c r="C112" s="3" t="s">
        <v>72</v>
      </c>
      <c r="D112" s="6">
        <v>40</v>
      </c>
      <c r="E112" s="12">
        <v>36</v>
      </c>
      <c r="F112" s="3">
        <f>AVERAGE(D112:E112)</f>
        <v>38</v>
      </c>
      <c r="G112" s="3">
        <f>AVERAGE(F112:F119)</f>
        <v>37</v>
      </c>
      <c r="H112" s="3">
        <f>2*(F112-G112)^2</f>
        <v>2</v>
      </c>
    </row>
    <row r="113" spans="1:12" ht="17">
      <c r="A113" s="3" t="s">
        <v>73</v>
      </c>
      <c r="B113" s="3" t="s">
        <v>72</v>
      </c>
      <c r="C113" s="3" t="s">
        <v>72</v>
      </c>
      <c r="D113" s="22">
        <v>25</v>
      </c>
      <c r="E113" s="19">
        <v>28</v>
      </c>
      <c r="F113" s="3">
        <f t="shared" ref="F113:F119" si="18">AVERAGE(D113:E113)</f>
        <v>26.5</v>
      </c>
      <c r="G113" s="3">
        <f>G112</f>
        <v>37</v>
      </c>
      <c r="H113" s="3">
        <f t="shared" ref="H113:H119" si="19">2*(F113-G113)^2</f>
        <v>220.5</v>
      </c>
    </row>
    <row r="114" spans="1:12" ht="17">
      <c r="A114" s="3" t="s">
        <v>72</v>
      </c>
      <c r="B114" s="3" t="s">
        <v>73</v>
      </c>
      <c r="C114" s="3" t="s">
        <v>72</v>
      </c>
      <c r="D114" s="22">
        <v>30</v>
      </c>
      <c r="E114" s="19">
        <v>32</v>
      </c>
      <c r="F114" s="3">
        <f t="shared" si="18"/>
        <v>31</v>
      </c>
      <c r="G114" s="3">
        <f t="shared" ref="G114:G119" si="20">G113</f>
        <v>37</v>
      </c>
      <c r="H114" s="3">
        <f t="shared" si="19"/>
        <v>72</v>
      </c>
      <c r="L114" s="3">
        <f>COUNT((D112:E119)-1)*VAR(D112:E119)</f>
        <v>0</v>
      </c>
    </row>
    <row r="115" spans="1:12" ht="17">
      <c r="A115" s="3" t="s">
        <v>73</v>
      </c>
      <c r="B115" s="3" t="s">
        <v>73</v>
      </c>
      <c r="C115" s="3" t="s">
        <v>72</v>
      </c>
      <c r="D115" s="22">
        <v>50</v>
      </c>
      <c r="E115" s="19">
        <v>48</v>
      </c>
      <c r="F115" s="3">
        <f t="shared" si="18"/>
        <v>49</v>
      </c>
      <c r="G115" s="3">
        <f t="shared" si="20"/>
        <v>37</v>
      </c>
      <c r="H115" s="3">
        <f t="shared" si="19"/>
        <v>288</v>
      </c>
    </row>
    <row r="116" spans="1:12" ht="17">
      <c r="A116" s="3" t="s">
        <v>72</v>
      </c>
      <c r="B116" s="3" t="s">
        <v>72</v>
      </c>
      <c r="C116" s="3" t="s">
        <v>73</v>
      </c>
      <c r="D116" s="22">
        <v>45</v>
      </c>
      <c r="E116" s="19">
        <v>43</v>
      </c>
      <c r="F116" s="3">
        <f t="shared" si="18"/>
        <v>44</v>
      </c>
      <c r="G116" s="3">
        <f t="shared" si="20"/>
        <v>37</v>
      </c>
      <c r="H116" s="3">
        <f t="shared" si="19"/>
        <v>98</v>
      </c>
    </row>
    <row r="117" spans="1:12" ht="17">
      <c r="A117" s="3" t="s">
        <v>73</v>
      </c>
      <c r="B117" s="3" t="s">
        <v>72</v>
      </c>
      <c r="C117" s="3" t="s">
        <v>73</v>
      </c>
      <c r="D117" s="22">
        <v>25</v>
      </c>
      <c r="E117" s="19">
        <v>30</v>
      </c>
      <c r="F117" s="3">
        <f t="shared" si="18"/>
        <v>27.5</v>
      </c>
      <c r="G117" s="3">
        <f t="shared" si="20"/>
        <v>37</v>
      </c>
      <c r="H117" s="3">
        <f t="shared" si="19"/>
        <v>180.5</v>
      </c>
    </row>
    <row r="118" spans="1:12" ht="17">
      <c r="A118" s="3" t="s">
        <v>72</v>
      </c>
      <c r="B118" s="3" t="s">
        <v>73</v>
      </c>
      <c r="C118" s="3" t="s">
        <v>73</v>
      </c>
      <c r="D118" s="22">
        <v>30</v>
      </c>
      <c r="E118" s="19">
        <v>29</v>
      </c>
      <c r="F118" s="3">
        <f t="shared" si="18"/>
        <v>29.5</v>
      </c>
      <c r="G118" s="3">
        <f t="shared" si="20"/>
        <v>37</v>
      </c>
      <c r="H118" s="3">
        <f t="shared" si="19"/>
        <v>112.5</v>
      </c>
      <c r="L118" s="3">
        <f>15*VAR(D112:E119)</f>
        <v>1374</v>
      </c>
    </row>
    <row r="119" spans="1:12" ht="17">
      <c r="A119" s="3" t="s">
        <v>73</v>
      </c>
      <c r="B119" s="3" t="s">
        <v>73</v>
      </c>
      <c r="C119" s="3" t="s">
        <v>73</v>
      </c>
      <c r="D119" s="23">
        <v>52</v>
      </c>
      <c r="E119" s="21">
        <v>49</v>
      </c>
      <c r="F119" s="3">
        <f t="shared" si="18"/>
        <v>50.5</v>
      </c>
      <c r="G119" s="3">
        <f t="shared" si="20"/>
        <v>37</v>
      </c>
      <c r="H119" s="3">
        <f t="shared" si="19"/>
        <v>364.5</v>
      </c>
    </row>
    <row r="122" spans="1:12">
      <c r="A122" s="3" t="s">
        <v>70</v>
      </c>
      <c r="C122" s="3" t="s">
        <v>75</v>
      </c>
      <c r="F122" s="3" t="s">
        <v>69</v>
      </c>
      <c r="H122" s="3" t="s">
        <v>68</v>
      </c>
    </row>
    <row r="124" spans="1:12">
      <c r="A124" s="3" t="s">
        <v>2</v>
      </c>
    </row>
    <row r="126" spans="1:12">
      <c r="A126" s="3" t="s">
        <v>71</v>
      </c>
      <c r="C126" s="3" t="s">
        <v>76</v>
      </c>
    </row>
    <row r="128" spans="1:12">
      <c r="A128" s="3" t="s">
        <v>2</v>
      </c>
    </row>
    <row r="130" spans="1:7">
      <c r="A130" s="3" t="s">
        <v>74</v>
      </c>
      <c r="C130" s="3" t="s">
        <v>77</v>
      </c>
    </row>
    <row r="132" spans="1:7">
      <c r="A132" s="3" t="s">
        <v>2</v>
      </c>
    </row>
    <row r="134" spans="1:7">
      <c r="A134" s="3" t="s">
        <v>80</v>
      </c>
      <c r="C134" s="3" t="s">
        <v>79</v>
      </c>
    </row>
    <row r="135" spans="1:7">
      <c r="A135" s="3" t="s">
        <v>78</v>
      </c>
      <c r="B135" s="3" t="s">
        <v>78</v>
      </c>
      <c r="C135" s="3" t="s">
        <v>78</v>
      </c>
    </row>
    <row r="136" spans="1:7">
      <c r="A136" s="3" t="s">
        <v>78</v>
      </c>
      <c r="B136" s="3" t="s">
        <v>78</v>
      </c>
      <c r="C136" s="3" t="s">
        <v>78</v>
      </c>
    </row>
    <row r="137" spans="1:7">
      <c r="A137" s="3" t="s">
        <v>78</v>
      </c>
      <c r="B137" s="3" t="s">
        <v>78</v>
      </c>
      <c r="C137" s="3" t="s">
        <v>78</v>
      </c>
    </row>
    <row r="138" spans="1:7">
      <c r="A138" s="3" t="s">
        <v>78</v>
      </c>
      <c r="B138" s="3" t="s">
        <v>78</v>
      </c>
      <c r="C138" s="3" t="s">
        <v>78</v>
      </c>
    </row>
    <row r="139" spans="1:7">
      <c r="A139" s="3" t="s">
        <v>78</v>
      </c>
      <c r="B139" s="3" t="s">
        <v>78</v>
      </c>
      <c r="C139" s="3" t="s">
        <v>78</v>
      </c>
    </row>
    <row r="140" spans="1:7">
      <c r="A140" s="3" t="s">
        <v>81</v>
      </c>
    </row>
    <row r="141" spans="1:7">
      <c r="A141" s="3" t="s">
        <v>82</v>
      </c>
    </row>
    <row r="143" spans="1:7">
      <c r="A143" s="3" t="s">
        <v>4</v>
      </c>
      <c r="B143" s="3" t="s">
        <v>5</v>
      </c>
      <c r="C143" s="3" t="s">
        <v>6</v>
      </c>
      <c r="D143" s="3" t="s">
        <v>7</v>
      </c>
      <c r="E143" s="3" t="s">
        <v>8</v>
      </c>
      <c r="F143" s="3" t="s">
        <v>9</v>
      </c>
      <c r="G143" s="3" t="s">
        <v>23</v>
      </c>
    </row>
    <row r="144" spans="1:7">
      <c r="A144" s="3" t="s">
        <v>10</v>
      </c>
      <c r="B144" s="3">
        <v>1</v>
      </c>
      <c r="C144" s="3" t="s">
        <v>24</v>
      </c>
      <c r="D144" s="3" t="s">
        <v>24</v>
      </c>
      <c r="E144" s="3" t="s">
        <v>24</v>
      </c>
      <c r="F144" s="3" t="s">
        <v>24</v>
      </c>
      <c r="G144" s="3" t="s">
        <v>41</v>
      </c>
    </row>
    <row r="145" spans="1:7">
      <c r="A145" s="3" t="s">
        <v>11</v>
      </c>
      <c r="B145" s="3">
        <v>1</v>
      </c>
      <c r="C145" s="3" t="s">
        <v>24</v>
      </c>
      <c r="D145" s="3" t="s">
        <v>24</v>
      </c>
      <c r="E145" s="3" t="s">
        <v>24</v>
      </c>
      <c r="F145" s="3" t="s">
        <v>24</v>
      </c>
      <c r="G145" s="3" t="s">
        <v>41</v>
      </c>
    </row>
    <row r="146" spans="1:7">
      <c r="A146" s="3" t="s">
        <v>58</v>
      </c>
      <c r="B146" s="3">
        <v>1</v>
      </c>
      <c r="C146" s="3" t="s">
        <v>24</v>
      </c>
      <c r="D146" s="3" t="s">
        <v>24</v>
      </c>
      <c r="E146" s="3" t="s">
        <v>24</v>
      </c>
      <c r="F146" s="3" t="s">
        <v>24</v>
      </c>
      <c r="G146" s="3" t="s">
        <v>63</v>
      </c>
    </row>
    <row r="147" spans="1:7">
      <c r="A147" s="3" t="s">
        <v>59</v>
      </c>
      <c r="B147" s="3">
        <v>1</v>
      </c>
      <c r="C147" s="3" t="s">
        <v>24</v>
      </c>
      <c r="D147" s="3" t="s">
        <v>24</v>
      </c>
      <c r="E147" s="3" t="s">
        <v>24</v>
      </c>
      <c r="F147" s="3" t="s">
        <v>24</v>
      </c>
      <c r="G147" s="3" t="s">
        <v>41</v>
      </c>
    </row>
    <row r="148" spans="1:7">
      <c r="A148" s="3" t="s">
        <v>60</v>
      </c>
      <c r="B148" s="3">
        <v>1</v>
      </c>
      <c r="C148" s="3" t="s">
        <v>24</v>
      </c>
      <c r="D148" s="3" t="s">
        <v>24</v>
      </c>
      <c r="E148" s="3" t="s">
        <v>24</v>
      </c>
      <c r="F148" s="3" t="s">
        <v>24</v>
      </c>
      <c r="G148" s="3" t="s">
        <v>63</v>
      </c>
    </row>
    <row r="149" spans="1:7">
      <c r="A149" s="3" t="s">
        <v>61</v>
      </c>
      <c r="B149" s="3">
        <v>1</v>
      </c>
      <c r="C149" s="3" t="s">
        <v>24</v>
      </c>
      <c r="D149" s="3" t="s">
        <v>24</v>
      </c>
      <c r="E149" s="3" t="s">
        <v>24</v>
      </c>
      <c r="F149" s="3" t="s">
        <v>24</v>
      </c>
      <c r="G149" s="3" t="s">
        <v>63</v>
      </c>
    </row>
    <row r="150" spans="1:7">
      <c r="A150" s="3" t="s">
        <v>62</v>
      </c>
      <c r="B150" s="3">
        <v>1</v>
      </c>
      <c r="C150" s="3" t="s">
        <v>24</v>
      </c>
      <c r="D150" s="3" t="s">
        <v>24</v>
      </c>
      <c r="E150" s="3" t="s">
        <v>24</v>
      </c>
      <c r="F150" s="3" t="s">
        <v>24</v>
      </c>
      <c r="G150" s="3" t="s">
        <v>63</v>
      </c>
    </row>
    <row r="151" spans="1:7">
      <c r="A151" s="3" t="s">
        <v>12</v>
      </c>
      <c r="B151" s="3">
        <v>8</v>
      </c>
      <c r="C151" s="3" t="s">
        <v>24</v>
      </c>
      <c r="D151" s="3" t="s">
        <v>24</v>
      </c>
    </row>
    <row r="152" spans="1:7">
      <c r="A152" s="3" t="s">
        <v>13</v>
      </c>
      <c r="B152" s="3">
        <v>15</v>
      </c>
      <c r="C152" s="3" t="s">
        <v>24</v>
      </c>
    </row>
    <row r="154" spans="1:7">
      <c r="A154" s="4" t="s">
        <v>88</v>
      </c>
    </row>
    <row r="157" spans="1:7">
      <c r="A157" s="3" t="s">
        <v>84</v>
      </c>
      <c r="B157" s="3" t="s">
        <v>6</v>
      </c>
      <c r="C157" s="3" t="s">
        <v>7</v>
      </c>
      <c r="D157" s="3" t="s">
        <v>8</v>
      </c>
      <c r="E157" s="3" t="s">
        <v>85</v>
      </c>
    </row>
    <row r="158" spans="1:7" ht="17">
      <c r="A158" s="3">
        <v>4</v>
      </c>
      <c r="B158" s="1">
        <v>30.6</v>
      </c>
      <c r="C158" s="3">
        <f>B158/A158</f>
        <v>7.65</v>
      </c>
      <c r="D158" s="3">
        <f>C158/C160</f>
        <v>1.5480607082630693</v>
      </c>
      <c r="E158" s="3">
        <f>FINV(0.05,A158,A160)</f>
        <v>3.2591667269012499</v>
      </c>
    </row>
    <row r="159" spans="1:7" ht="17">
      <c r="A159" s="3">
        <v>3</v>
      </c>
      <c r="B159" s="1">
        <v>44.4</v>
      </c>
      <c r="C159" s="3">
        <f t="shared" ref="C159:C160" si="21">B159/A159</f>
        <v>14.799999999999999</v>
      </c>
      <c r="D159" s="3">
        <f>C159/C160</f>
        <v>2.9949409780775715</v>
      </c>
      <c r="E159" s="3">
        <f>FINV(0.05,A159,A160)</f>
        <v>3.4902948194976045</v>
      </c>
    </row>
    <row r="160" spans="1:7" ht="17">
      <c r="A160" s="3">
        <v>12</v>
      </c>
      <c r="B160" s="1">
        <v>59.3</v>
      </c>
      <c r="C160" s="3">
        <f t="shared" si="21"/>
        <v>4.9416666666666664</v>
      </c>
    </row>
    <row r="161" spans="1:12">
      <c r="A161" s="3">
        <v>19</v>
      </c>
    </row>
    <row r="163" spans="1:12">
      <c r="A163" s="4" t="s">
        <v>89</v>
      </c>
    </row>
    <row r="164" spans="1:12">
      <c r="A164" s="17">
        <v>1</v>
      </c>
      <c r="B164" s="17">
        <v>2</v>
      </c>
      <c r="C164" s="17">
        <v>3</v>
      </c>
      <c r="D164" s="17">
        <v>4</v>
      </c>
      <c r="E164" s="17">
        <v>5</v>
      </c>
      <c r="F164" s="17">
        <v>6</v>
      </c>
      <c r="G164" s="17">
        <v>7</v>
      </c>
      <c r="H164" s="17">
        <v>8</v>
      </c>
      <c r="I164" s="17">
        <v>9</v>
      </c>
    </row>
    <row r="165" spans="1:12" ht="17">
      <c r="A165" s="16">
        <v>12</v>
      </c>
      <c r="B165" s="16">
        <v>10</v>
      </c>
      <c r="C165" s="16">
        <v>7</v>
      </c>
      <c r="D165" s="16">
        <v>7</v>
      </c>
      <c r="E165" s="16">
        <v>8</v>
      </c>
      <c r="F165" s="16">
        <v>9</v>
      </c>
      <c r="G165" s="16">
        <v>8</v>
      </c>
      <c r="H165" s="16">
        <v>7</v>
      </c>
      <c r="I165" s="18">
        <v>9</v>
      </c>
      <c r="J165" s="16">
        <v>8.56</v>
      </c>
      <c r="K165">
        <f>AVERAGE(J165:J168)</f>
        <v>10.25</v>
      </c>
      <c r="L165" s="3">
        <f>8*(J165-K165)^2</f>
        <v>22.848799999999986</v>
      </c>
    </row>
    <row r="166" spans="1:12" ht="17">
      <c r="A166" s="16">
        <v>15</v>
      </c>
      <c r="B166" s="16">
        <v>14</v>
      </c>
      <c r="C166" s="16">
        <v>14</v>
      </c>
      <c r="D166" s="16">
        <v>11</v>
      </c>
      <c r="E166" s="16">
        <v>11</v>
      </c>
      <c r="F166" s="16">
        <v>11</v>
      </c>
      <c r="G166" s="16">
        <v>12</v>
      </c>
      <c r="H166" s="16">
        <v>11</v>
      </c>
      <c r="I166" s="19">
        <v>13</v>
      </c>
      <c r="J166" s="16">
        <v>12.44</v>
      </c>
      <c r="K166">
        <f>K165</f>
        <v>10.25</v>
      </c>
      <c r="L166" s="3">
        <f t="shared" ref="L166:L168" si="22">8*(J166-K166)^2</f>
        <v>38.368799999999986</v>
      </c>
    </row>
    <row r="167" spans="1:12" ht="17">
      <c r="A167" s="16">
        <v>12</v>
      </c>
      <c r="B167" s="16">
        <v>13</v>
      </c>
      <c r="C167" s="16">
        <v>13</v>
      </c>
      <c r="D167" s="16">
        <v>10</v>
      </c>
      <c r="E167" s="16">
        <v>8</v>
      </c>
      <c r="F167" s="16">
        <v>11</v>
      </c>
      <c r="G167" s="16">
        <v>12</v>
      </c>
      <c r="H167" s="16">
        <v>8</v>
      </c>
      <c r="I167" s="19">
        <v>10</v>
      </c>
      <c r="J167" s="16">
        <v>10.78</v>
      </c>
      <c r="K167">
        <f t="shared" ref="K167:K168" si="23">K166</f>
        <v>10.25</v>
      </c>
      <c r="L167" s="3">
        <f t="shared" si="22"/>
        <v>2.2471999999999945</v>
      </c>
    </row>
    <row r="168" spans="1:12" ht="17">
      <c r="A168" s="20">
        <v>10</v>
      </c>
      <c r="B168" s="20">
        <v>12</v>
      </c>
      <c r="C168" s="20">
        <v>9</v>
      </c>
      <c r="D168" s="20">
        <v>9</v>
      </c>
      <c r="E168" s="20">
        <v>7</v>
      </c>
      <c r="F168" s="20">
        <v>10</v>
      </c>
      <c r="G168" s="20">
        <v>11</v>
      </c>
      <c r="H168" s="20">
        <v>7</v>
      </c>
      <c r="I168" s="21">
        <v>8</v>
      </c>
      <c r="J168" s="16">
        <v>9.2200000000000006</v>
      </c>
      <c r="K168">
        <f t="shared" si="23"/>
        <v>10.25</v>
      </c>
      <c r="L168" s="3">
        <f t="shared" si="22"/>
        <v>8.487199999999989</v>
      </c>
    </row>
    <row r="169" spans="1:12">
      <c r="A169" s="3">
        <f>AVERAGE(A165:A168)</f>
        <v>12.25</v>
      </c>
      <c r="B169" s="3">
        <f t="shared" ref="B169:I169" si="24">AVERAGE(B165:B168)</f>
        <v>12.25</v>
      </c>
      <c r="C169" s="3">
        <f t="shared" si="24"/>
        <v>10.75</v>
      </c>
      <c r="D169" s="3">
        <f t="shared" si="24"/>
        <v>9.25</v>
      </c>
      <c r="E169" s="3">
        <f t="shared" si="24"/>
        <v>8.5</v>
      </c>
      <c r="F169" s="3">
        <f t="shared" si="24"/>
        <v>10.25</v>
      </c>
      <c r="G169" s="3">
        <f t="shared" si="24"/>
        <v>10.75</v>
      </c>
      <c r="H169" s="3">
        <f t="shared" si="24"/>
        <v>8.25</v>
      </c>
      <c r="I169" s="3">
        <f t="shared" si="24"/>
        <v>10</v>
      </c>
    </row>
    <row r="170" spans="1:12">
      <c r="A170" s="3">
        <f>AVERAGE(A169:I169)</f>
        <v>10.25</v>
      </c>
      <c r="B170" s="3">
        <f>A170</f>
        <v>10.25</v>
      </c>
      <c r="C170" s="3">
        <f t="shared" ref="C170:I170" si="25">B170</f>
        <v>10.25</v>
      </c>
      <c r="D170" s="3">
        <f t="shared" si="25"/>
        <v>10.25</v>
      </c>
      <c r="E170" s="3">
        <f t="shared" si="25"/>
        <v>10.25</v>
      </c>
      <c r="F170" s="3">
        <f t="shared" si="25"/>
        <v>10.25</v>
      </c>
      <c r="G170" s="3">
        <f t="shared" si="25"/>
        <v>10.25</v>
      </c>
      <c r="H170" s="3">
        <f t="shared" si="25"/>
        <v>10.25</v>
      </c>
      <c r="I170" s="3">
        <f t="shared" si="25"/>
        <v>10.25</v>
      </c>
    </row>
    <row r="171" spans="1:12">
      <c r="A171" s="3">
        <f>3*(A169-A170)^2</f>
        <v>12</v>
      </c>
      <c r="B171" s="3">
        <f t="shared" ref="B171:I171" si="26">3*(B169-B170)^2</f>
        <v>12</v>
      </c>
      <c r="C171" s="3">
        <f t="shared" si="26"/>
        <v>0.75</v>
      </c>
      <c r="D171" s="3">
        <f t="shared" si="26"/>
        <v>3</v>
      </c>
      <c r="E171" s="3">
        <f t="shared" si="26"/>
        <v>9.1875</v>
      </c>
      <c r="F171" s="3">
        <f t="shared" si="26"/>
        <v>0</v>
      </c>
      <c r="G171" s="3">
        <f t="shared" si="26"/>
        <v>0.75</v>
      </c>
      <c r="H171" s="3">
        <f t="shared" si="26"/>
        <v>12</v>
      </c>
      <c r="I171" s="3">
        <f t="shared" si="26"/>
        <v>0.1875</v>
      </c>
    </row>
    <row r="175" spans="1:12">
      <c r="A175" s="3" t="s">
        <v>84</v>
      </c>
      <c r="B175" s="3" t="s">
        <v>6</v>
      </c>
      <c r="C175" s="3" t="s">
        <v>7</v>
      </c>
      <c r="D175" s="3" t="s">
        <v>8</v>
      </c>
      <c r="E175" s="3" t="s">
        <v>85</v>
      </c>
    </row>
    <row r="176" spans="1:12" ht="17">
      <c r="A176" s="3">
        <v>9</v>
      </c>
      <c r="B176" s="2">
        <f>SUM(A171:I171)</f>
        <v>49.875</v>
      </c>
      <c r="C176" s="3">
        <f>B176/A176</f>
        <v>5.541666666666667</v>
      </c>
      <c r="D176" s="3">
        <f>C176/C178</f>
        <v>2.0328592310984379</v>
      </c>
      <c r="E176" s="3">
        <f>FINV(0.05,A176,A178)</f>
        <v>2.341937327665792</v>
      </c>
    </row>
    <row r="177" spans="1:5">
      <c r="A177" s="3">
        <v>4</v>
      </c>
      <c r="B177" s="3">
        <f>SUM(L165:L168)</f>
        <v>71.951999999999956</v>
      </c>
      <c r="C177" s="3">
        <f>B177/A177</f>
        <v>17.987999999999989</v>
      </c>
      <c r="D177" s="3">
        <f>C177/C178</f>
        <v>6.5985693562102874</v>
      </c>
      <c r="E177" s="3">
        <f>FINV(0.05,A177,A178)</f>
        <v>2.8167083396402548</v>
      </c>
    </row>
    <row r="178" spans="1:5" ht="17">
      <c r="A178" s="3">
        <v>22</v>
      </c>
      <c r="B178" s="2">
        <f>B179-B177-B176</f>
        <v>59.973000000000027</v>
      </c>
      <c r="C178" s="3">
        <f>B178/A178</f>
        <v>2.726045454545456</v>
      </c>
    </row>
    <row r="179" spans="1:5">
      <c r="A179" s="3">
        <f>COUNT(A165:I168)-1</f>
        <v>35</v>
      </c>
      <c r="B179" s="3">
        <f>COUNT(A165:I168)*VAR(A165:I168)</f>
        <v>181.79999999999998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2013-11-21T18:53:28Z</dcterms:created>
  <dcterms:modified xsi:type="dcterms:W3CDTF">2013-12-06T18:19:40Z</dcterms:modified>
</cp:coreProperties>
</file>