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1520" windowWidth="24800" windowHeight="162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20" i="1"/>
  <c r="B120"/>
  <c r="F120"/>
  <c r="E120"/>
  <c r="D120"/>
  <c r="B122"/>
  <c r="B63"/>
  <c r="B58"/>
  <c r="B56"/>
  <c r="B54"/>
  <c r="B52"/>
  <c r="B36"/>
  <c r="B134"/>
  <c r="C136"/>
  <c r="C139"/>
  <c r="B130"/>
  <c r="B132"/>
  <c r="B118"/>
  <c r="B111"/>
  <c r="B109"/>
  <c r="B107"/>
  <c r="B105"/>
  <c r="B103"/>
  <c r="G96"/>
  <c r="G92"/>
  <c r="G91"/>
  <c r="G90"/>
  <c r="G89"/>
  <c r="F96"/>
  <c r="E96"/>
  <c r="D96"/>
  <c r="C96"/>
  <c r="F95"/>
  <c r="F94"/>
  <c r="F93"/>
  <c r="F92"/>
  <c r="F91"/>
  <c r="F90"/>
  <c r="F89"/>
  <c r="E94"/>
  <c r="E93"/>
  <c r="E92"/>
  <c r="E91"/>
  <c r="E90"/>
  <c r="E89"/>
  <c r="D93"/>
  <c r="D92"/>
  <c r="D91"/>
  <c r="D90"/>
  <c r="D89"/>
  <c r="C90"/>
  <c r="C92"/>
  <c r="C91"/>
  <c r="C89"/>
  <c r="C83"/>
  <c r="H82"/>
  <c r="H81"/>
  <c r="H80"/>
  <c r="H79"/>
  <c r="H78"/>
  <c r="I78"/>
  <c r="I79"/>
  <c r="I80"/>
  <c r="I81"/>
  <c r="I82"/>
  <c r="I83"/>
  <c r="I84"/>
  <c r="I86"/>
  <c r="G86"/>
  <c r="F86"/>
  <c r="G84"/>
  <c r="G83"/>
  <c r="G82"/>
  <c r="G81"/>
  <c r="G80"/>
  <c r="G79"/>
  <c r="G78"/>
  <c r="F84"/>
  <c r="F83"/>
  <c r="F82"/>
  <c r="F81"/>
  <c r="F80"/>
  <c r="F79"/>
  <c r="F78"/>
  <c r="C81"/>
  <c r="B73"/>
  <c r="B71"/>
  <c r="B69"/>
  <c r="C67"/>
  <c r="B67"/>
  <c r="C63"/>
  <c r="C65"/>
  <c r="B65"/>
  <c r="B44"/>
  <c r="B42"/>
  <c r="B40"/>
  <c r="B38"/>
  <c r="B28"/>
  <c r="B23"/>
  <c r="B18"/>
  <c r="B13"/>
</calcChain>
</file>

<file path=xl/sharedStrings.xml><?xml version="1.0" encoding="utf-8"?>
<sst xmlns="http://schemas.openxmlformats.org/spreadsheetml/2006/main" count="79" uniqueCount="51">
  <si>
    <t>(c)</t>
    <phoneticPr fontId="2" type="noConversion"/>
  </si>
  <si>
    <t>(d)</t>
    <phoneticPr fontId="2" type="noConversion"/>
  </si>
  <si>
    <t>(e)</t>
    <phoneticPr fontId="2" type="noConversion"/>
  </si>
  <si>
    <t>Problem 3</t>
    <phoneticPr fontId="2" type="noConversion"/>
  </si>
  <si>
    <t>(b)</t>
    <phoneticPr fontId="2" type="noConversion"/>
  </si>
  <si>
    <t>Problem 4</t>
    <phoneticPr fontId="2" type="noConversion"/>
  </si>
  <si>
    <t>Problem 5</t>
    <phoneticPr fontId="2" type="noConversion"/>
  </si>
  <si>
    <t>(f)</t>
    <phoneticPr fontId="2" type="noConversion"/>
  </si>
  <si>
    <t>N</t>
    <phoneticPr fontId="2" type="noConversion"/>
  </si>
  <si>
    <t>p</t>
    <phoneticPr fontId="2" type="noConversion"/>
  </si>
  <si>
    <t>Prob</t>
    <phoneticPr fontId="2" type="noConversion"/>
  </si>
  <si>
    <t>k</t>
    <phoneticPr fontId="2" type="noConversion"/>
  </si>
  <si>
    <t>P(k)</t>
    <phoneticPr fontId="2" type="noConversion"/>
  </si>
  <si>
    <t>k*P(k)</t>
    <phoneticPr fontId="2" type="noConversion"/>
  </si>
  <si>
    <t>(6-k)*P(k)</t>
    <phoneticPr fontId="2" type="noConversion"/>
  </si>
  <si>
    <t>4-k</t>
    <phoneticPr fontId="2" type="noConversion"/>
  </si>
  <si>
    <t>Prob</t>
    <phoneticPr fontId="2" type="noConversion"/>
  </si>
  <si>
    <t>k</t>
    <phoneticPr fontId="2" type="noConversion"/>
  </si>
  <si>
    <t>P3(k)</t>
    <phoneticPr fontId="2" type="noConversion"/>
  </si>
  <si>
    <t>P4(k)</t>
    <phoneticPr fontId="2" type="noConversion"/>
  </si>
  <si>
    <t>P5(k)</t>
    <phoneticPr fontId="2" type="noConversion"/>
  </si>
  <si>
    <t>P6(k)</t>
    <phoneticPr fontId="2" type="noConversion"/>
  </si>
  <si>
    <t>Full</t>
    <phoneticPr fontId="2" type="noConversion"/>
  </si>
  <si>
    <t>PMF</t>
    <phoneticPr fontId="2" type="noConversion"/>
  </si>
  <si>
    <t>Passengers</t>
    <phoneticPr fontId="2" type="noConversion"/>
  </si>
  <si>
    <t>Problem 6</t>
    <phoneticPr fontId="2" type="noConversion"/>
  </si>
  <si>
    <t>Lambda</t>
    <phoneticPr fontId="2" type="noConversion"/>
  </si>
  <si>
    <t>Problem 7</t>
    <phoneticPr fontId="2" type="noConversion"/>
  </si>
  <si>
    <t>Lambda</t>
    <phoneticPr fontId="2" type="noConversion"/>
  </si>
  <si>
    <t>Problem 8</t>
    <phoneticPr fontId="2" type="noConversion"/>
  </si>
  <si>
    <t>N</t>
    <phoneticPr fontId="2" type="noConversion"/>
  </si>
  <si>
    <t>(a)</t>
    <phoneticPr fontId="2" type="noConversion"/>
  </si>
  <si>
    <t>Assignment 1 Solutions</t>
    <phoneticPr fontId="2" type="noConversion"/>
  </si>
  <si>
    <t>y</t>
    <phoneticPr fontId="2" type="noConversion"/>
  </si>
  <si>
    <t>p(y)</t>
    <phoneticPr fontId="2" type="noConversion"/>
  </si>
  <si>
    <t>a) To calculate probability that flight will accommodate all passengers that show up,</t>
    <phoneticPr fontId="2" type="noConversion"/>
  </si>
  <si>
    <t>it needs to be true that the number of people that show up is less than or equal to 50</t>
    <phoneticPr fontId="2" type="noConversion"/>
  </si>
  <si>
    <t>Prob =</t>
    <phoneticPr fontId="2" type="noConversion"/>
  </si>
  <si>
    <t>b) The probability of not being able to accommodate all passengers is the difference</t>
    <phoneticPr fontId="2" type="noConversion"/>
  </si>
  <si>
    <t>between the probability of being able to accommodate all passengers and 1.</t>
    <phoneticPr fontId="2" type="noConversion"/>
  </si>
  <si>
    <t>c) To accommodate the first person on standby, the number of people that show up</t>
    <phoneticPr fontId="2" type="noConversion"/>
  </si>
  <si>
    <t>must be less than or equal to 49</t>
    <phoneticPr fontId="2" type="noConversion"/>
  </si>
  <si>
    <t>Prob =</t>
    <phoneticPr fontId="2" type="noConversion"/>
  </si>
  <si>
    <t>d) To accommodate the third person on standby, the number of people that show up</t>
    <phoneticPr fontId="2" type="noConversion"/>
  </si>
  <si>
    <t>must be less than or equal to 47</t>
    <phoneticPr fontId="2" type="noConversion"/>
  </si>
  <si>
    <t>Problem 1</t>
    <phoneticPr fontId="2" type="noConversion"/>
  </si>
  <si>
    <t>Problem 2</t>
    <phoneticPr fontId="2" type="noConversion"/>
  </si>
  <si>
    <t>x</t>
    <phoneticPr fontId="2" type="noConversion"/>
  </si>
  <si>
    <t>p(x)</t>
    <phoneticPr fontId="2" type="noConversion"/>
  </si>
  <si>
    <t>(a)</t>
    <phoneticPr fontId="2" type="noConversion"/>
  </si>
  <si>
    <t xml:space="preserve">(b) 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</si>
</sst>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39"/>
  <sheetViews>
    <sheetView tabSelected="1" view="pageLayout" topLeftCell="A105" workbookViewId="0">
      <selection activeCell="B117" sqref="B117"/>
    </sheetView>
  </sheetViews>
  <sheetFormatPr baseColWidth="10" defaultRowHeight="13"/>
  <sheetData>
    <row r="1" spans="1:12">
      <c r="A1" t="s">
        <v>32</v>
      </c>
    </row>
    <row r="4" spans="1:12">
      <c r="A4" s="1" t="s">
        <v>45</v>
      </c>
    </row>
    <row r="6" spans="1:12">
      <c r="A6" t="s">
        <v>33</v>
      </c>
      <c r="B6">
        <v>45</v>
      </c>
      <c r="C6">
        <v>46</v>
      </c>
      <c r="D6">
        <v>47</v>
      </c>
      <c r="E6">
        <v>48</v>
      </c>
      <c r="F6">
        <v>49</v>
      </c>
      <c r="G6">
        <v>50</v>
      </c>
      <c r="H6">
        <v>51</v>
      </c>
      <c r="I6">
        <v>52</v>
      </c>
      <c r="J6">
        <v>53</v>
      </c>
      <c r="K6">
        <v>54</v>
      </c>
      <c r="L6">
        <v>55</v>
      </c>
    </row>
    <row r="7" spans="1:12">
      <c r="A7" t="s">
        <v>34</v>
      </c>
      <c r="B7">
        <v>0.06</v>
      </c>
      <c r="C7">
        <v>0.1</v>
      </c>
      <c r="D7">
        <v>0.12</v>
      </c>
      <c r="E7">
        <v>0.16</v>
      </c>
      <c r="F7">
        <v>0.23</v>
      </c>
      <c r="G7">
        <v>0.16</v>
      </c>
      <c r="H7">
        <v>0.06</v>
      </c>
      <c r="I7">
        <v>0.05</v>
      </c>
      <c r="J7">
        <v>0.03</v>
      </c>
      <c r="K7">
        <v>0.02</v>
      </c>
      <c r="L7">
        <v>0.01</v>
      </c>
    </row>
    <row r="10" spans="1:12">
      <c r="A10" t="s">
        <v>35</v>
      </c>
    </row>
    <row r="11" spans="1:12">
      <c r="A11" t="s">
        <v>36</v>
      </c>
    </row>
    <row r="13" spans="1:12">
      <c r="A13" t="s">
        <v>37</v>
      </c>
      <c r="B13">
        <f>SUM(B7:G7)</f>
        <v>0.83000000000000007</v>
      </c>
    </row>
    <row r="15" spans="1:12">
      <c r="A15" t="s">
        <v>38</v>
      </c>
    </row>
    <row r="16" spans="1:12">
      <c r="A16" t="s">
        <v>39</v>
      </c>
    </row>
    <row r="18" spans="1:2">
      <c r="A18" t="s">
        <v>37</v>
      </c>
      <c r="B18">
        <f>1-B13</f>
        <v>0.16999999999999993</v>
      </c>
    </row>
    <row r="20" spans="1:2">
      <c r="A20" t="s">
        <v>40</v>
      </c>
    </row>
    <row r="21" spans="1:2">
      <c r="A21" t="s">
        <v>41</v>
      </c>
    </row>
    <row r="23" spans="1:2">
      <c r="A23" t="s">
        <v>42</v>
      </c>
      <c r="B23">
        <f>SUM(B7:F7)</f>
        <v>0.67</v>
      </c>
    </row>
    <row r="25" spans="1:2">
      <c r="A25" t="s">
        <v>43</v>
      </c>
    </row>
    <row r="26" spans="1:2">
      <c r="A26" t="s">
        <v>44</v>
      </c>
    </row>
    <row r="28" spans="1:2">
      <c r="A28" t="s">
        <v>37</v>
      </c>
      <c r="B28">
        <f>SUM(B7:D7)</f>
        <v>0.28000000000000003</v>
      </c>
    </row>
    <row r="31" spans="1:2">
      <c r="A31" s="1" t="s">
        <v>46</v>
      </c>
    </row>
    <row r="33" spans="1:8">
      <c r="A33" t="s">
        <v>47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</row>
    <row r="34" spans="1:8">
      <c r="A34" t="s">
        <v>48</v>
      </c>
      <c r="B34">
        <v>0.15</v>
      </c>
      <c r="C34">
        <v>0.1</v>
      </c>
      <c r="D34">
        <v>0.2</v>
      </c>
      <c r="E34">
        <v>0.25</v>
      </c>
      <c r="F34">
        <v>0.2</v>
      </c>
      <c r="G34">
        <v>0.08</v>
      </c>
      <c r="H34">
        <v>0.02</v>
      </c>
    </row>
    <row r="36" spans="1:8">
      <c r="A36" t="s">
        <v>49</v>
      </c>
      <c r="B36">
        <f>SUM(B34:E34)</f>
        <v>0.7</v>
      </c>
    </row>
    <row r="38" spans="1:8">
      <c r="A38" t="s">
        <v>50</v>
      </c>
      <c r="B38">
        <f>SUM(B34:D34)</f>
        <v>0.45</v>
      </c>
    </row>
    <row r="40" spans="1:8">
      <c r="A40" t="s">
        <v>0</v>
      </c>
      <c r="B40">
        <f>SUM(E34:H34)</f>
        <v>0.55000000000000004</v>
      </c>
    </row>
    <row r="42" spans="1:8">
      <c r="A42" t="s">
        <v>1</v>
      </c>
      <c r="B42">
        <f>SUM(D34:G34)</f>
        <v>0.73</v>
      </c>
    </row>
    <row r="44" spans="1:8">
      <c r="A44" t="s">
        <v>2</v>
      </c>
      <c r="B44">
        <f>SUM(B34:D34)</f>
        <v>0.45</v>
      </c>
    </row>
    <row r="50" spans="1:3">
      <c r="A50" s="1" t="s">
        <v>3</v>
      </c>
    </row>
    <row r="52" spans="1:3">
      <c r="A52" t="s">
        <v>49</v>
      </c>
      <c r="B52" s="2">
        <f>BINOMDIST(2,7,0.37,0)</f>
        <v>0.28531558174706995</v>
      </c>
    </row>
    <row r="53" spans="1:3">
      <c r="B53" s="2"/>
    </row>
    <row r="54" spans="1:3">
      <c r="A54" t="s">
        <v>4</v>
      </c>
      <c r="B54" s="2">
        <f>BINOMDIST(2,7,0.65,0)</f>
        <v>4.6600033593749965E-2</v>
      </c>
    </row>
    <row r="55" spans="1:3">
      <c r="B55" s="2"/>
    </row>
    <row r="56" spans="1:3">
      <c r="A56" t="s">
        <v>0</v>
      </c>
      <c r="B56" s="2">
        <f>BINOMDIST(3,9,0.6,0)+BINOMDIST(4,9,0.6,0)+BINOMDIST(5,9,0.6,0)</f>
        <v>0.49235558400000023</v>
      </c>
    </row>
    <row r="57" spans="1:3">
      <c r="B57" s="2"/>
    </row>
    <row r="58" spans="1:3">
      <c r="A58" t="s">
        <v>1</v>
      </c>
      <c r="B58" s="2">
        <f>1-BINOMDIST(0,11,0.19,0)</f>
        <v>0.90152290978163885</v>
      </c>
    </row>
    <row r="61" spans="1:3">
      <c r="A61" s="1" t="s">
        <v>5</v>
      </c>
    </row>
    <row r="63" spans="1:3">
      <c r="A63" t="s">
        <v>49</v>
      </c>
      <c r="B63" s="2">
        <f>BINOMDIST(0,20,0.05,0)+BINOMDIST(1,20,0.05,0)+BINOMDIST(2,20,0.05,0)</f>
        <v>0.92451632621150281</v>
      </c>
      <c r="C63" s="2">
        <f>BINOMDIST(2,20,0.05,1)</f>
        <v>0.92451632621150281</v>
      </c>
    </row>
    <row r="64" spans="1:3">
      <c r="B64" s="2"/>
      <c r="C64" s="2"/>
    </row>
    <row r="65" spans="1:9">
      <c r="A65" t="s">
        <v>4</v>
      </c>
      <c r="B65" s="2">
        <f>1-B63-BINOMDIST(3,20,0.05,0)-BINOMDIST(4,20,0.05,0)</f>
        <v>2.5739403346531683E-3</v>
      </c>
      <c r="C65" s="2">
        <f>1-BINOMDIST(4,20,0.05,1)</f>
        <v>2.5739403346531908E-3</v>
      </c>
    </row>
    <row r="66" spans="1:9">
      <c r="B66" s="2"/>
      <c r="C66" s="2"/>
    </row>
    <row r="67" spans="1:9">
      <c r="A67" t="s">
        <v>0</v>
      </c>
      <c r="B67" s="2">
        <f>BINOMDIST(1,20,0.05,0)+BINOMDIST(3,20,0.05,0)+BINOMDIST(2,20,0.05,0)+BINOMDIST(4,20,0.05,0)</f>
        <v>0.63894013725680499</v>
      </c>
      <c r="C67" s="2">
        <f>BINOMDIST(4,20,0.05,1)-BINOMDIST(0,20,0.05,1)</f>
        <v>0.63894013725680487</v>
      </c>
    </row>
    <row r="68" spans="1:9">
      <c r="B68" s="2"/>
      <c r="C68" s="2"/>
    </row>
    <row r="69" spans="1:9">
      <c r="A69" t="s">
        <v>1</v>
      </c>
      <c r="B69" s="2">
        <f>BINOMDIST(0,20,0.05,0)</f>
        <v>0.35848592240854188</v>
      </c>
      <c r="C69" s="2"/>
    </row>
    <row r="71" spans="1:9">
      <c r="A71" t="s">
        <v>2</v>
      </c>
      <c r="B71">
        <f>20*0.05</f>
        <v>1</v>
      </c>
    </row>
    <row r="73" spans="1:9">
      <c r="A73" t="s">
        <v>7</v>
      </c>
      <c r="B73">
        <f>SQRT(20*0.05*(1-0.05))</f>
        <v>0.97467943448089633</v>
      </c>
    </row>
    <row r="76" spans="1:9">
      <c r="A76" s="1" t="s">
        <v>6</v>
      </c>
    </row>
    <row r="77" spans="1:9">
      <c r="E77" t="s">
        <v>11</v>
      </c>
      <c r="F77" t="s">
        <v>12</v>
      </c>
      <c r="G77" t="s">
        <v>13</v>
      </c>
      <c r="H77" t="s">
        <v>15</v>
      </c>
      <c r="I77" t="s">
        <v>14</v>
      </c>
    </row>
    <row r="78" spans="1:9">
      <c r="A78" t="s">
        <v>49</v>
      </c>
      <c r="B78" t="s">
        <v>8</v>
      </c>
      <c r="C78">
        <v>6</v>
      </c>
      <c r="E78">
        <v>0</v>
      </c>
      <c r="F78">
        <f>BINOMDIST(E78,$C$78,$C$79,0)</f>
        <v>7.2900000000000037E-4</v>
      </c>
      <c r="G78">
        <f>E78*F78</f>
        <v>0</v>
      </c>
      <c r="H78">
        <f>4-E78</f>
        <v>4</v>
      </c>
      <c r="I78">
        <f>H78*F78</f>
        <v>2.9160000000000015E-3</v>
      </c>
    </row>
    <row r="79" spans="1:9">
      <c r="B79" t="s">
        <v>9</v>
      </c>
      <c r="C79">
        <v>0.7</v>
      </c>
      <c r="E79">
        <v>1</v>
      </c>
      <c r="F79">
        <f t="shared" ref="F79:F84" si="0">BINOMDIST(E79,$C$78,$C$79,0)</f>
        <v>1.0206000000000003E-2</v>
      </c>
      <c r="G79">
        <f t="shared" ref="G79:G84" si="1">E79*F79</f>
        <v>1.0206000000000003E-2</v>
      </c>
      <c r="H79">
        <f t="shared" ref="H79:H82" si="2">4-E79</f>
        <v>3</v>
      </c>
      <c r="I79">
        <f t="shared" ref="I79:I84" si="3">H79*F79</f>
        <v>3.061800000000001E-2</v>
      </c>
    </row>
    <row r="80" spans="1:9">
      <c r="E80">
        <v>2</v>
      </c>
      <c r="F80">
        <f t="shared" si="0"/>
        <v>5.9535000000000012E-2</v>
      </c>
      <c r="G80">
        <f t="shared" si="1"/>
        <v>0.11907000000000002</v>
      </c>
      <c r="H80">
        <f t="shared" si="2"/>
        <v>2</v>
      </c>
      <c r="I80">
        <f t="shared" si="3"/>
        <v>0.11907000000000002</v>
      </c>
    </row>
    <row r="81" spans="1:9">
      <c r="B81" t="s">
        <v>10</v>
      </c>
      <c r="C81">
        <f>BINOMDIST(5,C78,C79,0)+BINOMDIST(6,C78,C79,0)</f>
        <v>0.42017499999999991</v>
      </c>
      <c r="E81">
        <v>3</v>
      </c>
      <c r="F81">
        <f t="shared" si="0"/>
        <v>0.18522</v>
      </c>
      <c r="G81">
        <f t="shared" si="1"/>
        <v>0.55566000000000004</v>
      </c>
      <c r="H81">
        <f t="shared" si="2"/>
        <v>1</v>
      </c>
      <c r="I81">
        <f t="shared" si="3"/>
        <v>0.18522</v>
      </c>
    </row>
    <row r="82" spans="1:9">
      <c r="E82">
        <v>4</v>
      </c>
      <c r="F82">
        <f t="shared" si="0"/>
        <v>0.32413499999999995</v>
      </c>
      <c r="G82">
        <f t="shared" si="1"/>
        <v>1.2965399999999998</v>
      </c>
      <c r="H82">
        <f t="shared" si="2"/>
        <v>0</v>
      </c>
      <c r="I82">
        <f t="shared" si="3"/>
        <v>0</v>
      </c>
    </row>
    <row r="83" spans="1:9">
      <c r="A83" t="s">
        <v>4</v>
      </c>
      <c r="B83" t="s">
        <v>16</v>
      </c>
      <c r="C83">
        <f>I86</f>
        <v>0.33782400000000001</v>
      </c>
      <c r="E83">
        <v>5</v>
      </c>
      <c r="F83">
        <f t="shared" si="0"/>
        <v>0.30252599999999996</v>
      </c>
      <c r="G83">
        <f t="shared" si="1"/>
        <v>1.5126299999999997</v>
      </c>
      <c r="H83">
        <v>0</v>
      </c>
      <c r="I83">
        <f t="shared" si="3"/>
        <v>0</v>
      </c>
    </row>
    <row r="84" spans="1:9">
      <c r="E84">
        <v>6</v>
      </c>
      <c r="F84">
        <f t="shared" si="0"/>
        <v>0.11764899999999995</v>
      </c>
      <c r="G84">
        <f t="shared" si="1"/>
        <v>0.70589399999999969</v>
      </c>
      <c r="H84">
        <v>0</v>
      </c>
      <c r="I84">
        <f t="shared" si="3"/>
        <v>0</v>
      </c>
    </row>
    <row r="86" spans="1:9">
      <c r="F86">
        <f>SUM(F78:F84)</f>
        <v>1</v>
      </c>
      <c r="G86">
        <f>SUM(G78:G84)</f>
        <v>4.1999999999999993</v>
      </c>
      <c r="I86">
        <f>SUM(I78:I84)</f>
        <v>0.33782400000000001</v>
      </c>
    </row>
    <row r="88" spans="1:9"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23</v>
      </c>
      <c r="H88" t="s">
        <v>24</v>
      </c>
    </row>
    <row r="89" spans="1:9">
      <c r="A89" t="s">
        <v>0</v>
      </c>
      <c r="B89">
        <v>0</v>
      </c>
      <c r="C89">
        <f>BINOMDIST(B89,3,0.7,0)</f>
        <v>2.7000000000000007E-2</v>
      </c>
      <c r="D89">
        <f>BINOMDIST(B89,4,0.7,0)</f>
        <v>8.100000000000003E-3</v>
      </c>
      <c r="E89">
        <f>BINOMDIST(B89,5,0.7,0)</f>
        <v>2.4300000000000012E-3</v>
      </c>
      <c r="F89">
        <f>BINOMDIST(B89,6,0.7,0)</f>
        <v>7.2900000000000037E-4</v>
      </c>
      <c r="G89">
        <f>C89*$C$97+D89*$D$97+E89*$E$97+F89*$F$97</f>
        <v>5.9170500000000018E-3</v>
      </c>
      <c r="H89">
        <v>0</v>
      </c>
    </row>
    <row r="90" spans="1:9">
      <c r="B90">
        <v>1</v>
      </c>
      <c r="C90">
        <f>BINOMDIST(B90,3,0.7,0)</f>
        <v>0.189</v>
      </c>
      <c r="D90">
        <f t="shared" ref="D90:D93" si="4">BINOMDIST(B90,4,0.7,0)</f>
        <v>7.5600000000000014E-2</v>
      </c>
      <c r="E90">
        <f t="shared" ref="E90:E94" si="5">BINOMDIST(B90,5,0.7,0)</f>
        <v>2.8350000000000011E-2</v>
      </c>
      <c r="F90">
        <f t="shared" ref="F90:F95" si="6">BINOMDIST(B90,6,0.7,0)</f>
        <v>1.0206000000000003E-2</v>
      </c>
      <c r="G90">
        <f>C90*$C$97+D90*$D$97+E90*$E$97+F90*$F$97</f>
        <v>5.0727600000000005E-2</v>
      </c>
      <c r="H90">
        <v>1</v>
      </c>
    </row>
    <row r="91" spans="1:9">
      <c r="B91">
        <v>2</v>
      </c>
      <c r="C91">
        <f t="shared" ref="C91:C92" si="7">BINOMDIST(B91,3,0.7,0)</f>
        <v>0.441</v>
      </c>
      <c r="D91">
        <f t="shared" si="4"/>
        <v>0.2646</v>
      </c>
      <c r="E91">
        <f t="shared" si="5"/>
        <v>0.13230000000000003</v>
      </c>
      <c r="F91">
        <f t="shared" si="6"/>
        <v>5.9535000000000012E-2</v>
      </c>
      <c r="G91">
        <f>C91*$C$97+D91*$D$97+E91*$E$97+F91*$F$97</f>
        <v>0.17033625000000002</v>
      </c>
      <c r="H91">
        <v>2</v>
      </c>
    </row>
    <row r="92" spans="1:9">
      <c r="B92">
        <v>3</v>
      </c>
      <c r="C92">
        <f t="shared" si="7"/>
        <v>0.34299999999999992</v>
      </c>
      <c r="D92">
        <f t="shared" si="4"/>
        <v>0.41159999999999997</v>
      </c>
      <c r="E92">
        <f t="shared" si="5"/>
        <v>0.30869999999999997</v>
      </c>
      <c r="F92">
        <f t="shared" si="6"/>
        <v>0.18522</v>
      </c>
      <c r="G92">
        <f>C92*$C$97+D92*$D$97+E92*$E$97+F92*$F$97</f>
        <v>0.29017799999999999</v>
      </c>
      <c r="H92">
        <v>3</v>
      </c>
    </row>
    <row r="93" spans="1:9">
      <c r="B93">
        <v>4</v>
      </c>
      <c r="C93">
        <v>0</v>
      </c>
      <c r="D93">
        <f t="shared" si="4"/>
        <v>0.24009999999999992</v>
      </c>
      <c r="E93">
        <f t="shared" si="5"/>
        <v>0.36014999999999997</v>
      </c>
      <c r="F93">
        <f t="shared" si="6"/>
        <v>0.32413499999999995</v>
      </c>
    </row>
    <row r="94" spans="1:9">
      <c r="B94">
        <v>5</v>
      </c>
      <c r="C94">
        <v>0</v>
      </c>
      <c r="D94">
        <v>0</v>
      </c>
      <c r="E94">
        <f t="shared" si="5"/>
        <v>0.16806999999999994</v>
      </c>
      <c r="F94">
        <f t="shared" si="6"/>
        <v>0.30252599999999996</v>
      </c>
    </row>
    <row r="95" spans="1:9">
      <c r="B95">
        <v>6</v>
      </c>
      <c r="C95">
        <v>0</v>
      </c>
      <c r="D95">
        <v>0</v>
      </c>
      <c r="E95">
        <v>0</v>
      </c>
      <c r="F95">
        <f t="shared" si="6"/>
        <v>0.11764899999999995</v>
      </c>
    </row>
    <row r="96" spans="1:9">
      <c r="B96" t="s">
        <v>22</v>
      </c>
      <c r="C96">
        <f>SUM(C93:C95)</f>
        <v>0</v>
      </c>
      <c r="D96">
        <f>SUM(D93:D95)</f>
        <v>0.24009999999999992</v>
      </c>
      <c r="E96">
        <f>SUM(E93:E95)</f>
        <v>0.52821999999999991</v>
      </c>
      <c r="F96">
        <f>SUM(F93:F95)</f>
        <v>0.74430999999999981</v>
      </c>
      <c r="G96">
        <f>C96*$C$97+D96*$D$97+E96*$E$97+F96*$F$97</f>
        <v>0.48284109999999991</v>
      </c>
      <c r="H96">
        <v>4</v>
      </c>
    </row>
    <row r="97" spans="1:6">
      <c r="C97">
        <v>0.12</v>
      </c>
      <c r="D97">
        <v>0.2</v>
      </c>
      <c r="E97">
        <v>0.33</v>
      </c>
      <c r="F97">
        <v>0.35</v>
      </c>
    </row>
    <row r="99" spans="1:6">
      <c r="A99" s="1" t="s">
        <v>25</v>
      </c>
    </row>
    <row r="101" spans="1:6">
      <c r="A101" t="s">
        <v>26</v>
      </c>
      <c r="B101">
        <v>5</v>
      </c>
    </row>
    <row r="103" spans="1:6">
      <c r="A103" t="s">
        <v>49</v>
      </c>
      <c r="B103">
        <f>POISSON(6,B101,1)</f>
        <v>0.76218346297296036</v>
      </c>
    </row>
    <row r="105" spans="1:6">
      <c r="A105" t="s">
        <v>4</v>
      </c>
      <c r="B105">
        <f>POISSON(6,B101,0)</f>
        <v>0.14622280813987973</v>
      </c>
    </row>
    <row r="107" spans="1:6">
      <c r="A107" t="s">
        <v>0</v>
      </c>
      <c r="B107">
        <f>1-B103</f>
        <v>0.23781653702703964</v>
      </c>
    </row>
    <row r="109" spans="1:6">
      <c r="A109" t="s">
        <v>1</v>
      </c>
      <c r="B109">
        <f>B103-POISSON(2,B101,1)</f>
        <v>0.63753144348987567</v>
      </c>
    </row>
    <row r="111" spans="1:6">
      <c r="A111" t="s">
        <v>2</v>
      </c>
      <c r="B111">
        <f>B109-POISSON(3,B101,0)-POISSON(6,B101,0)</f>
        <v>0.35093473953571142</v>
      </c>
    </row>
    <row r="114" spans="1:6">
      <c r="A114" s="1" t="s">
        <v>27</v>
      </c>
    </row>
    <row r="116" spans="1:6">
      <c r="A116" t="s">
        <v>28</v>
      </c>
      <c r="B116">
        <v>0.13</v>
      </c>
    </row>
    <row r="118" spans="1:6">
      <c r="A118" t="s">
        <v>49</v>
      </c>
      <c r="B118">
        <f>POISSON(1,B116,0)</f>
        <v>0.114152406019673</v>
      </c>
    </row>
    <row r="120" spans="1:6">
      <c r="A120" t="s">
        <v>4</v>
      </c>
      <c r="B120">
        <f>1-POISSON(1,B116,1)</f>
        <v>7.75216305976556E-3</v>
      </c>
      <c r="C120">
        <f>POISSON(2,B116,0)</f>
        <v>7.4199063912787459E-3</v>
      </c>
      <c r="D120">
        <f>POISSON(0,B116,0)</f>
        <v>0.87809543092056153</v>
      </c>
      <c r="E120">
        <f>POISSON(1,B116,0)</f>
        <v>0.114152406019673</v>
      </c>
      <c r="F120">
        <f>(C120-B120)/B120*100</f>
        <v>-4.2859865811034954</v>
      </c>
    </row>
    <row r="122" spans="1:6">
      <c r="A122" t="s">
        <v>0</v>
      </c>
      <c r="B122">
        <f>(POISSON(0,B116,0))^2</f>
        <v>0.77105158580356659</v>
      </c>
    </row>
    <row r="125" spans="1:6">
      <c r="A125" s="1" t="s">
        <v>29</v>
      </c>
    </row>
    <row r="127" spans="1:6">
      <c r="A127" t="s">
        <v>30</v>
      </c>
      <c r="B127">
        <v>230</v>
      </c>
    </row>
    <row r="128" spans="1:6">
      <c r="A128" t="s">
        <v>9</v>
      </c>
      <c r="B128">
        <v>0.01</v>
      </c>
    </row>
    <row r="130" spans="1:3">
      <c r="A130" t="s">
        <v>31</v>
      </c>
      <c r="B130">
        <f>B127*B128</f>
        <v>2.3000000000000003</v>
      </c>
    </row>
    <row r="132" spans="1:3">
      <c r="A132" t="s">
        <v>4</v>
      </c>
      <c r="B132">
        <f>SQRT(B130*(1-B128))</f>
        <v>1.5089731607951151</v>
      </c>
    </row>
    <row r="134" spans="1:3">
      <c r="A134" t="s">
        <v>0</v>
      </c>
      <c r="B134">
        <f>1-BINOMDIST(3,B127,B128,1)</f>
        <v>0.19993395633620614</v>
      </c>
    </row>
    <row r="136" spans="1:3">
      <c r="A136" t="s">
        <v>1</v>
      </c>
      <c r="B136" t="s">
        <v>9</v>
      </c>
      <c r="C136">
        <f>BINOMDIST(0,B127,B128,0)</f>
        <v>9.910481551887465E-2</v>
      </c>
    </row>
    <row r="137" spans="1:3">
      <c r="B137" t="s">
        <v>8</v>
      </c>
      <c r="C137">
        <v>5</v>
      </c>
    </row>
    <row r="139" spans="1:3">
      <c r="B139" t="s">
        <v>10</v>
      </c>
      <c r="C139">
        <f>1-BINOMDIST(3,C137,C136,1)</f>
        <v>4.4409388585764376E-4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Christopher Newport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2011-09-07T14:19:23Z</dcterms:created>
  <dcterms:modified xsi:type="dcterms:W3CDTF">2011-09-11T00:53:50Z</dcterms:modified>
</cp:coreProperties>
</file>