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000" yWindow="-80" windowWidth="21020" windowHeight="161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191" i="1"/>
  <c r="B193"/>
  <c r="C193"/>
  <c r="C194"/>
  <c r="C196"/>
  <c r="C195"/>
  <c r="B194"/>
  <c r="B196"/>
  <c r="B195"/>
  <c r="B172"/>
  <c r="B173"/>
  <c r="B175"/>
  <c r="B178"/>
  <c r="B182"/>
  <c r="B176"/>
  <c r="B179"/>
  <c r="B181"/>
  <c r="B156"/>
  <c r="B159"/>
  <c r="B162"/>
  <c r="B155"/>
  <c r="B158"/>
  <c r="B161"/>
  <c r="D136"/>
  <c r="D134"/>
  <c r="D130"/>
  <c r="D128"/>
  <c r="B111"/>
  <c r="B118"/>
  <c r="B121"/>
  <c r="B120"/>
  <c r="B78"/>
  <c r="B84"/>
  <c r="B86"/>
  <c r="B105"/>
  <c r="B114"/>
  <c r="B113"/>
  <c r="B72"/>
  <c r="B80"/>
  <c r="B60"/>
  <c r="B56"/>
  <c r="B63"/>
  <c r="B62"/>
  <c r="D45"/>
  <c r="D44"/>
  <c r="D43"/>
  <c r="D42"/>
  <c r="D41"/>
  <c r="D40"/>
  <c r="C33"/>
  <c r="C31"/>
  <c r="C29"/>
  <c r="C27"/>
  <c r="C25"/>
  <c r="C23"/>
  <c r="C5"/>
  <c r="C13"/>
  <c r="C11"/>
  <c r="C9"/>
  <c r="C7"/>
</calcChain>
</file>

<file path=xl/sharedStrings.xml><?xml version="1.0" encoding="utf-8"?>
<sst xmlns="http://schemas.openxmlformats.org/spreadsheetml/2006/main" count="88" uniqueCount="61">
  <si>
    <t>Question 9</t>
    <phoneticPr fontId="3" type="noConversion"/>
  </si>
  <si>
    <t>chi^2_min</t>
    <phoneticPr fontId="3" type="noConversion"/>
  </si>
  <si>
    <t>percentile</t>
    <phoneticPr fontId="3" type="noConversion"/>
  </si>
  <si>
    <t>chi^2_max</t>
    <phoneticPr fontId="3" type="noConversion"/>
  </si>
  <si>
    <t>sigma^2_max</t>
    <phoneticPr fontId="3" type="noConversion"/>
  </si>
  <si>
    <t>sigma^2_min</t>
    <phoneticPr fontId="3" type="noConversion"/>
  </si>
  <si>
    <t>sigma_max</t>
    <phoneticPr fontId="3" type="noConversion"/>
  </si>
  <si>
    <t>Question 10</t>
    <phoneticPr fontId="3" type="noConversion"/>
  </si>
  <si>
    <t>sigma</t>
    <phoneticPr fontId="3" type="noConversion"/>
  </si>
  <si>
    <t>n</t>
    <phoneticPr fontId="3" type="noConversion"/>
  </si>
  <si>
    <t>ybar</t>
    <phoneticPr fontId="3" type="noConversion"/>
  </si>
  <si>
    <t>SEM</t>
    <phoneticPr fontId="3" type="noConversion"/>
  </si>
  <si>
    <t>z_min</t>
    <phoneticPr fontId="3" type="noConversion"/>
  </si>
  <si>
    <t>z_max</t>
    <phoneticPr fontId="3" type="noConversion"/>
  </si>
  <si>
    <t>u_min</t>
    <phoneticPr fontId="3" type="noConversion"/>
  </si>
  <si>
    <t>u_max</t>
    <phoneticPr fontId="3" type="noConversion"/>
  </si>
  <si>
    <t>alpha</t>
    <phoneticPr fontId="3" type="noConversion"/>
  </si>
  <si>
    <t>ndof</t>
    <phoneticPr fontId="3" type="noConversion"/>
  </si>
  <si>
    <t>t</t>
    <phoneticPr fontId="3" type="noConversion"/>
  </si>
  <si>
    <t>Note:  The alpha value above refers to the one-tailed probability (thus the need for</t>
    <phoneticPr fontId="3" type="noConversion"/>
  </si>
  <si>
    <t>a factor of two in the tinv() function).</t>
    <phoneticPr fontId="3" type="noConversion"/>
  </si>
  <si>
    <t>Area</t>
    <phoneticPr fontId="3" type="noConversion"/>
  </si>
  <si>
    <t>ndof</t>
    <phoneticPr fontId="3" type="noConversion"/>
  </si>
  <si>
    <t>t_critical</t>
    <phoneticPr fontId="3" type="noConversion"/>
  </si>
  <si>
    <t>Confidence Level</t>
    <phoneticPr fontId="3" type="noConversion"/>
  </si>
  <si>
    <t>ndof</t>
    <phoneticPr fontId="3" type="noConversion"/>
  </si>
  <si>
    <t>n</t>
    <phoneticPr fontId="3" type="noConversion"/>
  </si>
  <si>
    <t>ybar</t>
    <phoneticPr fontId="3" type="noConversion"/>
  </si>
  <si>
    <t>s</t>
    <phoneticPr fontId="3" type="noConversion"/>
  </si>
  <si>
    <t>SEM</t>
    <phoneticPr fontId="3" type="noConversion"/>
  </si>
  <si>
    <t>u_low</t>
    <phoneticPr fontId="3" type="noConversion"/>
  </si>
  <si>
    <t>u_high</t>
    <phoneticPr fontId="3" type="noConversion"/>
  </si>
  <si>
    <t>Question 4</t>
    <phoneticPr fontId="3" type="noConversion"/>
  </si>
  <si>
    <t>Question 3</t>
    <phoneticPr fontId="3" type="noConversion"/>
  </si>
  <si>
    <t>Question 2</t>
    <phoneticPr fontId="3" type="noConversion"/>
  </si>
  <si>
    <t>Question 1</t>
    <phoneticPr fontId="3" type="noConversion"/>
  </si>
  <si>
    <t>Question 5</t>
    <phoneticPr fontId="3" type="noConversion"/>
  </si>
  <si>
    <t>n</t>
    <phoneticPr fontId="3" type="noConversion"/>
  </si>
  <si>
    <t>s</t>
    <phoneticPr fontId="3" type="noConversion"/>
  </si>
  <si>
    <t>(Note:  factor of two due to one-tailed dist)</t>
    <phoneticPr fontId="3" type="noConversion"/>
  </si>
  <si>
    <t>t_critical</t>
    <phoneticPr fontId="3" type="noConversion"/>
  </si>
  <si>
    <t>a)</t>
    <phoneticPr fontId="3" type="noConversion"/>
  </si>
  <si>
    <t>b)</t>
    <phoneticPr fontId="3" type="noConversion"/>
  </si>
  <si>
    <t>n</t>
    <phoneticPr fontId="3" type="noConversion"/>
  </si>
  <si>
    <t>ybar</t>
    <phoneticPr fontId="3" type="noConversion"/>
  </si>
  <si>
    <t>u_high</t>
    <phoneticPr fontId="3" type="noConversion"/>
  </si>
  <si>
    <t>t_critical</t>
    <phoneticPr fontId="3" type="noConversion"/>
  </si>
  <si>
    <t>Question 6</t>
    <phoneticPr fontId="3" type="noConversion"/>
  </si>
  <si>
    <t>Question 7</t>
    <phoneticPr fontId="3" type="noConversion"/>
  </si>
  <si>
    <t>Percentile</t>
    <phoneticPr fontId="3" type="noConversion"/>
  </si>
  <si>
    <t>ndof</t>
    <phoneticPr fontId="3" type="noConversion"/>
  </si>
  <si>
    <t>Chi^2</t>
    <phoneticPr fontId="3" type="noConversion"/>
  </si>
  <si>
    <t>chi^2_min</t>
    <phoneticPr fontId="3" type="noConversion"/>
  </si>
  <si>
    <t>chi^2_max</t>
    <phoneticPr fontId="3" type="noConversion"/>
  </si>
  <si>
    <t>ndof</t>
    <phoneticPr fontId="3" type="noConversion"/>
  </si>
  <si>
    <t>Question 8</t>
    <phoneticPr fontId="3" type="noConversion"/>
  </si>
  <si>
    <t>sigma^2_max</t>
    <phoneticPr fontId="3" type="noConversion"/>
  </si>
  <si>
    <t>chi^2_max</t>
    <phoneticPr fontId="3" type="noConversion"/>
  </si>
  <si>
    <t>sigma^2_min</t>
    <phoneticPr fontId="3" type="noConversion"/>
  </si>
  <si>
    <t>sigma_max</t>
    <phoneticPr fontId="3" type="noConversion"/>
  </si>
  <si>
    <t>sigma_min</t>
    <phoneticPr fontId="3" type="noConversion"/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</si>
</sst>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0" fontId="1" fillId="0" borderId="0" xfId="0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2" fontId="4" fillId="0" borderId="0" xfId="0" applyNumberFormat="1" applyFont="1"/>
    <xf numFmtId="164" fontId="4" fillId="0" borderId="0" xfId="0" applyNumberFormat="1" applyFont="1"/>
    <xf numFmtId="2" fontId="4" fillId="0" borderId="0" xfId="0" applyNumberFormat="1" applyFont="1"/>
    <xf numFmtId="1" fontId="4" fillId="0" borderId="0" xfId="0" applyNumberFormat="1" applyFont="1"/>
    <xf numFmtId="1" fontId="2" fillId="0" borderId="0" xfId="0" applyNumberFormat="1" applyFont="1"/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196"/>
  <sheetViews>
    <sheetView tabSelected="1" view="pageLayout" topLeftCell="A149" workbookViewId="0">
      <selection activeCell="B192" sqref="B192"/>
    </sheetView>
  </sheetViews>
  <sheetFormatPr baseColWidth="10" defaultRowHeight="13"/>
  <sheetData>
    <row r="1" spans="1:3">
      <c r="A1" s="6" t="s">
        <v>35</v>
      </c>
    </row>
    <row r="3" spans="1:3">
      <c r="A3" t="s">
        <v>16</v>
      </c>
      <c r="B3" t="s">
        <v>17</v>
      </c>
      <c r="C3" t="s">
        <v>18</v>
      </c>
    </row>
    <row r="5" spans="1:3">
      <c r="A5">
        <v>0.1</v>
      </c>
      <c r="B5">
        <v>14</v>
      </c>
      <c r="C5" s="2">
        <f>TINV(2*A5,B5)</f>
        <v>1.345030374578152</v>
      </c>
    </row>
    <row r="6" spans="1:3">
      <c r="C6" s="2"/>
    </row>
    <row r="7" spans="1:3">
      <c r="A7">
        <v>0.05</v>
      </c>
      <c r="B7">
        <v>14</v>
      </c>
      <c r="C7" s="2">
        <f>TINV(2*A7,B7)</f>
        <v>1.7613101150619617</v>
      </c>
    </row>
    <row r="8" spans="1:3">
      <c r="C8" s="2"/>
    </row>
    <row r="9" spans="1:3">
      <c r="A9">
        <v>0.05</v>
      </c>
      <c r="B9">
        <v>28</v>
      </c>
      <c r="C9" s="2">
        <f>TINV(2*A9,B9)</f>
        <v>1.7011309076118102</v>
      </c>
    </row>
    <row r="10" spans="1:3">
      <c r="C10" s="2"/>
    </row>
    <row r="11" spans="1:3">
      <c r="A11">
        <v>0.05</v>
      </c>
      <c r="B11">
        <v>50</v>
      </c>
      <c r="C11" s="2">
        <f>TINV(2*A11,B11)</f>
        <v>1.6759050256427059</v>
      </c>
    </row>
    <row r="12" spans="1:3">
      <c r="C12" s="2"/>
    </row>
    <row r="13" spans="1:3">
      <c r="A13">
        <v>5.0000000000000001E-3</v>
      </c>
      <c r="B13">
        <v>50</v>
      </c>
      <c r="C13" s="2">
        <f>TINV(2*A13,B13)</f>
        <v>2.6777932611413613</v>
      </c>
    </row>
    <row r="14" spans="1:3">
      <c r="C14" s="1"/>
    </row>
    <row r="15" spans="1:3">
      <c r="A15" t="s">
        <v>19</v>
      </c>
    </row>
    <row r="16" spans="1:3">
      <c r="A16" t="s">
        <v>20</v>
      </c>
    </row>
    <row r="19" spans="1:3">
      <c r="A19" s="6" t="s">
        <v>34</v>
      </c>
    </row>
    <row r="21" spans="1:3">
      <c r="A21" t="s">
        <v>21</v>
      </c>
      <c r="B21" t="s">
        <v>22</v>
      </c>
      <c r="C21" t="s">
        <v>23</v>
      </c>
    </row>
    <row r="23" spans="1:3">
      <c r="A23">
        <v>0.98</v>
      </c>
      <c r="B23">
        <v>19</v>
      </c>
      <c r="C23" s="3">
        <f>TINV((1-A23),B23)</f>
        <v>2.5394831891909035</v>
      </c>
    </row>
    <row r="24" spans="1:3">
      <c r="C24" s="3"/>
    </row>
    <row r="25" spans="1:3">
      <c r="A25">
        <v>0.99</v>
      </c>
      <c r="B25">
        <v>29</v>
      </c>
      <c r="C25" s="3">
        <f>TINV((1-A25),B25)</f>
        <v>2.7563859020980566</v>
      </c>
    </row>
    <row r="26" spans="1:3">
      <c r="C26" s="3"/>
    </row>
    <row r="27" spans="1:3">
      <c r="A27">
        <v>0.98</v>
      </c>
      <c r="B27">
        <v>34</v>
      </c>
      <c r="C27" s="3">
        <f>TINV((1-A27),B27)</f>
        <v>2.4411496101652332</v>
      </c>
    </row>
    <row r="28" spans="1:3">
      <c r="C28" s="3"/>
    </row>
    <row r="29" spans="1:3">
      <c r="A29">
        <v>0.9</v>
      </c>
      <c r="B29">
        <v>40</v>
      </c>
      <c r="C29" s="3">
        <f>TINV((1-A29),B29)</f>
        <v>1.6838510138074314</v>
      </c>
    </row>
    <row r="30" spans="1:3">
      <c r="C30" s="3"/>
    </row>
    <row r="31" spans="1:3">
      <c r="A31">
        <v>2.5000000000000001E-2</v>
      </c>
      <c r="B31">
        <v>25</v>
      </c>
      <c r="C31" s="3">
        <f>TINV(A31*2,B31)</f>
        <v>2.0595385356585911</v>
      </c>
    </row>
    <row r="32" spans="1:3">
      <c r="C32" s="3"/>
    </row>
    <row r="33" spans="1:4">
      <c r="A33">
        <v>2.5000000000000001E-2</v>
      </c>
      <c r="B33">
        <v>9</v>
      </c>
      <c r="C33" s="3">
        <f>-1*TINV(A33*2,B33)</f>
        <v>-2.2621571581735829</v>
      </c>
    </row>
    <row r="36" spans="1:4">
      <c r="A36" s="6" t="s">
        <v>33</v>
      </c>
    </row>
    <row r="38" spans="1:4">
      <c r="A38" t="s">
        <v>24</v>
      </c>
      <c r="C38" t="s">
        <v>25</v>
      </c>
      <c r="D38" t="s">
        <v>23</v>
      </c>
    </row>
    <row r="40" spans="1:4">
      <c r="A40">
        <v>0.95</v>
      </c>
      <c r="C40">
        <v>10</v>
      </c>
      <c r="D40" s="4">
        <f>TINV(1-A40,C40)</f>
        <v>2.2281388424258681</v>
      </c>
    </row>
    <row r="41" spans="1:4">
      <c r="A41">
        <v>0.95</v>
      </c>
      <c r="C41">
        <v>26</v>
      </c>
      <c r="D41" s="4">
        <f t="shared" ref="D41:D45" si="0">TINV(1-A41,C41)</f>
        <v>2.0555294184806892</v>
      </c>
    </row>
    <row r="42" spans="1:4">
      <c r="A42">
        <v>0.99</v>
      </c>
      <c r="C42">
        <v>26</v>
      </c>
      <c r="D42" s="4">
        <f t="shared" si="0"/>
        <v>2.7787145234414217</v>
      </c>
    </row>
    <row r="43" spans="1:4">
      <c r="A43">
        <v>0.99</v>
      </c>
      <c r="C43">
        <v>2</v>
      </c>
      <c r="D43" s="4">
        <f t="shared" si="0"/>
        <v>9.9248432004746974</v>
      </c>
    </row>
    <row r="44" spans="1:4">
      <c r="A44">
        <v>0.98</v>
      </c>
      <c r="C44">
        <v>40</v>
      </c>
      <c r="D44" s="4">
        <f t="shared" si="0"/>
        <v>2.4232567744103779</v>
      </c>
    </row>
    <row r="45" spans="1:4">
      <c r="A45">
        <v>0.99</v>
      </c>
      <c r="C45">
        <v>34</v>
      </c>
      <c r="D45" s="4">
        <f t="shared" si="0"/>
        <v>2.7283943641200414</v>
      </c>
    </row>
    <row r="50" spans="1:2">
      <c r="A50" s="6" t="s">
        <v>32</v>
      </c>
    </row>
    <row r="52" spans="1:2">
      <c r="A52" t="s">
        <v>26</v>
      </c>
      <c r="B52">
        <v>8</v>
      </c>
    </row>
    <row r="53" spans="1:2">
      <c r="A53" t="s">
        <v>27</v>
      </c>
      <c r="B53">
        <v>29.9</v>
      </c>
    </row>
    <row r="54" spans="1:2">
      <c r="A54" t="s">
        <v>28</v>
      </c>
      <c r="B54">
        <v>4.5999999999999996</v>
      </c>
    </row>
    <row r="56" spans="1:2">
      <c r="A56" t="s">
        <v>29</v>
      </c>
      <c r="B56">
        <f>B54/SQRT(B52)</f>
        <v>1.626345596729059</v>
      </c>
    </row>
    <row r="58" spans="1:2">
      <c r="A58" t="s">
        <v>16</v>
      </c>
      <c r="B58">
        <v>0.05</v>
      </c>
    </row>
    <row r="60" spans="1:2">
      <c r="A60" t="s">
        <v>23</v>
      </c>
      <c r="B60">
        <f>TINV(B58,B52-1)</f>
        <v>2.3646242509493192</v>
      </c>
    </row>
    <row r="62" spans="1:2">
      <c r="A62" t="s">
        <v>30</v>
      </c>
      <c r="B62" s="5">
        <f>B53-B60*B56</f>
        <v>26.054303761549825</v>
      </c>
    </row>
    <row r="63" spans="1:2">
      <c r="A63" t="s">
        <v>31</v>
      </c>
      <c r="B63" s="5">
        <f>B53+B60*B56</f>
        <v>33.745696238450172</v>
      </c>
    </row>
    <row r="66" spans="1:4">
      <c r="A66" s="6" t="s">
        <v>36</v>
      </c>
    </row>
    <row r="68" spans="1:4">
      <c r="A68" t="s">
        <v>37</v>
      </c>
      <c r="B68">
        <v>14</v>
      </c>
    </row>
    <row r="69" spans="1:4">
      <c r="A69" t="s">
        <v>27</v>
      </c>
      <c r="B69">
        <v>8.98</v>
      </c>
    </row>
    <row r="70" spans="1:4">
      <c r="A70" t="s">
        <v>38</v>
      </c>
      <c r="B70">
        <v>0.79</v>
      </c>
    </row>
    <row r="72" spans="1:4">
      <c r="A72" t="s">
        <v>29</v>
      </c>
      <c r="B72">
        <f>B70/SQRT(B68)</f>
        <v>0.21113638111081529</v>
      </c>
    </row>
    <row r="74" spans="1:4">
      <c r="A74" t="s">
        <v>16</v>
      </c>
      <c r="B74">
        <v>0.05</v>
      </c>
    </row>
    <row r="76" spans="1:4">
      <c r="A76" t="s">
        <v>41</v>
      </c>
    </row>
    <row r="78" spans="1:4">
      <c r="A78" t="s">
        <v>40</v>
      </c>
      <c r="B78">
        <f>TINV(2*B74,B68-1)</f>
        <v>1.7709333826482787</v>
      </c>
      <c r="D78" t="s">
        <v>39</v>
      </c>
    </row>
    <row r="80" spans="1:4">
      <c r="A80" t="s">
        <v>30</v>
      </c>
      <c r="B80" s="5">
        <f>B69-B78*B72</f>
        <v>8.6060915343993081</v>
      </c>
    </row>
    <row r="82" spans="1:2">
      <c r="A82" t="s">
        <v>42</v>
      </c>
    </row>
    <row r="84" spans="1:2">
      <c r="A84" t="s">
        <v>23</v>
      </c>
      <c r="B84">
        <f>B78</f>
        <v>1.7709333826482787</v>
      </c>
    </row>
    <row r="86" spans="1:2">
      <c r="A86" t="s">
        <v>30</v>
      </c>
      <c r="B86" s="7">
        <f>B69-B84*B70*SQRT(1+1/B68)</f>
        <v>7.5318587397225505</v>
      </c>
    </row>
    <row r="99" spans="1:2">
      <c r="A99" s="6" t="s">
        <v>47</v>
      </c>
    </row>
    <row r="101" spans="1:2">
      <c r="A101" t="s">
        <v>43</v>
      </c>
      <c r="B101">
        <v>20</v>
      </c>
    </row>
    <row r="102" spans="1:2">
      <c r="A102" t="s">
        <v>44</v>
      </c>
      <c r="B102">
        <v>25.1</v>
      </c>
    </row>
    <row r="103" spans="1:2">
      <c r="A103" t="s">
        <v>38</v>
      </c>
      <c r="B103">
        <v>3.2</v>
      </c>
    </row>
    <row r="105" spans="1:2">
      <c r="A105" t="s">
        <v>29</v>
      </c>
      <c r="B105">
        <f>B103/SQRT(B101)</f>
        <v>0.71554175279993271</v>
      </c>
    </row>
    <row r="107" spans="1:2">
      <c r="A107" t="s">
        <v>41</v>
      </c>
    </row>
    <row r="109" spans="1:2">
      <c r="A109" t="s">
        <v>16</v>
      </c>
      <c r="B109">
        <v>0.1</v>
      </c>
    </row>
    <row r="111" spans="1:2">
      <c r="A111" t="s">
        <v>23</v>
      </c>
      <c r="B111">
        <f>TINV(B109,B101-1)</f>
        <v>1.7291327924721895</v>
      </c>
    </row>
    <row r="113" spans="1:4">
      <c r="A113" t="s">
        <v>30</v>
      </c>
      <c r="B113" s="8">
        <f>B102-B111*B105</f>
        <v>23.86273329085061</v>
      </c>
    </row>
    <row r="114" spans="1:4">
      <c r="A114" t="s">
        <v>45</v>
      </c>
      <c r="B114" s="8">
        <f>B102+B111*B105</f>
        <v>26.337266709149393</v>
      </c>
    </row>
    <row r="116" spans="1:4">
      <c r="A116" t="s">
        <v>42</v>
      </c>
    </row>
    <row r="118" spans="1:4">
      <c r="A118" t="s">
        <v>46</v>
      </c>
      <c r="B118">
        <f>B111</f>
        <v>1.7291327924721895</v>
      </c>
    </row>
    <row r="120" spans="1:4">
      <c r="A120" t="s">
        <v>30</v>
      </c>
      <c r="B120" s="9">
        <f>B102-B118*B103*SQRT(1+1/B101)</f>
        <v>19.430131650473996</v>
      </c>
    </row>
    <row r="121" spans="1:4">
      <c r="A121" t="s">
        <v>31</v>
      </c>
      <c r="B121" s="9">
        <f>B102+B118*B103*SQRT(1+1/B101)</f>
        <v>30.769868349526007</v>
      </c>
    </row>
    <row r="124" spans="1:4">
      <c r="A124" s="6" t="s">
        <v>48</v>
      </c>
    </row>
    <row r="126" spans="1:4">
      <c r="A126" t="s">
        <v>49</v>
      </c>
      <c r="B126" t="s">
        <v>50</v>
      </c>
      <c r="D126" t="s">
        <v>51</v>
      </c>
    </row>
    <row r="128" spans="1:4">
      <c r="A128">
        <v>0.97499999999999998</v>
      </c>
      <c r="B128">
        <v>7</v>
      </c>
      <c r="D128" s="10">
        <f>CHIINV(1-A128,B128)</f>
        <v>16.012764269636243</v>
      </c>
    </row>
    <row r="129" spans="1:4">
      <c r="D129" s="10"/>
    </row>
    <row r="130" spans="1:4">
      <c r="A130">
        <v>0.01</v>
      </c>
      <c r="B130">
        <v>8</v>
      </c>
      <c r="D130" s="10">
        <f>CHIINV(1-A130,B130)</f>
        <v>1.6464973772633142</v>
      </c>
    </row>
    <row r="132" spans="1:4">
      <c r="A132" t="s">
        <v>52</v>
      </c>
      <c r="B132" t="s">
        <v>53</v>
      </c>
      <c r="C132" t="s">
        <v>54</v>
      </c>
      <c r="D132" t="s">
        <v>16</v>
      </c>
    </row>
    <row r="134" spans="1:4">
      <c r="A134">
        <v>8.64</v>
      </c>
      <c r="B134">
        <v>30.81</v>
      </c>
      <c r="C134">
        <v>22</v>
      </c>
      <c r="D134" s="11">
        <f>CHIDIST(A134,C134)-CHIDIST(B134,C134)</f>
        <v>0.89494184477633543</v>
      </c>
    </row>
    <row r="135" spans="1:4">
      <c r="D135" s="11"/>
    </row>
    <row r="136" spans="1:4">
      <c r="A136">
        <v>13.848000000000001</v>
      </c>
      <c r="B136">
        <v>33.195999999999998</v>
      </c>
      <c r="C136">
        <v>24</v>
      </c>
      <c r="D136" s="11">
        <f>1-(CHIDIST(A136,C136)-CHIDIST(B136,C136))</f>
        <v>0.14999579971871735</v>
      </c>
    </row>
    <row r="148" spans="1:2">
      <c r="A148" s="6" t="s">
        <v>55</v>
      </c>
    </row>
    <row r="150" spans="1:2">
      <c r="A150" t="s">
        <v>43</v>
      </c>
      <c r="B150">
        <v>15</v>
      </c>
    </row>
    <row r="151" spans="1:2">
      <c r="A151" t="s">
        <v>38</v>
      </c>
      <c r="B151">
        <v>2.87</v>
      </c>
    </row>
    <row r="153" spans="1:2">
      <c r="A153" t="s">
        <v>49</v>
      </c>
      <c r="B153">
        <v>0.99</v>
      </c>
    </row>
    <row r="155" spans="1:2">
      <c r="A155" t="s">
        <v>52</v>
      </c>
      <c r="B155">
        <f>CHIINV(1-(1-B153)/2,B150-1)</f>
        <v>4.0746749687019763</v>
      </c>
    </row>
    <row r="156" spans="1:2">
      <c r="A156" t="s">
        <v>57</v>
      </c>
      <c r="B156">
        <f>CHIINV((1-B153)/2,B150-1)</f>
        <v>31.319349623182926</v>
      </c>
    </row>
    <row r="158" spans="1:2">
      <c r="A158" t="s">
        <v>56</v>
      </c>
      <c r="B158" s="10">
        <f>(B150-1)*B151*B151/B155</f>
        <v>28.300809484378366</v>
      </c>
    </row>
    <row r="159" spans="1:2">
      <c r="A159" t="s">
        <v>58</v>
      </c>
      <c r="B159" s="10">
        <f>(B150-1)*B151*B151/B156</f>
        <v>3.6819602382369201</v>
      </c>
    </row>
    <row r="161" spans="1:6">
      <c r="A161" t="s">
        <v>59</v>
      </c>
      <c r="B161" s="10">
        <f>SQRT(B158)</f>
        <v>5.3198505133488823</v>
      </c>
    </row>
    <row r="162" spans="1:6">
      <c r="A162" t="s">
        <v>60</v>
      </c>
      <c r="B162" s="10">
        <f>SQRT(B159)</f>
        <v>1.9188434637137339</v>
      </c>
    </row>
    <row r="165" spans="1:6">
      <c r="A165" s="6" t="s">
        <v>0</v>
      </c>
    </row>
    <row r="167" spans="1:6">
      <c r="A167">
        <v>69.8</v>
      </c>
      <c r="B167">
        <v>71.900000000000006</v>
      </c>
      <c r="C167">
        <v>72.599999999999994</v>
      </c>
      <c r="D167">
        <v>73.099999999999994</v>
      </c>
      <c r="E167">
        <v>73.3</v>
      </c>
      <c r="F167">
        <v>73.5</v>
      </c>
    </row>
    <row r="168" spans="1:6">
      <c r="A168">
        <v>76.2</v>
      </c>
      <c r="B168">
        <v>77</v>
      </c>
      <c r="C168">
        <v>77.900000000000006</v>
      </c>
      <c r="D168">
        <v>78.099999999999994</v>
      </c>
      <c r="E168">
        <v>79.599999999999994</v>
      </c>
      <c r="F168">
        <v>79.900000000000006</v>
      </c>
    </row>
    <row r="169" spans="1:6">
      <c r="A169">
        <v>75.5</v>
      </c>
      <c r="B169">
        <v>75.7</v>
      </c>
      <c r="C169">
        <v>76</v>
      </c>
      <c r="D169">
        <v>76.099999999999994</v>
      </c>
      <c r="E169">
        <v>76.2</v>
      </c>
    </row>
    <row r="170" spans="1:6">
      <c r="A170">
        <v>79.900000000000006</v>
      </c>
      <c r="B170">
        <v>80.099999999999994</v>
      </c>
      <c r="C170">
        <v>82.2</v>
      </c>
      <c r="D170">
        <v>83.7</v>
      </c>
      <c r="E170">
        <v>92.7</v>
      </c>
    </row>
    <row r="172" spans="1:6">
      <c r="A172" t="s">
        <v>43</v>
      </c>
      <c r="B172">
        <f>COUNT(A167:F170)</f>
        <v>22</v>
      </c>
    </row>
    <row r="173" spans="1:6">
      <c r="A173" t="s">
        <v>38</v>
      </c>
      <c r="B173">
        <f>STDEV(A167:F170)</f>
        <v>4.8638252987536896</v>
      </c>
    </row>
    <row r="174" spans="1:6">
      <c r="A174" t="s">
        <v>2</v>
      </c>
      <c r="B174">
        <v>0.99</v>
      </c>
    </row>
    <row r="175" spans="1:6">
      <c r="A175" t="s">
        <v>1</v>
      </c>
      <c r="B175">
        <f>CHIINV(1-(1-B174)/2,B172-1)</f>
        <v>8.0336534560689365</v>
      </c>
    </row>
    <row r="176" spans="1:6">
      <c r="A176" t="s">
        <v>3</v>
      </c>
      <c r="B176">
        <f>CHIINV((1-B174)/2,B172-1)</f>
        <v>41.401064750980197</v>
      </c>
    </row>
    <row r="178" spans="1:3">
      <c r="A178" t="s">
        <v>4</v>
      </c>
      <c r="B178">
        <f>(B172-1)*B173^2/B175</f>
        <v>61.83895409347388</v>
      </c>
    </row>
    <row r="179" spans="1:3">
      <c r="A179" t="s">
        <v>5</v>
      </c>
      <c r="B179">
        <f>(B172-1)*B173^2/B176</f>
        <v>11.999515719241565</v>
      </c>
    </row>
    <row r="181" spans="1:3">
      <c r="A181" t="s">
        <v>60</v>
      </c>
      <c r="B181" s="12">
        <f>SQRT(B179)</f>
        <v>3.4640317145259458</v>
      </c>
    </row>
    <row r="182" spans="1:3">
      <c r="A182" t="s">
        <v>6</v>
      </c>
      <c r="B182" s="12">
        <f>SQRT(B178)</f>
        <v>7.8637747992598239</v>
      </c>
    </row>
    <row r="184" spans="1:3">
      <c r="A184" s="6" t="s">
        <v>7</v>
      </c>
    </row>
    <row r="186" spans="1:3">
      <c r="A186" t="s">
        <v>8</v>
      </c>
      <c r="B186">
        <v>100</v>
      </c>
      <c r="C186">
        <v>100</v>
      </c>
    </row>
    <row r="187" spans="1:3">
      <c r="A187" t="s">
        <v>9</v>
      </c>
      <c r="B187">
        <v>25</v>
      </c>
      <c r="C187">
        <v>25</v>
      </c>
    </row>
    <row r="188" spans="1:3">
      <c r="A188" t="s">
        <v>49</v>
      </c>
      <c r="B188">
        <v>0.9</v>
      </c>
      <c r="C188">
        <v>0.98</v>
      </c>
    </row>
    <row r="189" spans="1:3">
      <c r="A189" t="s">
        <v>10</v>
      </c>
      <c r="B189">
        <v>8182</v>
      </c>
      <c r="C189">
        <v>8182</v>
      </c>
    </row>
    <row r="191" spans="1:3">
      <c r="A191" t="s">
        <v>11</v>
      </c>
      <c r="B191">
        <f>B186/SQRT(B187)</f>
        <v>20</v>
      </c>
      <c r="C191">
        <v>20</v>
      </c>
    </row>
    <row r="193" spans="1:3">
      <c r="A193" t="s">
        <v>12</v>
      </c>
      <c r="B193">
        <f>NORMSINV((1-B188)/2)</f>
        <v>-1.6448536269514742</v>
      </c>
      <c r="C193" s="15">
        <f>NORMSINV((1-C188)/2)</f>
        <v>-2.3263478740408488</v>
      </c>
    </row>
    <row r="194" spans="1:3">
      <c r="A194" t="s">
        <v>13</v>
      </c>
      <c r="B194">
        <f>B193*-1</f>
        <v>1.6448536269514742</v>
      </c>
      <c r="C194" s="15">
        <f>C193*-1</f>
        <v>2.3263478740408488</v>
      </c>
    </row>
    <row r="195" spans="1:3">
      <c r="A195" t="s">
        <v>14</v>
      </c>
      <c r="B195" s="13">
        <f>B189+B193*B191</f>
        <v>8149.1029274609709</v>
      </c>
      <c r="C195" s="14">
        <f>C189+C193*C191</f>
        <v>8135.4730425191829</v>
      </c>
    </row>
    <row r="196" spans="1:3">
      <c r="A196" t="s">
        <v>15</v>
      </c>
      <c r="B196" s="13">
        <f>B189+B194*B191</f>
        <v>8214.89707253903</v>
      </c>
      <c r="C196" s="14">
        <f>C189+C194*C191</f>
        <v>8228.5269574808171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Christopher Newport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2011-09-25T13:14:19Z</dcterms:created>
  <dcterms:modified xsi:type="dcterms:W3CDTF">2011-09-27T00:42:13Z</dcterms:modified>
</cp:coreProperties>
</file>