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Acoes" sheetId="2" r:id="rId5"/>
    <sheet state="visible" name="Ticker" sheetId="3" r:id="rId6"/>
    <sheet state="visible" name="ChatGpt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<sst xmlns="http://schemas.openxmlformats.org/spreadsheetml/2006/main" count="1521" uniqueCount="1066">
  <si>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</si>
  <si>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</si>
  <si>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</si>
  <si>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</si>
  <si>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</si>
  <si>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</si>
  <si>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</si>
  <si>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</si>
  <si>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</si>
  <si>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</si>
  <si>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</si>
  <si>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Variaçaõ %</t>
  </si>
  <si>
    <t>Valor Inicial R$</t>
  </si>
  <si>
    <t>Qtd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</si>
  <si>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</si>
  <si>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</si>
  <si>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</si>
  <si>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</si>
  <si>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</si>
  <si>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</si>
  <si>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</si>
  <si>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</si>
  <si>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</si>
  <si>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</si>
  <si>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</si>
  <si>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</si>
  <si>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</si>
  <si>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</si>
  <si>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</si>
  <si>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</si>
  <si>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</si>
  <si>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</si>
  <si>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</si>
  <si>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</si>
  <si>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</si>
  <si>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</si>
  <si>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</si>
  <si>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</si>
  <si>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</si>
  <si>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</si>
  <si>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</si>
  <si>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</si>
  <si>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</si>
  <si>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</si>
  <si>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</si>
  <si>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</si>
  <si>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</si>
  <si>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</si>
  <si>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</si>
  <si>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</si>
  <si>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</si>
  <si>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</si>
  <si>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</si>
  <si>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</si>
  <si>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</si>
  <si>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</si>
  <si>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</si>
  <si>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</si>
  <si>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</si>
  <si>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</si>
  <si>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</si>
  <si>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</si>
  <si>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</si>
  <si>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</si>
  <si>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</si>
  <si>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</si>
  <si>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</si>
  <si>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</si>
  <si>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</si>
  <si>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</si>
  <si>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</si>
  <si>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</si>
  <si>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</si>
  <si>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</si>
  <si>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</si>
  <si>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</si>
  <si>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</si>
  <si>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</si>
  <si>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</si>
  <si>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</si>
  <si>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</si>
  <si>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</si>
  <si>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</si>
  <si>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</si>
  <si>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</si>
  <si>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</si>
  <si>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</si>
  <si>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</si>
  <si>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</si>
  <si>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</si>
  <si>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</si>
  <si>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</si>
  <si>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</si>
  <si>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</si>
  <si>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</si>
  <si>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</si>
  <si>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</si>
  <si>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</si>
  <si>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</si>
  <si>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</si>
  <si>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</si>
  <si>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</si>
  <si>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</si>
  <si>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</si>
  <si>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</si>
  <si>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</si>
  <si>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</si>
  <si>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</si>
  <si>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</si>
  <si>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</si>
  <si>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</si>
  <si>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</si>
  <si>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</si>
  <si>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</si>
  <si>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</si>
  <si>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</si>
  <si>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</si>
  <si>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</si>
  <si>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</si>
  <si>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</si>
  <si>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</si>
  <si>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</si>
  <si>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</si>
  <si>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</si>
  <si>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</si>
  <si>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</si>
  <si>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</si>
  <si>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</si>
  <si>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</si>
  <si>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</si>
  <si>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</si>
  <si>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</si>
  <si>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</si>
  <si>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</si>
  <si>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</si>
  <si>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</si>
  <si>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</si>
  <si>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</si>
  <si>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</si>
  <si>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</si>
  <si>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</si>
  <si>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</si>
  <si>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</si>
  <si>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</si>
  <si>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</si>
  <si>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</si>
  <si>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</si>
  <si>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</si>
  <si>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</si>
  <si>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</si>
  <si>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</si>
  <si>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</si>
  <si>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</si>
  <si>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</si>
  <si>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</si>
  <si>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</si>
  <si>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</si>
  <si>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</si>
  <si>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</si>
  <si>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</si>
  <si>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</si>
  <si>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</si>
  <si>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</si>
  <si>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</si>
  <si>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</si>
  <si>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</si>
  <si>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</si>
  <si>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</si>
  <si>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</si>
  <si>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</si>
  <si>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</si>
  <si>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</si>
  <si>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</si>
  <si>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</si>
  <si>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</si>
  <si>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</si>
  <si>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</si>
  <si>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</si>
  <si>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</si>
  <si>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</si>
  <si>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</si>
  <si>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</si>
  <si>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</si>
  <si>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</si>
  <si>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</si>
  <si>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</si>
  <si>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</si>
  <si>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</si>
  <si>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</si>
  <si>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</si>
  <si>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</si>
  <si>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</si>
  <si>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</si>
  <si>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</si>
  <si>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</si>
  <si>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</si>
  <si>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</si>
  <si>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</si>
  <si>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</si>
  <si>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</si>
  <si>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</si>
  <si>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</si>
  <si>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</si>
  <si>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</si>
  <si>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</si>
  <si>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</si>
  <si>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</si>
  <si>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</si>
  <si>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</si>
  <si>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</si>
  <si>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</si>
  <si>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</si>
  <si>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</si>
  <si>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</si>
  <si>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</si>
  <si>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</si>
  <si>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</si>
  <si>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</si>
  <si>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</si>
  <si>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</si>
  <si>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</si>
  <si>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</si>
  <si>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</si>
  <si>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</si>
  <si>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</si>
  <si>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</si>
  <si>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</si>
  <si>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</si>
  <si>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</si>
  <si>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</si>
  <si>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</si>
  <si>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</si>
  <si>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</si>
  <si>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</si>
  <si>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</si>
  <si>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</si>
  <si>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</si>
  <si>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</si>
  <si>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</si>
  <si>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</si>
  <si>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</si>
  <si>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</si>
  <si>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</si>
  <si>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</si>
  <si>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</si>
  <si>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</si>
  <si>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</si>
  <si>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</si>
  <si>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</si>
  <si>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</si>
  <si>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</si>
  <si>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</si>
  <si>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</si>
  <si>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</si>
  <si>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</si>
  <si>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</si>
  <si>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</si>
  <si>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</si>
  <si>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</si>
  <si>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</si>
  <si>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</si>
  <si>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</si>
  <si>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</si>
  <si>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</si>
  <si>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</si>
  <si>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</si>
  <si>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</si>
  <si>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</si>
  <si>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</si>
  <si>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</si>
  <si>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</si>
  <si>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</si>
  <si>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</si>
  <si>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</si>
  <si>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</si>
  <si>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</si>
  <si>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</si>
  <si>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</si>
  <si>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</si>
  <si>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</si>
  <si>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</si>
  <si>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</si>
  <si>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</si>
  <si>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</si>
  <si>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</si>
  <si>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</si>
  <si>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</si>
  <si>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</si>
  <si>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</si>
  <si>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</si>
  <si>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</si>
  <si>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</si>
  <si>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</si>
  <si>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</si>
  <si>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</si>
  <si>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</si>
  <si>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</si>
  <si>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</si>
  <si>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</si>
  <si>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</si>
  <si>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</si>
  <si>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</si>
  <si>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</si>
  <si>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</si>
  <si>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</si>
  <si>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</si>
  <si>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</si>
  <si>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</si>
  <si>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</si>
  <si>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</si>
  <si>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</si>
  <si>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</si>
  <si>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</si>
  <si>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</si>
  <si>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</si>
  <si>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</si>
  <si>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</si>
  <si>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</si>
  <si>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</si>
  <si>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</si>
  <si>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</si>
  <si>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</si>
  <si>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</si>
  <si>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</si>
  <si>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</si>
  <si>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</si>
  <si>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</si>
  <si>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</si>
  <si>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</si>
  <si>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</si>
  <si>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</si>
  <si>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</si>
  <si>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</si>
  <si>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</si>
  <si>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</si>
  <si>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</si>
  <si>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</si>
  <si>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</si>
  <si>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</si>
  <si>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</si>
  <si>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</si>
  <si>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</si>
  <si>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</si>
  <si>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</si>
  <si>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</si>
  <si>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</si>
  <si>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</si>
  <si>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</si>
  <si>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</si>
  <si>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</si>
  <si>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</si>
  <si>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</si>
  <si>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</si>
  <si>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</si>
  <si>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</si>
  <si>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</si>
  <si>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</si>
  <si>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</si>
  <si>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</si>
  <si>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</si>
  <si>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</si>
  <si>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</si>
  <si>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</si>
  <si>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</si>
  <si>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</si>
  <si>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</si>
  <si>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</si>
  <si>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</si>
  <si>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</si>
  <si>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</si>
  <si>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</si>
  <si>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</si>
  <si>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</si>
  <si>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</si>
  <si>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</si>
  <si>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</si>
  <si>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</si>
  <si>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</si>
  <si>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</si>
  <si>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</si>
  <si>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</si>
  <si>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</si>
  <si>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</si>
  <si>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</si>
  <si>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</si>
  <si>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</si>
  <si>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</si>
  <si>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</si>
  <si>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</si>
  <si>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</si>
  <si>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</si>
  <si>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</si>
  <si>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</si>
  <si>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</si>
  <si>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</si>
  <si>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</si>
  <si>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</si>
  <si>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</si>
  <si>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</si>
  <si>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</si>
  <si>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</si>
  <si>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</si>
  <si>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</si>
  <si>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</si>
  <si>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</si>
  <si>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</si>
  <si>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</si>
  <si>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</si>
  <si>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</si>
  <si>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</si>
  <si>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</si>
  <si>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</si>
  <si>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</si>
  <si>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</si>
  <si>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</si>
  <si>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</si>
  <si>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</si>
  <si>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</si>
  <si>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</si>
  <si>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</si>
  <si>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</si>
  <si>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</si>
  <si>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</si>
  <si>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</si>
  <si>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</si>
  <si>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</si>
  <si>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</si>
  <si>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</si>
  <si>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</si>
  <si>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</si>
  <si>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</si>
  <si>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</si>
  <si>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</si>
  <si>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</si>
  <si>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</si>
  <si>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</si>
  <si>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</si>
  <si>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</si>
  <si>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</si>
  <si>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</si>
  <si>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</si>
  <si>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</si>
  <si>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</si>
  <si>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</si>
  <si>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</si>
  <si>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</si>
  <si>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</si>
  <si>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</si>
  <si>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</si>
  <si>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</si>
  <si>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</si>
  <si>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</si>
  <si>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</si>
  <si>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</si>
  <si>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</si>
  <si>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</si>
  <si>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</si>
  <si>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</si>
  <si>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</si>
  <si>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</si>
  <si>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</si>
  <si>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</si>
  <si>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</si>
  <si>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</si>
  <si>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</si>
  <si>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</si>
  <si>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</si>
  <si>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</si>
  <si>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</si>
  <si>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</si>
  <si>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</si>
  <si>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</si>
  <si>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</si>
  <si>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</si>
  <si>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</si>
  <si>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</si>
  <si>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</si>
  <si>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</si>
  <si>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</si>
  <si>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</si>
  <si>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</si>
  <si>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</si>
  <si>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</si>
  <si>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</si>
  <si>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</si>
  <si>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</si>
  <si>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</si>
  <si>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</si>
  <si>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</si>
  <si>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</si>
  <si>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</si>
  <si>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</si>
  <si>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</si>
  <si>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</si>
  <si>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</si>
  <si>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</si>
  <si>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</si>
  <si>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</si>
  <si>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</si>
  <si>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</si>
  <si>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</si>
  <si>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</si>
  <si>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</si>
  <si>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</si>
  <si>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</si>
  <si>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</si>
  <si>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</si>
  <si>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</si>
  <si>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</si>
  <si>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</si>
  <si>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</si>
  <si>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</si>
  <si>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</si>
  <si>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</si>
  <si>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</si>
  <si>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</si>
  <si>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</si>
  <si>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</si>
  <si>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</si>
  <si>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</si>
  <si>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</si>
  <si>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</si>
  <si>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</si>
  <si>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</si>
  <si>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</si>
  <si>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</si>
  <si>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</si>
  <si>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</si>
  <si>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</si>
  <si>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</si>
  <si>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</si>
  <si>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</si>
  <si>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</si>
  <si>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</si>
  <si>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</si>
  <si>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</si>
  <si>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</si>
  <si>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</si>
  <si>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</si>
  <si>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</si>
  <si>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</si>
  <si>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</si>
  <si>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</si>
  <si>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</si>
  <si>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</si>
  <si>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</si>
  <si>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</si>
  <si>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</si>
  <si>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</si>
  <si>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</si>
  <si>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</si>
  <si>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</si>
  <si>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</si>
  <si>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</si>
  <si>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</si>
  <si>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</si>
  <si>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</si>
  <si>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</si>
  <si>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</si>
  <si>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</si>
  <si>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</si>
  <si>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</si>
  <si>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</si>
  <si>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</si>
  <si>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</si>
  <si>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</si>
  <si>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</si>
  <si>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</si>
  <si>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</si>
  <si>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</si>
  <si>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</si>
  <si>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</si>
  <si>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</si>
  <si>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</si>
  <si>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</si>
  <si>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</si>
  <si>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</si>
  <si>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</si>
  <si>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</si>
  <si>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</si>
  <si>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</si>
  <si>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</si>
  <si>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</si>
  <si>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</si>
  <si>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</si>
  <si>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</si>
  <si>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</si>
  <si>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</si>
  <si>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</si>
  <si>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</si>
  <si>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</si>
  <si>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</si>
  <si>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</si>
  <si>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</si>
  <si>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</si>
  <si>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</si>
  <si>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</si>
  <si>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</si>
  <si>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</si>
  <si>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</si>
  <si>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</si>
  <si>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</si>
  <si>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</si>
  <si>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</si>
  <si>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</si>
  <si>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</si>
  <si>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</si>
  <si>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</si>
  <si>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</si>
  <si>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</si>
  <si>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</si>
  <si>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</si>
  <si>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</si>
  <si>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</si>
  <si>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</si>
  <si>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</si>
  <si>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</si>
  <si>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</si>
  <si>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</si>
  <si>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</si>
  <si>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</si>
  <si>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</si>
  <si>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</si>
  <si>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</si>
  <si>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</si>
  <si>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</si>
  <si>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</si>
  <si>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</si>
  <si>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</si>
  <si>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</si>
  <si>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</si>
  <si>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</si>
  <si>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</si>
  <si>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</si>
  <si>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</si>
  <si>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</si>
  <si>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</si>
  <si>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</si>
  <si>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</si>
  <si>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</si>
  <si>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</si>
  <si>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</si>
  <si>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</si>
  <si>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</si>
  <si>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</si>
  <si>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</si>
  <si>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</si>
  <si>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</si>
  <si>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</si>
  <si>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</si>
  <si>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</si>
  <si>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</si>
  <si>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</si>
  <si>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</si>
  <si>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</si>
  <si>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</si>
  <si>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</si>
  <si>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</si>
  <si>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</si>
  <si>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</si>
  <si>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</si>
  <si>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</si>
  <si>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</si>
  <si>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</si>
  <si>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</si>
  <si>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</si>
  <si>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</si>
  <si>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</si>
  <si>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</si>
  <si>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</si>
  <si>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</si>
  <si>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</si>
  <si>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</si>
  <si>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</si>
  <si>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</si>
  <si>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</si>
  <si>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</si>
  <si>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</si>
  <si>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</si>
  <si>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</si>
  <si>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</si>
  <si>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</si>
  <si>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</si>
  <si>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</si>
  <si>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</si>
  <si>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</si>
  <si>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</si>
  <si>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</si>
  <si>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</si>
  <si>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</si>
  <si>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</si>
  <si>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</si>
  <si>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</si>
  <si>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</si>
  <si>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</si>
  <si>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</si>
  <si>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</si>
  <si>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</si>
  <si>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</si>
  <si>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</si>
  <si>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</si>
  <si>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</si>
  <si>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</si>
  <si>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</si>
  <si>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</si>
  <si>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</si>
  <si>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</si>
  <si>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</si>
  <si>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</si>
  <si>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</si>
  <si>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</si>
  <si>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</si>
  <si>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</si>
  <si>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</si>
  <si>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</si>
  <si>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</si>
  <si>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</si>
  <si>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</si>
  <si>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</si>
  <si>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</si>
  <si>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</si>
  <si>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</si>
  <si>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</si>
  <si>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</si>
  <si>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</si>
  <si>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</si>
  <si>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</si>
  <si>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</si>
  <si>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</si>
  <si>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</si>
  <si>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</si>
  <si>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</si>
  <si>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</si>
  <si>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</si>
  <si>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</si>
  <si>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</si>
  <si>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</si>
  <si>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</si>
  <si>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</si>
  <si>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</si>
  <si>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</si>
  <si>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</si>
  <si>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</si>
  <si>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</si>
  <si>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</si>
  <si>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</si>
  <si>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</si>
  <si>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</si>
  <si>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</si>
  <si>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</si>
  <si>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</si>
  <si>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</si>
  <si>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</si>
  <si>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</si>
  <si>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</si>
  <si>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</si>
  <si>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</si>
  <si>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</si>
  <si>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</si>
  <si>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</si>
  <si>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</si>
  <si>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</si>
  <si>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</si>
  <si>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</si>
  <si>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</si>
  <si>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</si>
  <si>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</si>
  <si>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</si>
  <si>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</si>
  <si>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</si>
  <si>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</si>
  <si>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</si>
  <si>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</si>
  <si>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</si>
  <si>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</si>
  <si>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</si>
  <si>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</si>
  <si>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</si>
  <si>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</si>
  <si>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</si>
  <si>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</si>
  <si>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</si>
  <si>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</si>
  <si>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</si>
  <si>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</si>
  <si>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</si>
  <si>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</si>
  <si>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</si>
  <si>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</si>
  <si>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</si>
  <si>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</si>
  <si>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</si>
  <si>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</si>
  <si>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</si>
  <si>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</si>
  <si>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</si>
  <si>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</si>
  <si>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</si>
  <si>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</si>
  <si>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</si>
  <si>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</si>
  <si>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</si>
  <si>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</si>
  <si>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</si>
  <si>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</si>
  <si>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</si>
  <si>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</si>
  <si>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</si>
  <si>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</si>
  <si>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</si>
  <si>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</si>
  <si>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</si>
  <si>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</si>
  <si>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</si>
  <si>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</si>
  <si>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</si>
  <si>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</si>
  <si>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</si>
  <si>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</si>
  <si>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</si>
  <si>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</si>
  <si>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</si>
  <si>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</si>
  <si>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</si>
  <si>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</si>
  <si>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</si>
  <si>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</si>
  <si>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</si>
  <si>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</si>
  <si>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</si>
  <si>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</si>
  <si>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</si>
  <si>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</si>
  <si>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</si>
  <si>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</si>
  <si>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</si>
  <si>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</si>
  <si>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</si>
  <si>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</si>
  <si>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</si>
  <si>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</si>
  <si>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</si>
  <si>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</si>
  <si>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</si>
  <si>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</si>
  <si>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</si>
  <si>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</si>
  <si>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</si>
  <si>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</si>
  <si>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</si>
  <si>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</si>
  <si>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</si>
  <si>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</si>
  <si>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</si>
  <si>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</si>
  <si>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</si>
  <si>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</si>
  <si>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</si>
  <si>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</si>
  <si>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</si>
  <si>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</si>
  <si>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</si>
  <si>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</si>
  <si>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</si>
  <si>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</si>
  <si>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</si>
  <si>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</si>
  <si>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</si>
  <si>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</si>
  <si>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</si>
  <si>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</si>
  <si>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</si>
  <si>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</si>
  <si>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</si>
  <si>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</si>
  <si>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</si>
  <si>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</si>
  <si>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</si>
  <si>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</si>
  <si>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</si>
  <si>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</si>
  <si>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</si>
  <si>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</si>
  <si>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</si>
  <si>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</si>
  <si>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</si>
  <si>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</si>
  <si>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</si>
  <si>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</si>
  <si>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</si>
  <si>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</si>
  <si>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</si>
  <si>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</si>
  <si>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</si>
  <si>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</si>
  <si>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</si>
  <si>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</si>
  <si>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</si>
  <si>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</si>
  <si>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</si>
  <si>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</si>
  <si>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</si>
  <si>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</si>
  <si>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</si>
  <si>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</si>
  <si>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</si>
  <si>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</si>
  <si>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</si>
  <si>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</si>
  <si>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</si>
  <si>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</si>
  <si>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</si>
  <si>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</si>
  <si>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</si>
  <si>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</si>
  <si>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</si>
  <si>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</si>
  <si>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</si>
  <si>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</si>
  <si>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</si>
  <si>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</si>
  <si>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</si>
  <si>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</si>
  <si>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</si>
  <si>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</si>
  <si>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</si>
  <si>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</si>
  <si>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</si>
  <si>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</si>
  <si>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</si>
  <si>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</si>
  <si>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</si>
  <si>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</si>
  <si>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</si>
  <si>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</si>
  <si>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</si>
  <si>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</si>
  <si>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</si>
  <si>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</si>
  <si>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</si>
  <si>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</si>
  <si>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</si>
  <si>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</si>
  <si>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</si>
  <si>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</si>
  <si>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</si>
  <si>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</si>
  <si>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</si>
  <si>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</si>
  <si>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</si>
  <si>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</si>
  <si>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</si>
  <si>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</si>
  <si>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</si>
  <si>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</si>
  <si>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</si>
  <si>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</si>
  <si>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</si>
  <si>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</si>
  <si>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</si>
  <si>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</si>
  <si>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</si>
  <si>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</si>
  <si>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</si>
  <si>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</si>
  <si>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</si>
  <si>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</si>
  <si>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</si>
  <si>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</si>
  <si>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</si>
  <si>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</si>
  <si>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</si>
  <si>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</si>
  <si>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</si>
  <si>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</si>
  <si>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</si>
  <si>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</si>
  <si>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</si>
  <si>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</si>
  <si>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</si>
  <si>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</si>
  <si>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</si>
  <si>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</si>
  <si>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</si>
  <si>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</si>
  <si>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</si>
  <si>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</si>
  <si>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</si>
  <si>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</si>
  <si>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</si>
  <si>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</si>
  <si>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</si>
  <si>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</si>
  <si>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</si>
  <si>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</si>
  <si>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</si>
  <si>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</si>
  <si>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</si>
  <si>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</si>
  <si>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</si>
  <si>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</si>
  <si>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</si>
  <si>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</si>
  <si>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</si>
  <si>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</si>
  <si>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</si>
  <si>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</si>
  <si>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</si>
  <si>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</si>
  <si>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</si>
  <si>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</si>
  <si>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</si>
  <si>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</si>
  <si>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</si>
  <si>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</si>
  <si>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</si>
  <si>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</si>
  <si>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</si>
  <si>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</si>
  <si>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</si>
  <si>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</si>
  <si>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</si>
  <si>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</si>
  <si>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</si>
  <si>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</si>
  <si>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</si>
  <si>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</si>
  <si>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</si>
  <si>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</si>
  <si>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</si>
  <si>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</si>
  <si>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</si>
  <si>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</si>
  <si>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</si>
  <si>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</si>
  <si>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</si>
  <si>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</si>
  <si>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</si>
  <si>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</si>
  <si>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</si>
  <si>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</si>
  <si>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</si>
  <si>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</si>
  <si>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</si>
  <si>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</si>
  <si>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</si>
  <si>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</si>
  <si>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</si>
  <si>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</si>
  <si>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</si>
  <si>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</si>
  <si>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</si>
  <si>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</si>
  <si>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</si>
  <si>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</si>
  <si>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</si>
  <si>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Maior</t>
  </si>
  <si>
    <t>Minimo</t>
  </si>
  <si>
    <t>Média</t>
  </si>
  <si>
    <t>Média de quem subiu</t>
  </si>
  <si>
    <t>Média de quem desceu</t>
  </si>
  <si>
    <t>Variação</t>
  </si>
  <si>
    <t>Variação de quem subiu</t>
  </si>
  <si>
    <t>Variação em dinheiro</t>
  </si>
  <si>
    <t>Análise profaixa etaria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</si>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</sst>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D1D5DB"/>
      <name val="Söhne"/>
    </font>
    <font>
      <sz val="8.0"/>
      <color theme="1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5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vertical="bottom"/>
    </xf>
    <xf borderId="0" fillId="4" fontId="3" numFmtId="3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4" fontId="2" numFmtId="2" xfId="0" applyAlignment="1" applyFont="1" applyNumberFormat="1">
      <alignment vertical="bottom"/>
    </xf>
    <xf borderId="0" fillId="3" fontId="2" numFmtId="2" xfId="0" applyAlignment="1" applyFont="1" applyNumberFormat="1">
      <alignment vertical="bottom"/>
    </xf>
    <xf borderId="0" fillId="0" fontId="4" numFmtId="0" xfId="0" applyFont="1"/>
    <xf borderId="0" fillId="0" fontId="4" numFmtId="0" xfId="0" applyFont="1"/>
    <xf borderId="0" fillId="0" fontId="4" numFmtId="164" xfId="0" applyFont="1" applyNumberFormat="1"/>
    <xf borderId="0" fillId="0" fontId="5" numFmtId="0" xfId="0" applyFont="1"/>
    <xf borderId="0" fillId="0" fontId="5" numFmtId="164" xfId="0" applyFont="1" applyNumberFormat="1"/>
    <xf borderId="0" fillId="0" fontId="5" numFmtId="2" xfId="0" applyFont="1" applyNumberFormat="1"/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1" fillId="5" fontId="6" numFmtId="0" xfId="0" applyAlignment="1" applyBorder="1" applyFill="1" applyFont="1">
      <alignment horizontal="center" readingOrder="0" vertical="bottom"/>
    </xf>
    <xf borderId="2" fillId="5" fontId="6" numFmtId="0" xfId="0" applyAlignment="1" applyBorder="1" applyFont="1">
      <alignment horizontal="center" readingOrder="0" vertical="bottom"/>
    </xf>
    <xf borderId="3" fillId="6" fontId="6" numFmtId="0" xfId="0" applyAlignment="1" applyBorder="1" applyFill="1" applyFont="1">
      <alignment horizontal="left" readingOrder="0" vertical="bottom"/>
    </xf>
    <xf borderId="4" fillId="6" fontId="6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em comparação com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dinheiro em comparação com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overlap val="100"/>
        <c:axId val="611969058"/>
        <c:axId val="1326860251"/>
      </c:barChart>
      <c:catAx>
        <c:axId val="6119690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860251"/>
      </c:catAx>
      <c:valAx>
        <c:axId val="1326860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dinheiro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9690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dinheiro em comparação com Análise profaixa etaria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431747852"/>
        <c:axId val="377377495"/>
      </c:barChart>
      <c:catAx>
        <c:axId val="43174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profaixa 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377495"/>
      </c:catAx>
      <c:valAx>
        <c:axId val="377377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dinheiro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74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1286394830"/>
        <c:axId val="1590255355"/>
      </c:barChart>
      <c:catAx>
        <c:axId val="12863948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profaixa 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255355"/>
      </c:catAx>
      <c:valAx>
        <c:axId val="1590255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3948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9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45</xdr:row>
      <xdr:rowOff>133350</xdr:rowOff>
    </xdr:from>
    <xdr:ext cx="72294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704850</xdr:colOff>
      <xdr:row>65</xdr:row>
      <xdr:rowOff>47625</xdr:rowOff>
    </xdr:from>
    <xdr:ext cx="4133850" cy="2552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4" width="14.25"/>
    <col customWidth="1" min="15" max="20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</row>
    <row r="2">
      <c r="A2" s="5" t="s">
        <v>20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21</v>
      </c>
      <c r="L2" s="9">
        <f t="shared" ref="L2:L82" si="1">D2/100</f>
        <v>0.052</v>
      </c>
      <c r="M2" s="10">
        <f t="shared" ref="M2:M82" si="2">C2/(L2+1)</f>
        <v>9.030418251</v>
      </c>
      <c r="N2" s="11">
        <f>VLOOKUP(A2,Total_Acoes!A:B,2,0)</f>
        <v>515117391</v>
      </c>
      <c r="O2" s="12">
        <f t="shared" ref="O2:O82" si="3">(C2-M2)*N2</f>
        <v>241889725.4</v>
      </c>
      <c r="P2" s="12" t="str">
        <f t="shared" ref="P2:P82" si="4">IF(O2&gt;0,"Subiu",IF(O1&lt;0,"Desceu","Estável"))</f>
        <v>Subiu</v>
      </c>
      <c r="Q2" s="12" t="str">
        <f>VLOOKUP(A2,Ticker!A:B,2,0)</f>
        <v>Usiminas</v>
      </c>
      <c r="R2" s="12" t="str">
        <f>vlookup(Q2,ChatGpt!A:C,2,0)</f>
        <v>Siderurgia</v>
      </c>
      <c r="S2" s="13">
        <f>vlookup(Q2,ChatGpt!A:C,3,0)</f>
        <v>60</v>
      </c>
      <c r="T2" s="13" t="str">
        <f t="shared" ref="T2:T82" si="5">IF(S2&gt;100,"Mais de 100 anos",if(S2&lt;50,"Menos de 50 anos","Entre 50 e 100 anos"))</f>
        <v>Entre 50 e 100 anos</v>
      </c>
    </row>
    <row r="3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4" t="s">
        <v>23</v>
      </c>
      <c r="L3" s="18">
        <f t="shared" si="1"/>
        <v>0.024</v>
      </c>
      <c r="M3" s="19">
        <f t="shared" si="2"/>
        <v>6.66015625</v>
      </c>
      <c r="N3" s="20">
        <f>VLOOKUP(A3,Total_Acoes!A:B,2,0)</f>
        <v>1110559345</v>
      </c>
      <c r="O3" s="21">
        <f t="shared" si="3"/>
        <v>177515970.3</v>
      </c>
      <c r="P3" s="21" t="str">
        <f t="shared" si="4"/>
        <v>Subiu</v>
      </c>
      <c r="Q3" s="21" t="str">
        <f>VLOOKUP(A3,Ticker!A:B,2,0)</f>
        <v>CSN Mineração</v>
      </c>
      <c r="R3" s="21" t="str">
        <f>vlookup(Q3,ChatGpt!A:C,2,0)</f>
        <v>Mineração</v>
      </c>
      <c r="S3" s="22">
        <f>vlookup(Q3,ChatGpt!A:C,3,0)</f>
        <v>8</v>
      </c>
      <c r="T3" s="22" t="str">
        <f t="shared" si="5"/>
        <v>Menos de 50 anos</v>
      </c>
    </row>
    <row r="4">
      <c r="A4" s="5" t="s">
        <v>24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25</v>
      </c>
      <c r="L4" s="9">
        <f t="shared" si="1"/>
        <v>0.0219</v>
      </c>
      <c r="M4" s="10">
        <f t="shared" si="2"/>
        <v>41.06076916</v>
      </c>
      <c r="N4" s="11">
        <f>VLOOKUP(A4,Total_Acoes!A:B,2,0)</f>
        <v>2379877655</v>
      </c>
      <c r="O4" s="12">
        <f t="shared" si="3"/>
        <v>2140059394</v>
      </c>
      <c r="P4" s="12" t="str">
        <f t="shared" si="4"/>
        <v>Subiu</v>
      </c>
      <c r="Q4" s="12" t="str">
        <f>VLOOKUP(A4,Ticker!A:B,2,0)</f>
        <v>Petrobras</v>
      </c>
      <c r="R4" s="12" t="str">
        <f>vlookup(Q4,ChatGpt!A:C,2,0)</f>
        <v>Petróleo</v>
      </c>
      <c r="S4" s="13">
        <f>vlookup(Q4,ChatGpt!A:C,3,0)</f>
        <v>69</v>
      </c>
      <c r="T4" s="13" t="str">
        <f t="shared" si="5"/>
        <v>Entre 50 e 100 anos</v>
      </c>
    </row>
    <row r="5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4" t="s">
        <v>27</v>
      </c>
      <c r="L5" s="18">
        <f t="shared" si="1"/>
        <v>0.0204</v>
      </c>
      <c r="M5" s="19">
        <f t="shared" si="2"/>
        <v>51.85221482</v>
      </c>
      <c r="N5" s="20">
        <f>VLOOKUP(A5,Total_Acoes!A:B,2,0)</f>
        <v>683452836</v>
      </c>
      <c r="O5" s="21">
        <f t="shared" si="3"/>
        <v>722946282.7</v>
      </c>
      <c r="P5" s="21" t="str">
        <f t="shared" si="4"/>
        <v>Subiu</v>
      </c>
      <c r="Q5" s="21" t="str">
        <f>VLOOKUP(A5,Ticker!A:B,2,0)</f>
        <v>Suzano</v>
      </c>
      <c r="R5" s="21" t="str">
        <f>vlookup(Q5,ChatGpt!A:C,2,0)</f>
        <v>Papel e Celulose</v>
      </c>
      <c r="S5" s="22">
        <f>vlookup(Q5,ChatGpt!A:C,3,0)</f>
        <v>94</v>
      </c>
      <c r="T5" s="22" t="str">
        <f t="shared" si="5"/>
        <v>Entre 50 e 100 anos</v>
      </c>
    </row>
    <row r="6">
      <c r="A6" s="5" t="s">
        <v>28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29</v>
      </c>
      <c r="L6" s="9">
        <f t="shared" si="1"/>
        <v>0.0203</v>
      </c>
      <c r="M6" s="10">
        <f t="shared" si="2"/>
        <v>36.36185436</v>
      </c>
      <c r="N6" s="11">
        <f>VLOOKUP(A6,Total_Acoes!A:B,2,0)</f>
        <v>187732538</v>
      </c>
      <c r="O6" s="12">
        <f t="shared" si="3"/>
        <v>138573955.1</v>
      </c>
      <c r="P6" s="12" t="str">
        <f t="shared" si="4"/>
        <v>Subiu</v>
      </c>
      <c r="Q6" s="12" t="str">
        <f>VLOOKUP(A6,Ticker!A:B,2,0)</f>
        <v>CPFL Energia</v>
      </c>
      <c r="R6" s="12" t="str">
        <f>vlookup(Q6,ChatGpt!A:C,2,0)</f>
        <v>Energia</v>
      </c>
      <c r="S6" s="13">
        <f>vlookup(Q6,ChatGpt!A:C,3,0)</f>
        <v>109</v>
      </c>
      <c r="T6" s="13" t="str">
        <f t="shared" si="5"/>
        <v>Mais de 100 anos</v>
      </c>
    </row>
    <row r="7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4" t="s">
        <v>31</v>
      </c>
      <c r="L7" s="18">
        <f t="shared" si="1"/>
        <v>0.0198</v>
      </c>
      <c r="M7" s="19">
        <f t="shared" si="2"/>
        <v>44.80290253</v>
      </c>
      <c r="N7" s="20">
        <f>VLOOKUP(A7,Total_Acoes!A:B,2,0)</f>
        <v>800010734</v>
      </c>
      <c r="O7" s="21">
        <f t="shared" si="3"/>
        <v>709687498.2</v>
      </c>
      <c r="P7" s="21" t="str">
        <f t="shared" si="4"/>
        <v>Subiu</v>
      </c>
      <c r="Q7" s="21" t="str">
        <f>VLOOKUP(A7,Ticker!A:B,2,0)</f>
        <v>PetroRio</v>
      </c>
      <c r="R7" s="21" t="str">
        <f>vlookup(Q7,ChatGpt!A:C,2,0)</f>
        <v>Petróleo</v>
      </c>
      <c r="S7" s="22">
        <f>vlookup(Q7,ChatGpt!A:C,3,0)</f>
        <v>9</v>
      </c>
      <c r="T7" s="22" t="str">
        <f t="shared" si="5"/>
        <v>Menos de 50 anos</v>
      </c>
    </row>
    <row r="8">
      <c r="A8" s="5" t="s">
        <v>32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33</v>
      </c>
      <c r="L8" s="9">
        <f t="shared" si="1"/>
        <v>0.0173</v>
      </c>
      <c r="M8" s="10">
        <f t="shared" si="2"/>
        <v>39.28044825</v>
      </c>
      <c r="N8" s="11">
        <f>VLOOKUP(A8,Total_Acoes!A:B,2,0)</f>
        <v>4566445852</v>
      </c>
      <c r="O8" s="12">
        <f t="shared" si="3"/>
        <v>3103136291</v>
      </c>
      <c r="P8" s="12" t="str">
        <f t="shared" si="4"/>
        <v>Subiu</v>
      </c>
      <c r="Q8" s="12" t="str">
        <f>VLOOKUP(A8,Ticker!A:B,2,0)</f>
        <v>Petrobras</v>
      </c>
      <c r="R8" s="12" t="str">
        <f>vlookup(Q8,ChatGpt!A:C,2,0)</f>
        <v>Petróleo</v>
      </c>
      <c r="S8" s="13">
        <f>vlookup(Q8,ChatGpt!A:C,3,0)</f>
        <v>69</v>
      </c>
      <c r="T8" s="13" t="str">
        <f t="shared" si="5"/>
        <v>Entre 50 e 100 anos</v>
      </c>
    </row>
    <row r="9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4" t="s">
        <v>35</v>
      </c>
      <c r="L9" s="18">
        <f t="shared" si="1"/>
        <v>0.0166</v>
      </c>
      <c r="M9" s="19">
        <f t="shared" si="2"/>
        <v>68.3651387</v>
      </c>
      <c r="N9" s="20">
        <f>VLOOKUP(A9,Total_Acoes!A:B,2,0)</f>
        <v>4196924316</v>
      </c>
      <c r="O9" s="21">
        <f t="shared" si="3"/>
        <v>4762926995</v>
      </c>
      <c r="P9" s="21" t="str">
        <f t="shared" si="4"/>
        <v>Subiu</v>
      </c>
      <c r="Q9" s="21" t="str">
        <f>VLOOKUP(A9,Ticker!A:B,2,0)</f>
        <v>Vale</v>
      </c>
      <c r="R9" s="21" t="str">
        <f>vlookup(Q9,ChatGpt!A:C,2,0)</f>
        <v>Mineração</v>
      </c>
      <c r="S9" s="22">
        <f>vlookup(Q9,ChatGpt!A:C,3,0)</f>
        <v>79</v>
      </c>
      <c r="T9" s="22" t="str">
        <f t="shared" si="5"/>
        <v>Entre 50 e 100 anos</v>
      </c>
    </row>
    <row r="10">
      <c r="A10" s="5" t="s">
        <v>36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37</v>
      </c>
      <c r="L10" s="9">
        <f t="shared" si="1"/>
        <v>0.0158</v>
      </c>
      <c r="M10" s="10">
        <f t="shared" si="2"/>
        <v>27.75152589</v>
      </c>
      <c r="N10" s="11">
        <f>VLOOKUP(A10,Total_Acoes!A:B,2,0)</f>
        <v>268505432</v>
      </c>
      <c r="O10" s="12">
        <f t="shared" si="3"/>
        <v>117732680.1</v>
      </c>
      <c r="P10" s="12" t="str">
        <f t="shared" si="4"/>
        <v>Subiu</v>
      </c>
      <c r="Q10" s="12" t="str">
        <f>VLOOKUP(A10,Ticker!A:B,2,0)</f>
        <v>Multiplan</v>
      </c>
      <c r="R10" s="12" t="str">
        <f>vlookup(Q10,ChatGpt!A:C,2,0)</f>
        <v>Shopping Centers</v>
      </c>
      <c r="S10" s="13">
        <f>vlookup(Q10,ChatGpt!A:C,3,0)</f>
        <v>48</v>
      </c>
      <c r="T10" s="13" t="str">
        <f t="shared" si="5"/>
        <v>Menos de 50 anos</v>
      </c>
    </row>
    <row r="1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4" t="s">
        <v>39</v>
      </c>
      <c r="L11" s="18">
        <f t="shared" si="1"/>
        <v>0.0148</v>
      </c>
      <c r="M11" s="19">
        <f t="shared" si="2"/>
        <v>32.33149389</v>
      </c>
      <c r="N11" s="20">
        <f>VLOOKUP(A11,Total_Acoes!A:B,2,0)</f>
        <v>4801593832</v>
      </c>
      <c r="O11" s="21">
        <f t="shared" si="3"/>
        <v>2297591984</v>
      </c>
      <c r="P11" s="21" t="str">
        <f t="shared" si="4"/>
        <v>Subiu</v>
      </c>
      <c r="Q11" s="21" t="str">
        <f>VLOOKUP(A11,Ticker!A:B,2,0)</f>
        <v>Itaú Unibanco</v>
      </c>
      <c r="R11" s="21" t="str">
        <f>vlookup(Q11,ChatGpt!A:C,2,0)</f>
        <v>Banco</v>
      </c>
      <c r="S11" s="22">
        <f>vlookup(Q11,ChatGpt!A:C,3,0)</f>
        <v>13</v>
      </c>
      <c r="T11" s="22" t="str">
        <f t="shared" si="5"/>
        <v>Menos de 50 anos</v>
      </c>
    </row>
    <row r="12">
      <c r="A12" s="5" t="s">
        <v>40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41</v>
      </c>
      <c r="L12" s="9">
        <f t="shared" si="1"/>
        <v>0.0143</v>
      </c>
      <c r="M12" s="10">
        <f t="shared" si="2"/>
        <v>27.17144829</v>
      </c>
      <c r="N12" s="11">
        <f>VLOOKUP(A12,Total_Acoes!A:B,2,0)</f>
        <v>1168230366</v>
      </c>
      <c r="O12" s="12">
        <f t="shared" si="3"/>
        <v>453917907</v>
      </c>
      <c r="P12" s="12" t="str">
        <f t="shared" si="4"/>
        <v>Subiu</v>
      </c>
      <c r="Q12" s="12" t="str">
        <f>VLOOKUP(A12,Ticker!A:B,2,0)</f>
        <v>Rede D'Or</v>
      </c>
      <c r="R12" s="12" t="str">
        <f>vlookup(Q12,ChatGpt!A:C,2,0)</f>
        <v>Saúde</v>
      </c>
      <c r="S12" s="13">
        <f>vlookup(Q12,ChatGpt!A:C,3,0)</f>
        <v>48</v>
      </c>
      <c r="T12" s="13" t="str">
        <f t="shared" si="5"/>
        <v>Menos de 50 anos</v>
      </c>
    </row>
    <row r="13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4" t="s">
        <v>43</v>
      </c>
      <c r="L13" s="18">
        <f t="shared" si="1"/>
        <v>0.0142</v>
      </c>
      <c r="M13" s="19">
        <f t="shared" si="2"/>
        <v>18.29027805</v>
      </c>
      <c r="N13" s="20">
        <f>VLOOKUP(A13,Total_Acoes!A:B,2,0)</f>
        <v>265877867</v>
      </c>
      <c r="O13" s="21">
        <f t="shared" si="3"/>
        <v>69054317.64</v>
      </c>
      <c r="P13" s="21" t="str">
        <f t="shared" si="4"/>
        <v>Subiu</v>
      </c>
      <c r="Q13" s="21" t="str">
        <f>VLOOKUP(A13,Ticker!A:B,2,0)</f>
        <v>Braskem</v>
      </c>
      <c r="R13" s="21" t="str">
        <f>vlookup(Q13,ChatGpt!A:C,2,0)</f>
        <v>Química</v>
      </c>
      <c r="S13" s="22">
        <f>vlookup(Q13,ChatGpt!A:C,3,0)</f>
        <v>19</v>
      </c>
      <c r="T13" s="22" t="str">
        <f t="shared" si="5"/>
        <v>Menos de 50 anos</v>
      </c>
    </row>
    <row r="14">
      <c r="A14" s="5" t="s">
        <v>44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45</v>
      </c>
      <c r="L14" s="9">
        <f t="shared" si="1"/>
        <v>0.0142</v>
      </c>
      <c r="M14" s="10">
        <f t="shared" si="2"/>
        <v>14.07020312</v>
      </c>
      <c r="N14" s="11">
        <f>VLOOKUP(A14,Total_Acoes!A:B,2,0)</f>
        <v>327593725</v>
      </c>
      <c r="O14" s="12">
        <f t="shared" si="3"/>
        <v>65452205.55</v>
      </c>
      <c r="P14" s="12" t="str">
        <f t="shared" si="4"/>
        <v>Subiu</v>
      </c>
      <c r="Q14" s="12" t="str">
        <f>VLOOKUP(A14,Ticker!A:B,2,0)</f>
        <v>Azul</v>
      </c>
      <c r="R14" s="12" t="str">
        <f>vlookup(Q14,ChatGpt!A:C,2,0)</f>
        <v>Aviação</v>
      </c>
      <c r="S14" s="13">
        <f>vlookup(Q14,ChatGpt!A:C,3,0)</f>
        <v>13</v>
      </c>
      <c r="T14" s="13" t="str">
        <f t="shared" si="5"/>
        <v>Menos de 50 anos</v>
      </c>
    </row>
    <row r="15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4" t="s">
        <v>47</v>
      </c>
      <c r="L15" s="18">
        <f t="shared" si="1"/>
        <v>0.0141</v>
      </c>
      <c r="M15" s="19">
        <f t="shared" si="2"/>
        <v>28.35026132</v>
      </c>
      <c r="N15" s="20">
        <f>VLOOKUP(A15,Total_Acoes!A:B,2,0)</f>
        <v>235665566</v>
      </c>
      <c r="O15" s="21">
        <f t="shared" si="3"/>
        <v>94204643.35</v>
      </c>
      <c r="P15" s="21" t="str">
        <f t="shared" si="4"/>
        <v>Subiu</v>
      </c>
      <c r="Q15" s="21" t="str">
        <f>VLOOKUP(A15,Ticker!A:B,2,0)</f>
        <v>3R Petroleum</v>
      </c>
      <c r="R15" s="21" t="str">
        <f>vlookup(Q15,ChatGpt!A:C,2,0)</f>
        <v>Petróleo</v>
      </c>
      <c r="S15" s="22">
        <f>vlookup(Q15,ChatGpt!A:C,3,0)</f>
        <v>10</v>
      </c>
      <c r="T15" s="22" t="str">
        <f t="shared" si="5"/>
        <v>Menos de 50 anos</v>
      </c>
    </row>
    <row r="16">
      <c r="A16" s="5" t="s">
        <v>48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49</v>
      </c>
      <c r="L16" s="9">
        <f t="shared" si="1"/>
        <v>0.0134</v>
      </c>
      <c r="M16" s="10">
        <f t="shared" si="2"/>
        <v>34.8529702</v>
      </c>
      <c r="N16" s="11">
        <f>VLOOKUP(A16,Total_Acoes!A:B,2,0)</f>
        <v>1095587251</v>
      </c>
      <c r="O16" s="12">
        <f t="shared" si="3"/>
        <v>511671895.5</v>
      </c>
      <c r="P16" s="12" t="str">
        <f t="shared" si="4"/>
        <v>Subiu</v>
      </c>
      <c r="Q16" s="12" t="str">
        <f>VLOOKUP(A16,Ticker!A:B,2,0)</f>
        <v>Equatorial Energia</v>
      </c>
      <c r="R16" s="12" t="str">
        <f>vlookup(Q16,ChatGpt!A:C,2,0)</f>
        <v>Energia</v>
      </c>
      <c r="S16" s="13">
        <f>vlookup(Q16,ChatGpt!A:C,3,0)</f>
        <v>23</v>
      </c>
      <c r="T16" s="13" t="str">
        <f t="shared" si="5"/>
        <v>Menos de 50 anos</v>
      </c>
    </row>
    <row r="17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4" t="s">
        <v>51</v>
      </c>
      <c r="L17" s="18">
        <f t="shared" si="1"/>
        <v>0.0133</v>
      </c>
      <c r="M17" s="19">
        <f t="shared" si="2"/>
        <v>17.92164216</v>
      </c>
      <c r="N17" s="20">
        <f>VLOOKUP(A17,Total_Acoes!A:B,2,0)</f>
        <v>600865451</v>
      </c>
      <c r="O17" s="21">
        <f t="shared" si="3"/>
        <v>143220991.5</v>
      </c>
      <c r="P17" s="21" t="str">
        <f t="shared" si="4"/>
        <v>Subiu</v>
      </c>
      <c r="Q17" s="21" t="str">
        <f>VLOOKUP(A17,Ticker!A:B,2,0)</f>
        <v>Siderúrgica Nacional</v>
      </c>
      <c r="R17" s="21" t="str">
        <f>vlookup(Q17,ChatGpt!A:C,2,0)</f>
        <v>Siderurgia</v>
      </c>
      <c r="S17" s="22">
        <f>vlookup(Q17,ChatGpt!A:C,3,0)</f>
        <v>80</v>
      </c>
      <c r="T17" s="22" t="str">
        <f t="shared" si="5"/>
        <v>Entre 50 e 100 anos</v>
      </c>
    </row>
    <row r="18">
      <c r="A18" s="5" t="s">
        <v>52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53</v>
      </c>
      <c r="L18" s="9">
        <f t="shared" si="1"/>
        <v>0.0128</v>
      </c>
      <c r="M18" s="10">
        <f t="shared" si="2"/>
        <v>19.52014218</v>
      </c>
      <c r="N18" s="11">
        <f>VLOOKUP(A18,Total_Acoes!A:B,2,0)</f>
        <v>289347914</v>
      </c>
      <c r="O18" s="12">
        <f t="shared" si="3"/>
        <v>72295838.99</v>
      </c>
      <c r="P18" s="12" t="str">
        <f t="shared" si="4"/>
        <v>Subiu</v>
      </c>
      <c r="Q18" s="12" t="str">
        <f>VLOOKUP(A18,Ticker!A:B,2,0)</f>
        <v>YDUQS</v>
      </c>
      <c r="R18" s="12" t="str">
        <f>vlookup(Q18,ChatGpt!A:C,2,0)</f>
        <v>Educação</v>
      </c>
      <c r="S18" s="13">
        <f>vlookup(Q18,ChatGpt!A:C,3,0)</f>
        <v>59</v>
      </c>
      <c r="T18" s="13" t="str">
        <f t="shared" si="5"/>
        <v>Entre 50 e 100 anos</v>
      </c>
    </row>
    <row r="19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4" t="s">
        <v>55</v>
      </c>
      <c r="L19" s="18">
        <f t="shared" si="1"/>
        <v>0.0128</v>
      </c>
      <c r="M19" s="19">
        <f t="shared" si="2"/>
        <v>27.95221169</v>
      </c>
      <c r="N19" s="20">
        <f>VLOOKUP(A19,Total_Acoes!A:B,2,0)</f>
        <v>1086411192</v>
      </c>
      <c r="O19" s="21">
        <f t="shared" si="3"/>
        <v>388705224</v>
      </c>
      <c r="P19" s="21" t="str">
        <f t="shared" si="4"/>
        <v>Subiu</v>
      </c>
      <c r="Q19" s="21" t="str">
        <f>VLOOKUP(A19,Ticker!A:B,2,0)</f>
        <v>Ultrapar</v>
      </c>
      <c r="R19" s="21" t="str">
        <f>vlookup(Q19,ChatGpt!A:C,2,0)</f>
        <v>Energia</v>
      </c>
      <c r="S19" s="22">
        <f>vlookup(Q19,ChatGpt!A:C,3,0)</f>
        <v>83</v>
      </c>
      <c r="T19" s="22" t="str">
        <f t="shared" si="5"/>
        <v>Entre 50 e 100 anos</v>
      </c>
    </row>
    <row r="20">
      <c r="A20" s="5" t="s">
        <v>56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57</v>
      </c>
      <c r="L20" s="9">
        <f t="shared" si="1"/>
        <v>0.0125</v>
      </c>
      <c r="M20" s="10">
        <f t="shared" si="2"/>
        <v>7.980246914</v>
      </c>
      <c r="N20" s="11">
        <f>VLOOKUP(A20,Total_Acoes!A:B,2,0)</f>
        <v>376187582</v>
      </c>
      <c r="O20" s="12">
        <f t="shared" si="3"/>
        <v>37525872.38</v>
      </c>
      <c r="P20" s="12" t="str">
        <f t="shared" si="4"/>
        <v>Subiu</v>
      </c>
      <c r="Q20" s="12" t="str">
        <f>VLOOKUP(A20,Ticker!A:B,2,0)</f>
        <v>MRV</v>
      </c>
      <c r="R20" s="12" t="str">
        <f>vlookup(Q20,ChatGpt!A:C,2,0)</f>
        <v>Construção</v>
      </c>
      <c r="S20" s="13">
        <f>vlookup(Q20,ChatGpt!A:C,3,0)</f>
        <v>41</v>
      </c>
      <c r="T20" s="13" t="str">
        <f t="shared" si="5"/>
        <v>Menos de 50 anos</v>
      </c>
    </row>
    <row r="2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4" t="s">
        <v>59</v>
      </c>
      <c r="L21" s="18">
        <f t="shared" si="1"/>
        <v>0.0115</v>
      </c>
      <c r="M21" s="19">
        <f t="shared" si="2"/>
        <v>57.25160652</v>
      </c>
      <c r="N21" s="20">
        <f>VLOOKUP(A21,Total_Acoes!A:B,2,0)</f>
        <v>62305891</v>
      </c>
      <c r="O21" s="21">
        <f t="shared" si="3"/>
        <v>41021792.09</v>
      </c>
      <c r="P21" s="21" t="str">
        <f t="shared" si="4"/>
        <v>Subiu</v>
      </c>
      <c r="Q21" s="21" t="str">
        <f>VLOOKUP(A21,Ticker!A:B,2,0)</f>
        <v>Arezzo</v>
      </c>
      <c r="R21" s="21" t="str">
        <f>vlookup(Q21,ChatGpt!A:C,2,0)</f>
        <v>Moda</v>
      </c>
      <c r="S21" s="22">
        <f>vlookup(Q21,ChatGpt!A:C,3,0)</f>
        <v>50</v>
      </c>
      <c r="T21" s="22" t="str">
        <f t="shared" si="5"/>
        <v>Entre 50 e 100 anos</v>
      </c>
    </row>
    <row r="22">
      <c r="A22" s="5" t="s">
        <v>60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61</v>
      </c>
      <c r="L22" s="9">
        <f t="shared" si="1"/>
        <v>0.0104</v>
      </c>
      <c r="M22" s="10">
        <f t="shared" si="2"/>
        <v>15.36025337</v>
      </c>
      <c r="N22" s="11">
        <f>VLOOKUP(A22,Total_Acoes!A:B,2,0)</f>
        <v>5146576868</v>
      </c>
      <c r="O22" s="12">
        <f t="shared" si="3"/>
        <v>822148336.4</v>
      </c>
      <c r="P22" s="12" t="str">
        <f t="shared" si="4"/>
        <v>Subiu</v>
      </c>
      <c r="Q22" s="12" t="str">
        <f>VLOOKUP(A22,Ticker!A:B,2,0)</f>
        <v>Banco Bradesco</v>
      </c>
      <c r="R22" s="12" t="str">
        <f>vlookup(Q22,ChatGpt!A:C,2,0)</f>
        <v>Banco</v>
      </c>
      <c r="S22" s="13">
        <f>vlookup(Q22,ChatGpt!A:C,3,0)</f>
        <v>78</v>
      </c>
      <c r="T22" s="13" t="str">
        <f t="shared" si="5"/>
        <v>Entre 50 e 100 anos</v>
      </c>
    </row>
    <row r="23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4" t="s">
        <v>63</v>
      </c>
      <c r="L23" s="18">
        <f t="shared" si="1"/>
        <v>0.0098</v>
      </c>
      <c r="M23" s="19">
        <f t="shared" si="2"/>
        <v>7.120221826</v>
      </c>
      <c r="N23" s="20">
        <f>VLOOKUP(A23,Total_Acoes!A:B,2,0)</f>
        <v>261036182</v>
      </c>
      <c r="O23" s="21">
        <f t="shared" si="3"/>
        <v>18214628.1</v>
      </c>
      <c r="P23" s="21" t="str">
        <f t="shared" si="4"/>
        <v>Subiu</v>
      </c>
      <c r="Q23" s="21" t="str">
        <f>VLOOKUP(A23,Ticker!A:B,2,0)</f>
        <v>Minerva</v>
      </c>
      <c r="R23" s="21" t="str">
        <f>vlookup(Q23,ChatGpt!A:C,2,0)</f>
        <v>Alimentos</v>
      </c>
      <c r="S23" s="22">
        <f>vlookup(Q23,ChatGpt!A:C,3,0)</f>
        <v>29</v>
      </c>
      <c r="T23" s="22" t="str">
        <f t="shared" si="5"/>
        <v>Menos de 50 anos</v>
      </c>
    </row>
    <row r="24">
      <c r="A24" s="5" t="s">
        <v>64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65</v>
      </c>
      <c r="L24" s="9">
        <f t="shared" si="1"/>
        <v>0.0097</v>
      </c>
      <c r="M24" s="10">
        <f t="shared" si="2"/>
        <v>4.10022779</v>
      </c>
      <c r="N24" s="11">
        <f>VLOOKUP(A24,Total_Acoes!A:B,2,0)</f>
        <v>159430826</v>
      </c>
      <c r="O24" s="12">
        <f t="shared" si="3"/>
        <v>6340916.223</v>
      </c>
      <c r="P24" s="12" t="str">
        <f t="shared" si="4"/>
        <v>Subiu</v>
      </c>
      <c r="Q24" s="12" t="str">
        <f>VLOOKUP(A24,Ticker!A:B,2,0)</f>
        <v>Grupo Pão de Açúcar</v>
      </c>
      <c r="R24" s="12" t="str">
        <f>vlookup(Q24,ChatGpt!A:C,2,0)</f>
        <v>Varejo</v>
      </c>
      <c r="S24" s="13">
        <f>vlookup(Q24,ChatGpt!A:C,3,0)</f>
        <v>72</v>
      </c>
      <c r="T24" s="13" t="str">
        <f t="shared" si="5"/>
        <v>Entre 50 e 100 anos</v>
      </c>
    </row>
    <row r="25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4" t="s">
        <v>67</v>
      </c>
      <c r="L25" s="18">
        <f t="shared" si="1"/>
        <v>0.0096</v>
      </c>
      <c r="M25" s="19">
        <f t="shared" si="2"/>
        <v>14.47107765</v>
      </c>
      <c r="N25" s="20">
        <f>VLOOKUP(A25,Total_Acoes!A:B,2,0)</f>
        <v>1677525446</v>
      </c>
      <c r="O25" s="21">
        <f t="shared" si="3"/>
        <v>233045769.6</v>
      </c>
      <c r="P25" s="21" t="str">
        <f t="shared" si="4"/>
        <v>Subiu</v>
      </c>
      <c r="Q25" s="21" t="str">
        <f>VLOOKUP(A25,Ticker!A:B,2,0)</f>
        <v>BRF</v>
      </c>
      <c r="R25" s="21" t="str">
        <f>vlookup(Q25,ChatGpt!A:C,2,0)</f>
        <v>Alimentos</v>
      </c>
      <c r="S25" s="22">
        <f>vlookup(Q25,ChatGpt!A:C,3,0)</f>
        <v>11</v>
      </c>
      <c r="T25" s="22" t="str">
        <f t="shared" si="5"/>
        <v>Menos de 50 anos</v>
      </c>
    </row>
    <row r="26">
      <c r="A26" s="5" t="s">
        <v>68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69</v>
      </c>
      <c r="L26" s="9">
        <f t="shared" si="1"/>
        <v>0.0088</v>
      </c>
      <c r="M26" s="10">
        <f t="shared" si="2"/>
        <v>50.75337034</v>
      </c>
      <c r="N26" s="11">
        <f>VLOOKUP(A26,Total_Acoes!A:B,2,0)</f>
        <v>423091712</v>
      </c>
      <c r="O26" s="12">
        <f t="shared" si="3"/>
        <v>188965307.1</v>
      </c>
      <c r="P26" s="12" t="str">
        <f t="shared" si="4"/>
        <v>Subiu</v>
      </c>
      <c r="Q26" s="12" t="str">
        <f>VLOOKUP(A26,Ticker!A:B,2,0)</f>
        <v>Vivo</v>
      </c>
      <c r="R26" s="12" t="str">
        <f>vlookup(Q26,ChatGpt!A:C,2,0)</f>
        <v>Telecomunicações</v>
      </c>
      <c r="S26" s="13">
        <f>vlookup(Q26,ChatGpt!A:C,3,0)</f>
        <v>18</v>
      </c>
      <c r="T26" s="13" t="str">
        <f t="shared" si="5"/>
        <v>Menos de 50 anos</v>
      </c>
    </row>
    <row r="27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4" t="s">
        <v>71</v>
      </c>
      <c r="L27" s="18">
        <f t="shared" si="1"/>
        <v>0.0084</v>
      </c>
      <c r="M27" s="19">
        <f t="shared" si="2"/>
        <v>22.45140817</v>
      </c>
      <c r="N27" s="20">
        <f>VLOOKUP(A27,Total_Acoes!A:B,2,0)</f>
        <v>1218352541</v>
      </c>
      <c r="O27" s="21">
        <f t="shared" si="3"/>
        <v>229771333.6</v>
      </c>
      <c r="P27" s="21" t="str">
        <f t="shared" si="4"/>
        <v>Subiu</v>
      </c>
      <c r="Q27" s="21" t="str">
        <f>VLOOKUP(A27,Ticker!A:B,2,0)</f>
        <v>Rumo</v>
      </c>
      <c r="R27" s="21" t="str">
        <f>vlookup(Q27,ChatGpt!A:C,2,0)</f>
        <v>Logística</v>
      </c>
      <c r="S27" s="22">
        <f>vlookup(Q27,ChatGpt!A:C,3,0)</f>
        <v>12</v>
      </c>
      <c r="T27" s="22" t="str">
        <f t="shared" si="5"/>
        <v>Menos de 50 anos</v>
      </c>
    </row>
    <row r="28">
      <c r="A28" s="5" t="s">
        <v>72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73</v>
      </c>
      <c r="L28" s="9">
        <f t="shared" si="1"/>
        <v>0.0082</v>
      </c>
      <c r="M28" s="10">
        <f t="shared" si="2"/>
        <v>4.860146796</v>
      </c>
      <c r="N28" s="11">
        <f>VLOOKUP(A28,Total_Acoes!A:B,2,0)</f>
        <v>1095462329</v>
      </c>
      <c r="O28" s="12">
        <f t="shared" si="3"/>
        <v>43657683.38</v>
      </c>
      <c r="P28" s="12" t="str">
        <f t="shared" si="4"/>
        <v>Subiu</v>
      </c>
      <c r="Q28" s="12" t="str">
        <f>VLOOKUP(A28,Ticker!A:B,2,0)</f>
        <v>Cielo</v>
      </c>
      <c r="R28" s="12" t="str">
        <f>vlookup(Q28,ChatGpt!A:C,2,0)</f>
        <v>Meios de Pagamento</v>
      </c>
      <c r="S28" s="13">
        <f>vlookup(Q28,ChatGpt!A:C,3,0)</f>
        <v>24</v>
      </c>
      <c r="T28" s="13" t="str">
        <f t="shared" si="5"/>
        <v>Menos de 50 anos</v>
      </c>
    </row>
    <row r="29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4" t="s">
        <v>75</v>
      </c>
      <c r="L29" s="18">
        <f t="shared" si="1"/>
        <v>0.0077</v>
      </c>
      <c r="M29" s="19">
        <f t="shared" si="2"/>
        <v>7.750322517</v>
      </c>
      <c r="N29" s="20">
        <f>VLOOKUP(A29,Total_Acoes!A:B,2,0)</f>
        <v>302768240</v>
      </c>
      <c r="O29" s="21">
        <f t="shared" si="3"/>
        <v>18068446.61</v>
      </c>
      <c r="P29" s="21" t="str">
        <f t="shared" si="4"/>
        <v>Subiu</v>
      </c>
      <c r="Q29" s="21" t="str">
        <f>VLOOKUP(A29,Ticker!A:B,2,0)</f>
        <v>Dexco</v>
      </c>
      <c r="R29" s="21" t="str">
        <f>vlookup(Q29,ChatGpt!A:C,2,0)</f>
        <v>Imobiliário</v>
      </c>
      <c r="S29" s="22">
        <f>vlookup(Q29,ChatGpt!A:C,3,0)</f>
        <v>8</v>
      </c>
      <c r="T29" s="22" t="str">
        <f t="shared" si="5"/>
        <v>Menos de 50 anos</v>
      </c>
    </row>
    <row r="30">
      <c r="A30" s="5" t="s">
        <v>76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77</v>
      </c>
      <c r="L30" s="9">
        <f t="shared" si="1"/>
        <v>0.0074</v>
      </c>
      <c r="M30" s="10">
        <f t="shared" si="2"/>
        <v>17.39130435</v>
      </c>
      <c r="N30" s="11">
        <f>VLOOKUP(A30,Total_Acoes!A:B,2,0)</f>
        <v>807896814</v>
      </c>
      <c r="O30" s="12">
        <f t="shared" si="3"/>
        <v>103972807.4</v>
      </c>
      <c r="P30" s="12" t="str">
        <f t="shared" si="4"/>
        <v>Subiu</v>
      </c>
      <c r="Q30" s="12" t="str">
        <f>VLOOKUP(A30,Ticker!A:B,2,0)</f>
        <v>TIM</v>
      </c>
      <c r="R30" s="12" t="str">
        <f>vlookup(Q30,ChatGpt!A:C,2,0)</f>
        <v>Telecomunicações</v>
      </c>
      <c r="S30" s="13">
        <f>vlookup(Q30,ChatGpt!A:C,3,0)</f>
        <v>25</v>
      </c>
      <c r="T30" s="13" t="str">
        <f t="shared" si="5"/>
        <v>Menos de 50 anos</v>
      </c>
    </row>
    <row r="3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4" t="s">
        <v>79</v>
      </c>
      <c r="L31" s="18">
        <f t="shared" si="1"/>
        <v>0.0073</v>
      </c>
      <c r="M31" s="19">
        <f t="shared" si="2"/>
        <v>23.05172243</v>
      </c>
      <c r="N31" s="20">
        <f>VLOOKUP(A31,Total_Acoes!A:B,2,0)</f>
        <v>251003438</v>
      </c>
      <c r="O31" s="21">
        <f t="shared" si="3"/>
        <v>42238249.54</v>
      </c>
      <c r="P31" s="21" t="str">
        <f t="shared" si="4"/>
        <v>Subiu</v>
      </c>
      <c r="Q31" s="21" t="str">
        <f>VLOOKUP(A31,Ticker!A:B,2,0)</f>
        <v>Bradespar</v>
      </c>
      <c r="R31" s="21" t="str">
        <f>vlookup(Q31,ChatGpt!A:C,2,0)</f>
        <v>Holding</v>
      </c>
      <c r="S31" s="22">
        <f>vlookup(Q31,ChatGpt!A:C,3,0)</f>
        <v>40</v>
      </c>
      <c r="T31" s="22" t="str">
        <f t="shared" si="5"/>
        <v>Menos de 50 anos</v>
      </c>
    </row>
    <row r="32">
      <c r="A32" s="5" t="s">
        <v>80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81</v>
      </c>
      <c r="L32" s="9">
        <f t="shared" si="1"/>
        <v>0.0072</v>
      </c>
      <c r="M32" s="10">
        <f t="shared" si="2"/>
        <v>5.510325655</v>
      </c>
      <c r="N32" s="11">
        <f>VLOOKUP(A32,Total_Acoes!A:B,2,0)</f>
        <v>393173139</v>
      </c>
      <c r="O32" s="12">
        <f t="shared" si="3"/>
        <v>15598886.65</v>
      </c>
      <c r="P32" s="12" t="str">
        <f t="shared" si="4"/>
        <v>Subiu</v>
      </c>
      <c r="Q32" s="12" t="str">
        <f>VLOOKUP(A32,Ticker!A:B,2,0)</f>
        <v>Locaweb</v>
      </c>
      <c r="R32" s="12" t="str">
        <f>vlookup(Q32,ChatGpt!A:C,2,0)</f>
        <v>Tecnologia</v>
      </c>
      <c r="S32" s="13">
        <f>vlookup(Q32,ChatGpt!A:C,3,0)</f>
        <v>24</v>
      </c>
      <c r="T32" s="13" t="str">
        <f t="shared" si="5"/>
        <v>Menos de 50 anos</v>
      </c>
    </row>
    <row r="33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4" t="s">
        <v>83</v>
      </c>
      <c r="L33" s="18">
        <f t="shared" si="1"/>
        <v>0.0071</v>
      </c>
      <c r="M33" s="19">
        <f t="shared" si="2"/>
        <v>23.6619998</v>
      </c>
      <c r="N33" s="20">
        <f>VLOOKUP(A33,Total_Acoes!A:B,2,0)</f>
        <v>275005663</v>
      </c>
      <c r="O33" s="21">
        <f t="shared" si="3"/>
        <v>46201006</v>
      </c>
      <c r="P33" s="21" t="str">
        <f t="shared" si="4"/>
        <v>Subiu</v>
      </c>
      <c r="Q33" s="21" t="str">
        <f>VLOOKUP(A33,Ticker!A:B,2,0)</f>
        <v>PetroRecôncavo</v>
      </c>
      <c r="R33" s="21" t="str">
        <f>vlookup(Q33,ChatGpt!A:C,2,0)</f>
        <v>Petróleo</v>
      </c>
      <c r="S33" s="22">
        <f>vlookup(Q33,ChatGpt!A:C,3,0)</f>
        <v>11</v>
      </c>
      <c r="T33" s="22" t="str">
        <f t="shared" si="5"/>
        <v>Menos de 50 anos</v>
      </c>
    </row>
    <row r="34">
      <c r="A34" s="5" t="s">
        <v>84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85</v>
      </c>
      <c r="L34" s="9">
        <f t="shared" si="1"/>
        <v>0.007</v>
      </c>
      <c r="M34" s="10">
        <f t="shared" si="2"/>
        <v>9.94041708</v>
      </c>
      <c r="N34" s="11">
        <f>VLOOKUP(A34,Total_Acoes!A:B,2,0)</f>
        <v>5372783971</v>
      </c>
      <c r="O34" s="12">
        <f t="shared" si="3"/>
        <v>373853994.9</v>
      </c>
      <c r="P34" s="12" t="str">
        <f t="shared" si="4"/>
        <v>Subiu</v>
      </c>
      <c r="Q34" s="12" t="str">
        <f>VLOOKUP(A34,Ticker!A:B,2,0)</f>
        <v>Itaúsa</v>
      </c>
      <c r="R34" s="12" t="str">
        <f>vlookup(Q34,ChatGpt!A:C,2,0)</f>
        <v>Holding</v>
      </c>
      <c r="S34" s="13">
        <f>vlookup(Q34,ChatGpt!A:C,3,0)</f>
        <v>54</v>
      </c>
      <c r="T34" s="13" t="str">
        <f t="shared" si="5"/>
        <v>Entre 50 e 100 anos</v>
      </c>
    </row>
    <row r="35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4" t="s">
        <v>87</v>
      </c>
      <c r="L35" s="18">
        <f t="shared" si="1"/>
        <v>0.0068</v>
      </c>
      <c r="M35" s="19">
        <f t="shared" si="2"/>
        <v>56.5852205</v>
      </c>
      <c r="N35" s="20">
        <f>VLOOKUP(A35,Total_Acoes!A:B,2,0)</f>
        <v>1420949112</v>
      </c>
      <c r="O35" s="21">
        <f t="shared" si="3"/>
        <v>546752088</v>
      </c>
      <c r="P35" s="21" t="str">
        <f t="shared" si="4"/>
        <v>Subiu</v>
      </c>
      <c r="Q35" s="21" t="str">
        <f>VLOOKUP(A35,Ticker!A:B,2,0)</f>
        <v>Banco do Brasil</v>
      </c>
      <c r="R35" s="21" t="str">
        <f>vlookup(Q35,ChatGpt!A:C,2,0)</f>
        <v>Banco</v>
      </c>
      <c r="S35" s="22">
        <f>vlookup(Q35,ChatGpt!A:C,3,0)</f>
        <v>213</v>
      </c>
      <c r="T35" s="22" t="str">
        <f t="shared" si="5"/>
        <v>Mais de 100 anos</v>
      </c>
    </row>
    <row r="36">
      <c r="A36" s="5" t="s">
        <v>88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89</v>
      </c>
      <c r="L36" s="9">
        <f t="shared" si="1"/>
        <v>0.0061</v>
      </c>
      <c r="M36" s="10">
        <f t="shared" si="2"/>
        <v>26.00139151</v>
      </c>
      <c r="N36" s="11">
        <f>VLOOKUP(A36,Total_Acoes!A:B,2,0)</f>
        <v>1275798515</v>
      </c>
      <c r="O36" s="12">
        <f t="shared" si="3"/>
        <v>202352473.7</v>
      </c>
      <c r="P36" s="12" t="str">
        <f t="shared" si="4"/>
        <v>Subiu</v>
      </c>
      <c r="Q36" s="12" t="str">
        <f>VLOOKUP(A36,Ticker!A:B,2,0)</f>
        <v>RaiaDrogasil</v>
      </c>
      <c r="R36" s="12" t="str">
        <f>vlookup(Q36,ChatGpt!A:C,2,0)</f>
        <v>Varejo</v>
      </c>
      <c r="S36" s="13">
        <f>vlookup(Q36,ChatGpt!A:C,3,0)</f>
        <v>117</v>
      </c>
      <c r="T36" s="13" t="str">
        <f t="shared" si="5"/>
        <v>Mais de 100 anos</v>
      </c>
    </row>
    <row r="37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4" t="s">
        <v>91</v>
      </c>
      <c r="L37" s="18">
        <f t="shared" si="1"/>
        <v>0.0059</v>
      </c>
      <c r="M37" s="19">
        <f t="shared" si="2"/>
        <v>10.02087683</v>
      </c>
      <c r="N37" s="20">
        <f>VLOOKUP(A37,Total_Acoes!A:B,2,0)</f>
        <v>660411219</v>
      </c>
      <c r="O37" s="21">
        <f t="shared" si="3"/>
        <v>39045606.94</v>
      </c>
      <c r="P37" s="21" t="str">
        <f t="shared" si="4"/>
        <v>Subiu</v>
      </c>
      <c r="Q37" s="21" t="str">
        <f>VLOOKUP(A37,Ticker!A:B,2,0)</f>
        <v>Metalúrgica Gerdau</v>
      </c>
      <c r="R37" s="21" t="str">
        <f>vlookup(Q37,ChatGpt!A:C,2,0)</f>
        <v>Siderurgia</v>
      </c>
      <c r="S37" s="22">
        <f>vlookup(Q37,ChatGpt!A:C,3,0)</f>
        <v>121</v>
      </c>
      <c r="T37" s="22" t="str">
        <f t="shared" si="5"/>
        <v>Mais de 100 anos</v>
      </c>
    </row>
    <row r="38">
      <c r="A38" s="5" t="s">
        <v>92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93</v>
      </c>
      <c r="L38" s="9">
        <f t="shared" si="1"/>
        <v>0.0059</v>
      </c>
      <c r="M38" s="10">
        <f t="shared" si="2"/>
        <v>18.46107963</v>
      </c>
      <c r="N38" s="11">
        <f>VLOOKUP(A38,Total_Acoes!A:B,2,0)</f>
        <v>1168097881</v>
      </c>
      <c r="O38" s="12">
        <f t="shared" si="3"/>
        <v>127229653.2</v>
      </c>
      <c r="P38" s="12" t="str">
        <f t="shared" si="4"/>
        <v>Subiu</v>
      </c>
      <c r="Q38" s="12" t="str">
        <f>VLOOKUP(A38,Ticker!A:B,2,0)</f>
        <v>Cosan</v>
      </c>
      <c r="R38" s="12" t="str">
        <f>vlookup(Q38,ChatGpt!A:C,2,0)</f>
        <v>Energia</v>
      </c>
      <c r="S38" s="13">
        <f>vlookup(Q38,ChatGpt!A:C,3,0)</f>
        <v>84</v>
      </c>
      <c r="T38" s="13" t="str">
        <f t="shared" si="5"/>
        <v>Entre 50 e 100 anos</v>
      </c>
    </row>
    <row r="39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4" t="s">
        <v>95</v>
      </c>
      <c r="L39" s="18">
        <f t="shared" si="1"/>
        <v>0.0057</v>
      </c>
      <c r="M39" s="19">
        <f t="shared" si="2"/>
        <v>24.20204832</v>
      </c>
      <c r="N39" s="20">
        <f>VLOOKUP(A39,Total_Acoes!A:B,2,0)</f>
        <v>1134986472</v>
      </c>
      <c r="O39" s="21">
        <f t="shared" si="3"/>
        <v>156573285.4</v>
      </c>
      <c r="P39" s="21" t="str">
        <f t="shared" si="4"/>
        <v>Subiu</v>
      </c>
      <c r="Q39" s="21" t="str">
        <f>VLOOKUP(A39,Ticker!A:B,2,0)</f>
        <v>JBS</v>
      </c>
      <c r="R39" s="21" t="str">
        <f>vlookup(Q39,ChatGpt!A:C,2,0)</f>
        <v>Alimentos</v>
      </c>
      <c r="S39" s="22">
        <f>vlookup(Q39,ChatGpt!A:C,3,0)</f>
        <v>64</v>
      </c>
      <c r="T39" s="22" t="str">
        <f t="shared" si="5"/>
        <v>Entre 50 e 100 anos</v>
      </c>
    </row>
    <row r="40">
      <c r="A40" s="5" t="s">
        <v>96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97</v>
      </c>
      <c r="L40" s="9">
        <f t="shared" si="1"/>
        <v>0.0048</v>
      </c>
      <c r="M40" s="10">
        <f t="shared" si="2"/>
        <v>2.070063694</v>
      </c>
      <c r="N40" s="11">
        <f>VLOOKUP(A40,Total_Acoes!A:B,2,0)</f>
        <v>2867627068</v>
      </c>
      <c r="O40" s="12">
        <f t="shared" si="3"/>
        <v>28493619.27</v>
      </c>
      <c r="P40" s="12" t="str">
        <f t="shared" si="4"/>
        <v>Subiu</v>
      </c>
      <c r="Q40" s="12" t="str">
        <f>VLOOKUP(A40,Ticker!A:B,2,0)</f>
        <v>Magazine Luiza</v>
      </c>
      <c r="R40" s="12" t="str">
        <f>vlookup(Q40,ChatGpt!A:C,2,0)</f>
        <v>Varejo</v>
      </c>
      <c r="S40" s="13">
        <f>vlookup(Q40,ChatGpt!A:C,3,0)</f>
        <v>64</v>
      </c>
      <c r="T40" s="13" t="str">
        <f t="shared" si="5"/>
        <v>Entre 50 e 100 anos</v>
      </c>
    </row>
    <row r="4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4" t="s">
        <v>99</v>
      </c>
      <c r="L41" s="18">
        <f t="shared" si="1"/>
        <v>0.0036</v>
      </c>
      <c r="M41" s="19">
        <f t="shared" si="2"/>
        <v>13.70067756</v>
      </c>
      <c r="N41" s="20">
        <f>VLOOKUP(A41,Total_Acoes!A:B,2,0)</f>
        <v>1500728902</v>
      </c>
      <c r="O41" s="21">
        <f t="shared" si="3"/>
        <v>74019610.05</v>
      </c>
      <c r="P41" s="21" t="str">
        <f t="shared" si="4"/>
        <v>Subiu</v>
      </c>
      <c r="Q41" s="21" t="str">
        <f>VLOOKUP(A41,Ticker!A:B,2,0)</f>
        <v>Banco Bradesco</v>
      </c>
      <c r="R41" s="21" t="str">
        <f>vlookup(Q41,ChatGpt!A:C,2,0)</f>
        <v>Banco</v>
      </c>
      <c r="S41" s="22">
        <f>vlookup(Q41,ChatGpt!A:C,3,0)</f>
        <v>78</v>
      </c>
      <c r="T41" s="22" t="str">
        <f t="shared" si="5"/>
        <v>Entre 50 e 100 anos</v>
      </c>
    </row>
    <row r="42">
      <c r="A42" s="5" t="s">
        <v>100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101</v>
      </c>
      <c r="L42" s="9">
        <f t="shared" si="1"/>
        <v>0.0027</v>
      </c>
      <c r="M42" s="10">
        <f t="shared" si="2"/>
        <v>21.78119078</v>
      </c>
      <c r="N42" s="11">
        <f>VLOOKUP(A42,Total_Acoes!A:B,2,0)</f>
        <v>1118525506</v>
      </c>
      <c r="O42" s="12">
        <f t="shared" si="3"/>
        <v>65779607.1</v>
      </c>
      <c r="P42" s="12" t="str">
        <f t="shared" si="4"/>
        <v>Subiu</v>
      </c>
      <c r="Q42" s="12" t="str">
        <f>VLOOKUP(A42,Ticker!A:B,2,0)</f>
        <v>Gerdau</v>
      </c>
      <c r="R42" s="12" t="str">
        <f>vlookup(Q42,ChatGpt!A:C,2,0)</f>
        <v>Siderurgia</v>
      </c>
      <c r="S42" s="13">
        <f>vlookup(Q42,ChatGpt!A:C,3,0)</f>
        <v>121</v>
      </c>
      <c r="T42" s="13" t="str">
        <f t="shared" si="5"/>
        <v>Mais de 100 anos</v>
      </c>
    </row>
    <row r="43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4" t="s">
        <v>103</v>
      </c>
      <c r="L43" s="18">
        <f t="shared" si="1"/>
        <v>0.0026</v>
      </c>
      <c r="M43" s="19">
        <f t="shared" si="2"/>
        <v>3.730301217</v>
      </c>
      <c r="N43" s="20">
        <f>VLOOKUP(A43,Total_Acoes!A:B,2,0)</f>
        <v>1193047233</v>
      </c>
      <c r="O43" s="21">
        <f t="shared" si="3"/>
        <v>11571106.42</v>
      </c>
      <c r="P43" s="21" t="str">
        <f t="shared" si="4"/>
        <v>Subiu</v>
      </c>
      <c r="Q43" s="21" t="str">
        <f>VLOOKUP(A43,Ticker!A:B,2,0)</f>
        <v>Raízen</v>
      </c>
      <c r="R43" s="21" t="str">
        <f>vlookup(Q43,ChatGpt!A:C,2,0)</f>
        <v>Energia</v>
      </c>
      <c r="S43" s="22">
        <f>vlookup(Q43,ChatGpt!A:C,3,0)</f>
        <v>8</v>
      </c>
      <c r="T43" s="22" t="str">
        <f t="shared" si="5"/>
        <v>Menos de 50 anos</v>
      </c>
    </row>
    <row r="44">
      <c r="A44" s="5" t="s">
        <v>104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105</v>
      </c>
      <c r="L44" s="9">
        <f t="shared" si="1"/>
        <v>0.0019</v>
      </c>
      <c r="M44" s="10">
        <f t="shared" si="2"/>
        <v>10.05090328</v>
      </c>
      <c r="N44" s="11">
        <f>VLOOKUP(A44,Total_Acoes!A:B,2,0)</f>
        <v>1679335290</v>
      </c>
      <c r="O44" s="12">
        <f t="shared" si="3"/>
        <v>32069789.5</v>
      </c>
      <c r="P44" s="12" t="str">
        <f t="shared" si="4"/>
        <v>Subiu</v>
      </c>
      <c r="Q44" s="12" t="str">
        <f>VLOOKUP(A44,Ticker!A:B,2,0)</f>
        <v>Copel</v>
      </c>
      <c r="R44" s="12" t="str">
        <f>vlookup(Q44,ChatGpt!A:C,2,0)</f>
        <v>Energia</v>
      </c>
      <c r="S44" s="13">
        <f>vlookup(Q44,ChatGpt!A:C,3,0)</f>
        <v>67</v>
      </c>
      <c r="T44" s="13" t="str">
        <f t="shared" si="5"/>
        <v>Entre 50 e 100 anos</v>
      </c>
    </row>
    <row r="45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4" t="s">
        <v>107</v>
      </c>
      <c r="L45" s="18">
        <f t="shared" si="1"/>
        <v>0.0012</v>
      </c>
      <c r="M45" s="19">
        <f t="shared" si="2"/>
        <v>8.170195765</v>
      </c>
      <c r="N45" s="20">
        <f>VLOOKUP(A45,Total_Acoes!A:B,2,0)</f>
        <v>421383330</v>
      </c>
      <c r="O45" s="21">
        <f t="shared" si="3"/>
        <v>4131341.158</v>
      </c>
      <c r="P45" s="21" t="str">
        <f t="shared" si="4"/>
        <v>Subiu</v>
      </c>
      <c r="Q45" s="21" t="str">
        <f>VLOOKUP(A45,Ticker!A:B,2,0)</f>
        <v>Grupo Vamos</v>
      </c>
      <c r="R45" s="21" t="str">
        <f>vlookup(Q45,ChatGpt!A:C,2,0)</f>
        <v>Logística</v>
      </c>
      <c r="S45" s="22">
        <f>vlookup(Q45,ChatGpt!A:C,3,0)</f>
        <v>57</v>
      </c>
      <c r="T45" s="22" t="str">
        <f t="shared" si="5"/>
        <v>Entre 50 e 100 anos</v>
      </c>
    </row>
    <row r="46">
      <c r="A46" s="5" t="s">
        <v>108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109</v>
      </c>
      <c r="L46" s="9">
        <f t="shared" si="1"/>
        <v>0</v>
      </c>
      <c r="M46" s="10">
        <f t="shared" si="2"/>
        <v>9.74</v>
      </c>
      <c r="N46" s="11">
        <f>VLOOKUP(A46,Total_Acoes!A:B,2,0)</f>
        <v>331799687</v>
      </c>
      <c r="O46" s="12">
        <f t="shared" si="3"/>
        <v>0</v>
      </c>
      <c r="P46" s="12" t="str">
        <f t="shared" si="4"/>
        <v>Estável</v>
      </c>
      <c r="Q46" s="12" t="str">
        <f>VLOOKUP(A46,Ticker!A:B,2,0)</f>
        <v>Marfrig</v>
      </c>
      <c r="R46" s="12" t="str">
        <f>vlookup(Q46,ChatGpt!A:C,2,0)</f>
        <v>Alimentos</v>
      </c>
      <c r="S46" s="13">
        <f>vlookup(Q46,ChatGpt!A:C,3,0)</f>
        <v>16</v>
      </c>
      <c r="T46" s="13" t="str">
        <f t="shared" si="5"/>
        <v>Menos de 50 anos</v>
      </c>
    </row>
    <row r="47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4" t="s">
        <v>111</v>
      </c>
      <c r="L47" s="18">
        <f t="shared" si="1"/>
        <v>0</v>
      </c>
      <c r="M47" s="19">
        <f t="shared" si="2"/>
        <v>13.2</v>
      </c>
      <c r="N47" s="20">
        <f>VLOOKUP(A47,Total_Acoes!A:B,2,0)</f>
        <v>4394245879</v>
      </c>
      <c r="O47" s="21">
        <f t="shared" si="3"/>
        <v>0</v>
      </c>
      <c r="P47" s="21" t="str">
        <f t="shared" si="4"/>
        <v>Estável</v>
      </c>
      <c r="Q47" s="21" t="str">
        <f>VLOOKUP(A47,Ticker!A:B,2,0)</f>
        <v>Ambev</v>
      </c>
      <c r="R47" s="21" t="str">
        <f>vlookup(Q47,ChatGpt!A:C,2,0)</f>
        <v>Bebidas</v>
      </c>
      <c r="S47" s="22">
        <f>vlookup(Q47,ChatGpt!A:C,3,0)</f>
        <v>32</v>
      </c>
      <c r="T47" s="22" t="str">
        <f t="shared" si="5"/>
        <v>Menos de 50 anos</v>
      </c>
    </row>
    <row r="48">
      <c r="A48" s="5" t="s">
        <v>112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113</v>
      </c>
      <c r="L48" s="9">
        <f t="shared" si="1"/>
        <v>-0.0002</v>
      </c>
      <c r="M48" s="10">
        <f t="shared" si="2"/>
        <v>33.73674735</v>
      </c>
      <c r="N48" s="11">
        <f>VLOOKUP(A48,Total_Acoes!A:B,2,0)</f>
        <v>671750768</v>
      </c>
      <c r="O48" s="12">
        <f t="shared" si="3"/>
        <v>-4532537.188</v>
      </c>
      <c r="P48" s="12" t="str">
        <f t="shared" si="4"/>
        <v>Estável</v>
      </c>
      <c r="Q48" s="12" t="str">
        <f>VLOOKUP(A48,Ticker!A:B,2,0)</f>
        <v>BB Seguridade</v>
      </c>
      <c r="R48" s="12" t="str">
        <f>vlookup(Q48,ChatGpt!A:C,2,0)</f>
        <v>Seguros</v>
      </c>
      <c r="S48" s="13">
        <f>vlookup(Q48,ChatGpt!A:C,3,0)</f>
        <v>11</v>
      </c>
      <c r="T48" s="13" t="str">
        <f t="shared" si="5"/>
        <v>Menos de 50 anos</v>
      </c>
    </row>
    <row r="49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4" t="s">
        <v>115</v>
      </c>
      <c r="L49" s="18">
        <f t="shared" si="1"/>
        <v>-0.0006</v>
      </c>
      <c r="M49" s="19">
        <f t="shared" si="2"/>
        <v>77.08625175</v>
      </c>
      <c r="N49" s="20">
        <f>VLOOKUP(A49,Total_Acoes!A:B,2,0)</f>
        <v>340001799</v>
      </c>
      <c r="O49" s="21">
        <f t="shared" si="3"/>
        <v>-15725678.56</v>
      </c>
      <c r="P49" s="21" t="str">
        <f t="shared" si="4"/>
        <v>Desceu</v>
      </c>
      <c r="Q49" s="21" t="str">
        <f>VLOOKUP(A49,Ticker!A:B,2,0)</f>
        <v>Sabesp</v>
      </c>
      <c r="R49" s="21" t="str">
        <f>vlookup(Q49,ChatGpt!A:C,2,0)</f>
        <v>Saneamento</v>
      </c>
      <c r="S49" s="22">
        <f>vlookup(Q49,ChatGpt!A:C,3,0)</f>
        <v>47</v>
      </c>
      <c r="T49" s="22" t="str">
        <f t="shared" si="5"/>
        <v>Menos de 50 anos</v>
      </c>
    </row>
    <row r="50">
      <c r="A50" s="5" t="s">
        <v>116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117</v>
      </c>
      <c r="L50" s="9">
        <f t="shared" si="1"/>
        <v>-0.0006</v>
      </c>
      <c r="M50" s="10">
        <f t="shared" si="2"/>
        <v>30.89853912</v>
      </c>
      <c r="N50" s="11">
        <f>VLOOKUP(A50,Total_Acoes!A:B,2,0)</f>
        <v>514122351</v>
      </c>
      <c r="O50" s="12">
        <f t="shared" si="3"/>
        <v>-9531377.746</v>
      </c>
      <c r="P50" s="12" t="str">
        <f t="shared" si="4"/>
        <v>Desceu</v>
      </c>
      <c r="Q50" s="12" t="str">
        <f>VLOOKUP(A50,Ticker!A:B,2,0)</f>
        <v>Totvs</v>
      </c>
      <c r="R50" s="12" t="str">
        <f>vlookup(Q50,ChatGpt!A:C,2,0)</f>
        <v>Tecnologia</v>
      </c>
      <c r="S50" s="13">
        <f>vlookup(Q50,ChatGpt!A:C,3,0)</f>
        <v>55</v>
      </c>
      <c r="T50" s="13" t="str">
        <f t="shared" si="5"/>
        <v>Entre 50 e 100 anos</v>
      </c>
    </row>
    <row r="5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4" t="s">
        <v>119</v>
      </c>
      <c r="L51" s="18">
        <f t="shared" si="1"/>
        <v>-0.0017</v>
      </c>
      <c r="M51" s="19">
        <f t="shared" si="2"/>
        <v>11.6598217</v>
      </c>
      <c r="N51" s="20">
        <f>VLOOKUP(A51,Total_Acoes!A:B,2,0)</f>
        <v>1437415777</v>
      </c>
      <c r="O51" s="21">
        <f t="shared" si="3"/>
        <v>-28492019.83</v>
      </c>
      <c r="P51" s="21" t="str">
        <f t="shared" si="4"/>
        <v>Desceu</v>
      </c>
      <c r="Q51" s="21" t="str">
        <f>VLOOKUP(A51,Ticker!A:B,2,0)</f>
        <v>CEMIG</v>
      </c>
      <c r="R51" s="21" t="str">
        <f>vlookup(Q51,ChatGpt!A:C,2,0)</f>
        <v>Energia</v>
      </c>
      <c r="S51" s="22">
        <f>vlookup(Q51,ChatGpt!A:C,3,0)</f>
        <v>69</v>
      </c>
      <c r="T51" s="22" t="str">
        <f t="shared" si="5"/>
        <v>Entre 50 e 100 anos</v>
      </c>
    </row>
    <row r="52">
      <c r="A52" s="5" t="s">
        <v>120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121</v>
      </c>
      <c r="L52" s="9">
        <f t="shared" si="1"/>
        <v>-0.0019</v>
      </c>
      <c r="M52" s="10">
        <f t="shared" si="2"/>
        <v>46.12764252</v>
      </c>
      <c r="N52" s="11">
        <f>VLOOKUP(A52,Total_Acoes!A:B,2,0)</f>
        <v>268544014</v>
      </c>
      <c r="O52" s="12">
        <f t="shared" si="3"/>
        <v>-23535874.33</v>
      </c>
      <c r="P52" s="12" t="str">
        <f t="shared" si="4"/>
        <v>Desceu</v>
      </c>
      <c r="Q52" s="12" t="str">
        <f>VLOOKUP(A52,Ticker!A:B,2,0)</f>
        <v>Eletrobras</v>
      </c>
      <c r="R52" s="12" t="str">
        <f>vlookup(Q52,ChatGpt!A:C,2,0)</f>
        <v>Energia</v>
      </c>
      <c r="S52" s="13">
        <f>vlookup(Q52,ChatGpt!A:C,3,0)</f>
        <v>64</v>
      </c>
      <c r="T52" s="13" t="str">
        <f t="shared" si="5"/>
        <v>Entre 50 e 100 anos</v>
      </c>
    </row>
    <row r="53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4" t="s">
        <v>123</v>
      </c>
      <c r="L53" s="18">
        <f t="shared" si="1"/>
        <v>-0.0023</v>
      </c>
      <c r="M53" s="19">
        <f t="shared" si="2"/>
        <v>12.89966924</v>
      </c>
      <c r="N53" s="20">
        <f>VLOOKUP(A53,Total_Acoes!A:B,2,0)</f>
        <v>1579130168</v>
      </c>
      <c r="O53" s="21">
        <f t="shared" si="3"/>
        <v>-46851590.76</v>
      </c>
      <c r="P53" s="21" t="str">
        <f t="shared" si="4"/>
        <v>Desceu</v>
      </c>
      <c r="Q53" s="21" t="str">
        <f>VLOOKUP(A53,Ticker!A:B,2,0)</f>
        <v>Eneva</v>
      </c>
      <c r="R53" s="21" t="str">
        <f>vlookup(Q53,ChatGpt!A:C,2,0)</f>
        <v>Energia</v>
      </c>
      <c r="S53" s="22">
        <f>vlookup(Q53,ChatGpt!A:C,3,0)</f>
        <v>17</v>
      </c>
      <c r="T53" s="22" t="str">
        <f t="shared" si="5"/>
        <v>Menos de 50 anos</v>
      </c>
    </row>
    <row r="54">
      <c r="A54" s="5" t="s">
        <v>124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125</v>
      </c>
      <c r="L54" s="9">
        <f t="shared" si="1"/>
        <v>-0.0024</v>
      </c>
      <c r="M54" s="10">
        <f t="shared" si="2"/>
        <v>33.24979952</v>
      </c>
      <c r="N54" s="11">
        <f>VLOOKUP(A54,Total_Acoes!A:B,2,0)</f>
        <v>1481593024</v>
      </c>
      <c r="O54" s="12">
        <f t="shared" si="3"/>
        <v>-118230410.4</v>
      </c>
      <c r="P54" s="12" t="str">
        <f t="shared" si="4"/>
        <v>Desceu</v>
      </c>
      <c r="Q54" s="12" t="str">
        <f>VLOOKUP(A54,Ticker!A:B,2,0)</f>
        <v>WEG</v>
      </c>
      <c r="R54" s="12" t="str">
        <f>vlookup(Q54,ChatGpt!A:C,2,0)</f>
        <v>Automação</v>
      </c>
      <c r="S54" s="13">
        <f>vlookup(Q54,ChatGpt!A:C,3,0)</f>
        <v>59</v>
      </c>
      <c r="T54" s="13" t="str">
        <f t="shared" si="5"/>
        <v>Entre 50 e 100 anos</v>
      </c>
    </row>
    <row r="55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4" t="s">
        <v>127</v>
      </c>
      <c r="L55" s="18">
        <f t="shared" si="1"/>
        <v>-0.0025</v>
      </c>
      <c r="M55" s="19">
        <f t="shared" si="2"/>
        <v>19.34837093</v>
      </c>
      <c r="N55" s="20">
        <f>VLOOKUP(A55,Total_Acoes!A:B,2,0)</f>
        <v>195751130</v>
      </c>
      <c r="O55" s="21">
        <f t="shared" si="3"/>
        <v>-9468663.682</v>
      </c>
      <c r="P55" s="21" t="str">
        <f t="shared" si="4"/>
        <v>Desceu</v>
      </c>
      <c r="Q55" s="21" t="str">
        <f>VLOOKUP(A55,Ticker!A:B,2,0)</f>
        <v>SLC Agrícola</v>
      </c>
      <c r="R55" s="21" t="str">
        <f>vlookup(Q55,ChatGpt!A:C,2,0)</f>
        <v>Agronegócio</v>
      </c>
      <c r="S55" s="22">
        <f>vlookup(Q55,ChatGpt!A:C,3,0)</f>
        <v>46</v>
      </c>
      <c r="T55" s="22" t="str">
        <f t="shared" si="5"/>
        <v>Menos de 50 anos</v>
      </c>
    </row>
    <row r="56">
      <c r="A56" s="5" t="s">
        <v>128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129</v>
      </c>
      <c r="L56" s="9">
        <f t="shared" si="1"/>
        <v>-0.0028</v>
      </c>
      <c r="M56" s="10">
        <f t="shared" si="2"/>
        <v>24.68912956</v>
      </c>
      <c r="N56" s="11">
        <f>VLOOKUP(A56,Total_Acoes!A:B,2,0)</f>
        <v>532616595</v>
      </c>
      <c r="O56" s="12">
        <f t="shared" si="3"/>
        <v>-36819552.34</v>
      </c>
      <c r="P56" s="12" t="str">
        <f t="shared" si="4"/>
        <v>Desceu</v>
      </c>
      <c r="Q56" s="12" t="str">
        <f>VLOOKUP(A56,Ticker!A:B,2,0)</f>
        <v>ALOS3</v>
      </c>
      <c r="R56" s="12" t="str">
        <f>vlookup(Q56,ChatGpt!A:C,2,0)</f>
        <v>Telecomunicações</v>
      </c>
      <c r="S56" s="13">
        <f>vlookup(Q56,ChatGpt!A:C,3,0)</f>
        <v>9</v>
      </c>
      <c r="T56" s="13" t="str">
        <f t="shared" si="5"/>
        <v>Menos de 50 anos</v>
      </c>
    </row>
    <row r="57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4" t="s">
        <v>131</v>
      </c>
      <c r="L57" s="18">
        <f t="shared" si="1"/>
        <v>-0.003</v>
      </c>
      <c r="M57" s="19">
        <f t="shared" si="2"/>
        <v>13.30992979</v>
      </c>
      <c r="N57" s="20">
        <f>VLOOKUP(A57,Total_Acoes!A:B,2,0)</f>
        <v>995335937</v>
      </c>
      <c r="O57" s="21">
        <f t="shared" si="3"/>
        <v>-39743554.31</v>
      </c>
      <c r="P57" s="21" t="str">
        <f t="shared" si="4"/>
        <v>Desceu</v>
      </c>
      <c r="Q57" s="21" t="str">
        <f>VLOOKUP(A57,Ticker!A:B,2,0)</f>
        <v>Grupo CCR</v>
      </c>
      <c r="R57" s="21" t="str">
        <f>vlookup(Q57,ChatGpt!A:C,2,0)</f>
        <v>Infraestrutura</v>
      </c>
      <c r="S57" s="22">
        <f>vlookup(Q57,ChatGpt!A:C,3,0)</f>
        <v>23</v>
      </c>
      <c r="T57" s="22" t="str">
        <f t="shared" si="5"/>
        <v>Menos de 50 anos</v>
      </c>
    </row>
    <row r="58">
      <c r="A58" s="5" t="s">
        <v>132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133</v>
      </c>
      <c r="L58" s="9">
        <f t="shared" si="1"/>
        <v>-0.0032</v>
      </c>
      <c r="M58" s="10">
        <f t="shared" si="2"/>
        <v>3.039727127</v>
      </c>
      <c r="N58" s="11">
        <f>VLOOKUP(A58,Total_Acoes!A:B,2,0)</f>
        <v>1814920980</v>
      </c>
      <c r="O58" s="12">
        <f t="shared" si="3"/>
        <v>-17653966.51</v>
      </c>
      <c r="P58" s="12" t="str">
        <f t="shared" si="4"/>
        <v>Desceu</v>
      </c>
      <c r="Q58" s="12" t="str">
        <f>VLOOKUP(A58,Ticker!A:B,2,0)</f>
        <v>Cogna</v>
      </c>
      <c r="R58" s="12" t="str">
        <f>vlookup(Q58,ChatGpt!A:C,2,0)</f>
        <v>Educação</v>
      </c>
      <c r="S58" s="13">
        <f>vlookup(Q58,ChatGpt!A:C,3,0)</f>
        <v>50</v>
      </c>
      <c r="T58" s="13" t="str">
        <f t="shared" si="5"/>
        <v>Entre 50 e 100 anos</v>
      </c>
    </row>
    <row r="59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4" t="s">
        <v>135</v>
      </c>
      <c r="L59" s="18">
        <f t="shared" si="1"/>
        <v>-0.0041</v>
      </c>
      <c r="M59" s="19">
        <f t="shared" si="2"/>
        <v>26.22753288</v>
      </c>
      <c r="N59" s="20">
        <f>VLOOKUP(A59,Total_Acoes!A:B,2,0)</f>
        <v>395801044</v>
      </c>
      <c r="O59" s="21">
        <f t="shared" si="3"/>
        <v>-42561628.08</v>
      </c>
      <c r="P59" s="21" t="str">
        <f t="shared" si="4"/>
        <v>Desceu</v>
      </c>
      <c r="Q59" s="21" t="str">
        <f>VLOOKUP(A59,Ticker!A:B,2,0)</f>
        <v>Transmissão Paulista</v>
      </c>
      <c r="R59" s="21" t="str">
        <f>vlookup(Q59,ChatGpt!A:C,2,0)</f>
        <v>Energia</v>
      </c>
      <c r="S59" s="22">
        <f>vlookup(Q59,ChatGpt!A:C,3,0)</f>
        <v>23</v>
      </c>
      <c r="T59" s="22" t="str">
        <f t="shared" si="5"/>
        <v>Menos de 50 anos</v>
      </c>
    </row>
    <row r="60">
      <c r="A60" s="5" t="s">
        <v>136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137</v>
      </c>
      <c r="L60" s="9">
        <f t="shared" si="1"/>
        <v>-0.0046</v>
      </c>
      <c r="M60" s="10">
        <f t="shared" si="2"/>
        <v>41.22965642</v>
      </c>
      <c r="N60" s="11">
        <f>VLOOKUP(A60,Total_Acoes!A:B,2,0)</f>
        <v>255236961</v>
      </c>
      <c r="O60" s="12">
        <f t="shared" si="3"/>
        <v>-48407328.15</v>
      </c>
      <c r="P60" s="12" t="str">
        <f t="shared" si="4"/>
        <v>Desceu</v>
      </c>
      <c r="Q60" s="12" t="str">
        <f>VLOOKUP(A60,Ticker!A:B,2,0)</f>
        <v>Engie</v>
      </c>
      <c r="R60" s="12" t="str">
        <f>vlookup(Q60,ChatGpt!A:C,2,0)</f>
        <v>Energia</v>
      </c>
      <c r="S60" s="13">
        <f>vlookup(Q60,ChatGpt!A:C,3,0)</f>
        <v>25</v>
      </c>
      <c r="T60" s="13" t="str">
        <f t="shared" si="5"/>
        <v>Menos de 50 anos</v>
      </c>
    </row>
    <row r="6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4" t="s">
        <v>139</v>
      </c>
      <c r="L61" s="18">
        <f t="shared" si="1"/>
        <v>-0.0047</v>
      </c>
      <c r="M61" s="19">
        <f t="shared" si="2"/>
        <v>23.33969657</v>
      </c>
      <c r="N61" s="20">
        <f>VLOOKUP(A61,Total_Acoes!A:B,2,0)</f>
        <v>1114412532</v>
      </c>
      <c r="O61" s="21">
        <f t="shared" si="3"/>
        <v>-122247236.7</v>
      </c>
      <c r="P61" s="21" t="str">
        <f t="shared" si="4"/>
        <v>Desceu</v>
      </c>
      <c r="Q61" s="21" t="str">
        <f>VLOOKUP(A61,Ticker!A:B,2,0)</f>
        <v>Vibra Energia</v>
      </c>
      <c r="R61" s="21" t="str">
        <f>vlookup(Q61,ChatGpt!A:C,2,0)</f>
        <v>Energia</v>
      </c>
      <c r="S61" s="22">
        <f>vlookup(Q61,ChatGpt!A:C,3,0)</f>
        <v>8</v>
      </c>
      <c r="T61" s="22" t="str">
        <f t="shared" si="5"/>
        <v>Menos de 50 anos</v>
      </c>
    </row>
    <row r="62">
      <c r="A62" s="5" t="s">
        <v>140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141</v>
      </c>
      <c r="L62" s="9">
        <f t="shared" si="1"/>
        <v>-0.0065</v>
      </c>
      <c r="M62" s="10">
        <f t="shared" si="2"/>
        <v>40.9159537</v>
      </c>
      <c r="N62" s="11">
        <f>VLOOKUP(A62,Total_Acoes!A:B,2,0)</f>
        <v>81838843</v>
      </c>
      <c r="O62" s="12">
        <f t="shared" si="3"/>
        <v>-21765343.02</v>
      </c>
      <c r="P62" s="12" t="str">
        <f t="shared" si="4"/>
        <v>Desceu</v>
      </c>
      <c r="Q62" s="12" t="str">
        <f>VLOOKUP(A62,Ticker!A:B,2,0)</f>
        <v>IRB Brasil RE</v>
      </c>
      <c r="R62" s="12" t="str">
        <f>vlookup(Q62,ChatGpt!A:C,2,0)</f>
        <v>Seguros</v>
      </c>
      <c r="S62" s="13">
        <f>vlookup(Q62,ChatGpt!A:C,3,0)</f>
        <v>83</v>
      </c>
      <c r="T62" s="13" t="str">
        <f t="shared" si="5"/>
        <v>Entre 50 e 100 anos</v>
      </c>
    </row>
    <row r="63">
      <c r="A63" s="14" t="s">
        <v>142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4" t="s">
        <v>143</v>
      </c>
      <c r="L63" s="18">
        <f t="shared" si="1"/>
        <v>-0.0065</v>
      </c>
      <c r="M63" s="19">
        <f t="shared" si="2"/>
        <v>41.12732763</v>
      </c>
      <c r="N63" s="20">
        <f>VLOOKUP(A63,Total_Acoes!A:B,2,0)</f>
        <v>1980568384</v>
      </c>
      <c r="O63" s="21">
        <f t="shared" si="3"/>
        <v>-529460651.3</v>
      </c>
      <c r="P63" s="21" t="str">
        <f t="shared" si="4"/>
        <v>Desceu</v>
      </c>
      <c r="Q63" s="21" t="str">
        <f>VLOOKUP(A63,Ticker!A:B,2,0)</f>
        <v>Eletrobras</v>
      </c>
      <c r="R63" s="21" t="str">
        <f>vlookup(Q63,ChatGpt!A:C,2,0)</f>
        <v>Energia</v>
      </c>
      <c r="S63" s="22">
        <f>vlookup(Q63,ChatGpt!A:C,3,0)</f>
        <v>64</v>
      </c>
      <c r="T63" s="22" t="str">
        <f t="shared" si="5"/>
        <v>Entre 50 e 100 anos</v>
      </c>
    </row>
    <row r="64">
      <c r="A64" s="5" t="s">
        <v>144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145</v>
      </c>
      <c r="L64" s="9">
        <f t="shared" si="1"/>
        <v>-0.0087</v>
      </c>
      <c r="M64" s="10">
        <f t="shared" si="2"/>
        <v>3.429839605</v>
      </c>
      <c r="N64" s="11">
        <f>VLOOKUP(A64,Total_Acoes!A:B,2,0)</f>
        <v>309729428</v>
      </c>
      <c r="O64" s="12">
        <f t="shared" si="3"/>
        <v>-9242203.652</v>
      </c>
      <c r="P64" s="12" t="str">
        <f t="shared" si="4"/>
        <v>Desceu</v>
      </c>
      <c r="Q64" s="12" t="str">
        <f>VLOOKUP(A64,Ticker!A:B,2,0)</f>
        <v>Petz</v>
      </c>
      <c r="R64" s="12" t="str">
        <f>vlookup(Q64,ChatGpt!A:C,2,0)</f>
        <v>Varejo</v>
      </c>
      <c r="S64" s="13">
        <f>vlookup(Q64,ChatGpt!A:C,3,0)</f>
        <v>9</v>
      </c>
      <c r="T64" s="13" t="str">
        <f t="shared" si="5"/>
        <v>Menos de 50 anos</v>
      </c>
    </row>
    <row r="65">
      <c r="A65" s="14" t="s">
        <v>146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4" t="s">
        <v>147</v>
      </c>
      <c r="L65" s="18">
        <f t="shared" si="1"/>
        <v>-0.0093</v>
      </c>
      <c r="M65" s="19">
        <f t="shared" si="2"/>
        <v>16.05935197</v>
      </c>
      <c r="N65" s="20">
        <f>VLOOKUP(A65,Total_Acoes!A:B,2,0)</f>
        <v>91514307</v>
      </c>
      <c r="O65" s="21">
        <f t="shared" si="3"/>
        <v>-13667842.34</v>
      </c>
      <c r="P65" s="21" t="str">
        <f t="shared" si="4"/>
        <v>Desceu</v>
      </c>
      <c r="Q65" s="21" t="str">
        <f>VLOOKUP(A65,Ticker!A:B,2,0)</f>
        <v>EZTEC</v>
      </c>
      <c r="R65" s="21" t="str">
        <f>vlookup(Q65,ChatGpt!A:C,2,0)</f>
        <v>Imobiliário</v>
      </c>
      <c r="S65" s="22">
        <f>vlookup(Q65,ChatGpt!A:C,3,0)</f>
        <v>42</v>
      </c>
      <c r="T65" s="22" t="str">
        <f t="shared" si="5"/>
        <v>Menos de 50 anos</v>
      </c>
    </row>
    <row r="66">
      <c r="A66" s="5" t="s">
        <v>148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91</v>
      </c>
      <c r="L66" s="9">
        <f t="shared" si="1"/>
        <v>-0.0107</v>
      </c>
      <c r="M66" s="10">
        <f t="shared" si="2"/>
        <v>16.66835136</v>
      </c>
      <c r="N66" s="11">
        <f>VLOOKUP(A66,Total_Acoes!A:B,2,0)</f>
        <v>240822651</v>
      </c>
      <c r="O66" s="12">
        <f t="shared" si="3"/>
        <v>-42951047.22</v>
      </c>
      <c r="P66" s="12" t="str">
        <f t="shared" si="4"/>
        <v>Desceu</v>
      </c>
      <c r="Q66" s="12" t="str">
        <f>VLOOKUP(A66,Ticker!A:B,2,0)</f>
        <v>Fleury</v>
      </c>
      <c r="R66" s="12" t="str">
        <f>vlookup(Q66,ChatGpt!A:C,2,0)</f>
        <v>Saúde</v>
      </c>
      <c r="S66" s="13">
        <f>vlookup(Q66,ChatGpt!A:C,3,0)</f>
        <v>95</v>
      </c>
      <c r="T66" s="13" t="str">
        <f t="shared" si="5"/>
        <v>Entre 50 e 100 anos</v>
      </c>
    </row>
    <row r="67">
      <c r="A67" s="14" t="s">
        <v>149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4" t="s">
        <v>150</v>
      </c>
      <c r="L67" s="18">
        <f t="shared" si="1"/>
        <v>-0.0127</v>
      </c>
      <c r="M67" s="19">
        <f t="shared" si="2"/>
        <v>7.039400385</v>
      </c>
      <c r="N67" s="20">
        <f>VLOOKUP(A67,Total_Acoes!A:B,2,0)</f>
        <v>496029967</v>
      </c>
      <c r="O67" s="21">
        <f t="shared" si="3"/>
        <v>-44345269.97</v>
      </c>
      <c r="P67" s="21" t="str">
        <f t="shared" si="4"/>
        <v>Desceu</v>
      </c>
      <c r="Q67" s="21" t="str">
        <f>VLOOKUP(A67,Ticker!A:B,2,0)</f>
        <v>Grupo Soma</v>
      </c>
      <c r="R67" s="21" t="str">
        <f>vlookup(Q67,ChatGpt!A:C,2,0)</f>
        <v>Moda</v>
      </c>
      <c r="S67" s="22">
        <f>vlookup(Q67,ChatGpt!A:C,3,0)</f>
        <v>17</v>
      </c>
      <c r="T67" s="22" t="str">
        <f t="shared" si="5"/>
        <v>Menos de 50 anos</v>
      </c>
    </row>
    <row r="68">
      <c r="A68" s="5" t="s">
        <v>151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152</v>
      </c>
      <c r="L68" s="9">
        <f t="shared" si="1"/>
        <v>-0.0136</v>
      </c>
      <c r="M68" s="10">
        <f t="shared" si="2"/>
        <v>8.789537713</v>
      </c>
      <c r="N68" s="11">
        <f>VLOOKUP(A68,Total_Acoes!A:B,2,0)</f>
        <v>176733968</v>
      </c>
      <c r="O68" s="12">
        <f t="shared" si="3"/>
        <v>-21126374.33</v>
      </c>
      <c r="P68" s="12" t="str">
        <f t="shared" si="4"/>
        <v>Desceu</v>
      </c>
      <c r="Q68" s="12" t="str">
        <f>VLOOKUP(A68,Ticker!A:B,2,0)</f>
        <v>Alpargatas</v>
      </c>
      <c r="R68" s="12" t="str">
        <f>vlookup(Q68,ChatGpt!A:C,2,0)</f>
        <v>Moda</v>
      </c>
      <c r="S68" s="13">
        <f>vlookup(Q68,ChatGpt!A:C,3,0)</f>
        <v>113</v>
      </c>
      <c r="T68" s="13" t="str">
        <f t="shared" si="5"/>
        <v>Mais de 100 anos</v>
      </c>
    </row>
    <row r="69">
      <c r="A69" s="14" t="s">
        <v>153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4" t="s">
        <v>154</v>
      </c>
      <c r="L69" s="18">
        <f t="shared" si="1"/>
        <v>-0.0138</v>
      </c>
      <c r="M69" s="19">
        <f t="shared" si="2"/>
        <v>23.15960251</v>
      </c>
      <c r="N69" s="20">
        <f>VLOOKUP(A69,Total_Acoes!A:B,2,0)</f>
        <v>265784616</v>
      </c>
      <c r="O69" s="21">
        <f t="shared" si="3"/>
        <v>-84945431.64</v>
      </c>
      <c r="P69" s="21" t="str">
        <f t="shared" si="4"/>
        <v>Desceu</v>
      </c>
      <c r="Q69" s="21" t="str">
        <f>VLOOKUP(A69,Ticker!A:B,2,0)</f>
        <v>Cyrela</v>
      </c>
      <c r="R69" s="21" t="str">
        <f>vlookup(Q69,ChatGpt!A:C,2,0)</f>
        <v>Construção</v>
      </c>
      <c r="S69" s="22">
        <f>vlookup(Q69,ChatGpt!A:C,3,0)</f>
        <v>58</v>
      </c>
      <c r="T69" s="22" t="str">
        <f t="shared" si="5"/>
        <v>Entre 50 e 100 anos</v>
      </c>
    </row>
    <row r="70">
      <c r="A70" s="5" t="s">
        <v>155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156</v>
      </c>
      <c r="L70" s="9">
        <f t="shared" si="1"/>
        <v>-0.014</v>
      </c>
      <c r="M70" s="10">
        <f t="shared" si="2"/>
        <v>22.71805274</v>
      </c>
      <c r="N70" s="11">
        <f>VLOOKUP(A70,Total_Acoes!A:B,2,0)</f>
        <v>734632705</v>
      </c>
      <c r="O70" s="12">
        <f t="shared" si="3"/>
        <v>-233651943.5</v>
      </c>
      <c r="P70" s="12" t="str">
        <f t="shared" si="4"/>
        <v>Desceu</v>
      </c>
      <c r="Q70" s="12" t="str">
        <f>VLOOKUP(A70,Ticker!A:B,2,0)</f>
        <v>Embraer</v>
      </c>
      <c r="R70" s="12" t="str">
        <f>vlookup(Q70,ChatGpt!A:C,2,0)</f>
        <v>Aeronáutica</v>
      </c>
      <c r="S70" s="13">
        <f>vlookup(Q70,ChatGpt!A:C,3,0)</f>
        <v>53</v>
      </c>
      <c r="T70" s="13" t="str">
        <f t="shared" si="5"/>
        <v>Entre 50 e 100 anos</v>
      </c>
    </row>
    <row r="71">
      <c r="A71" s="14" t="s">
        <v>157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4" t="s">
        <v>158</v>
      </c>
      <c r="L71" s="18">
        <f t="shared" si="1"/>
        <v>-0.0141</v>
      </c>
      <c r="M71" s="19">
        <f t="shared" si="2"/>
        <v>16.1983974</v>
      </c>
      <c r="N71" s="20">
        <f>VLOOKUP(A71,Total_Acoes!A:B,2,0)</f>
        <v>846244302</v>
      </c>
      <c r="O71" s="21">
        <f t="shared" si="3"/>
        <v>-193280001.2</v>
      </c>
      <c r="P71" s="21" t="str">
        <f t="shared" si="4"/>
        <v>Desceu</v>
      </c>
      <c r="Q71" s="21" t="str">
        <f>VLOOKUP(A71,Ticker!A:B,2,0)</f>
        <v>Natura</v>
      </c>
      <c r="R71" s="21" t="str">
        <f>vlookup(Q71,ChatGpt!A:C,2,0)</f>
        <v>Cosméticos</v>
      </c>
      <c r="S71" s="22">
        <f>vlookup(Q71,ChatGpt!A:C,3,0)</f>
        <v>54</v>
      </c>
      <c r="T71" s="22" t="str">
        <f t="shared" si="5"/>
        <v>Entre 50 e 100 anos</v>
      </c>
    </row>
    <row r="72">
      <c r="A72" s="5" t="s">
        <v>159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160</v>
      </c>
      <c r="L72" s="9">
        <f t="shared" si="1"/>
        <v>-0.0142</v>
      </c>
      <c r="M72" s="10">
        <f t="shared" si="2"/>
        <v>13.99878271</v>
      </c>
      <c r="N72" s="11">
        <f>VLOOKUP(A72,Total_Acoes!A:B,2,0)</f>
        <v>1349217892</v>
      </c>
      <c r="O72" s="12">
        <f t="shared" si="3"/>
        <v>-268201195.1</v>
      </c>
      <c r="P72" s="12" t="str">
        <f t="shared" si="4"/>
        <v>Desceu</v>
      </c>
      <c r="Q72" s="12" t="str">
        <f>VLOOKUP(A72,Ticker!A:B,2,0)</f>
        <v>Assaí</v>
      </c>
      <c r="R72" s="12" t="str">
        <f>vlookup(Q72,ChatGpt!A:C,2,0)</f>
        <v>Varejo</v>
      </c>
      <c r="S72" s="13">
        <f>vlookup(Q72,ChatGpt!A:C,3,0)</f>
        <v>49</v>
      </c>
      <c r="T72" s="13" t="str">
        <f t="shared" si="5"/>
        <v>Menos de 50 anos</v>
      </c>
    </row>
    <row r="73">
      <c r="A73" s="14" t="s">
        <v>161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4" t="s">
        <v>162</v>
      </c>
      <c r="L73" s="18">
        <f t="shared" si="1"/>
        <v>-0.0156</v>
      </c>
      <c r="M73" s="19">
        <f t="shared" si="2"/>
        <v>13.4295002</v>
      </c>
      <c r="N73" s="20">
        <f>VLOOKUP(A73,Total_Acoes!A:B,2,0)</f>
        <v>5602790110</v>
      </c>
      <c r="O73" s="21">
        <f t="shared" si="3"/>
        <v>-1173785666</v>
      </c>
      <c r="P73" s="21" t="str">
        <f t="shared" si="4"/>
        <v>Desceu</v>
      </c>
      <c r="Q73" s="21" t="str">
        <f>VLOOKUP(A73,Ticker!A:B,2,0)</f>
        <v>B3</v>
      </c>
      <c r="R73" s="21" t="str">
        <f>vlookup(Q73,ChatGpt!A:C,2,0)</f>
        <v>Bolsa de Valores</v>
      </c>
      <c r="S73" s="22">
        <f>vlookup(Q73,ChatGpt!A:C,3,0)</f>
        <v>126</v>
      </c>
      <c r="T73" s="22" t="str">
        <f t="shared" si="5"/>
        <v>Mais de 100 anos</v>
      </c>
    </row>
    <row r="74">
      <c r="A74" s="5" t="s">
        <v>163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164</v>
      </c>
      <c r="L74" s="9">
        <f t="shared" si="1"/>
        <v>-0.0161</v>
      </c>
      <c r="M74" s="10">
        <f t="shared" si="2"/>
        <v>31.58857607</v>
      </c>
      <c r="N74" s="11">
        <f>VLOOKUP(A74,Total_Acoes!A:B,2,0)</f>
        <v>409490388</v>
      </c>
      <c r="O74" s="12">
        <f t="shared" si="3"/>
        <v>-208257014.2</v>
      </c>
      <c r="P74" s="12" t="str">
        <f t="shared" si="4"/>
        <v>Desceu</v>
      </c>
      <c r="Q74" s="12" t="str">
        <f>VLOOKUP(A74,Ticker!A:B,2,0)</f>
        <v>Hypera</v>
      </c>
      <c r="R74" s="12" t="str">
        <f>vlookup(Q74,ChatGpt!A:C,2,0)</f>
        <v>Farmacêutica</v>
      </c>
      <c r="S74" s="13">
        <f>vlookup(Q74,ChatGpt!A:C,3,0)</f>
        <v>61</v>
      </c>
      <c r="T74" s="13" t="str">
        <f t="shared" si="5"/>
        <v>Entre 50 e 100 anos</v>
      </c>
    </row>
    <row r="75">
      <c r="A75" s="14" t="s">
        <v>165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4" t="s">
        <v>166</v>
      </c>
      <c r="L75" s="18">
        <f t="shared" si="1"/>
        <v>-0.0194</v>
      </c>
      <c r="M75" s="19">
        <f t="shared" si="2"/>
        <v>28.75790332</v>
      </c>
      <c r="N75" s="20">
        <f>VLOOKUP(A75,Total_Acoes!A:B,2,0)</f>
        <v>142377330</v>
      </c>
      <c r="O75" s="21">
        <f t="shared" si="3"/>
        <v>-79432785.74</v>
      </c>
      <c r="P75" s="21" t="str">
        <f t="shared" si="4"/>
        <v>Desceu</v>
      </c>
      <c r="Q75" s="21" t="str">
        <f>VLOOKUP(A75,Ticker!A:B,2,0)</f>
        <v>São Martinho</v>
      </c>
      <c r="R75" s="21" t="str">
        <f>vlookup(Q75,ChatGpt!A:C,2,0)</f>
        <v>Açúcar e Álcool</v>
      </c>
      <c r="S75" s="22">
        <f>vlookup(Q75,ChatGpt!A:C,3,0)</f>
        <v>82</v>
      </c>
      <c r="T75" s="22" t="str">
        <f t="shared" si="5"/>
        <v>Entre 50 e 100 anos</v>
      </c>
    </row>
    <row r="76">
      <c r="A76" s="5" t="s">
        <v>167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168</v>
      </c>
      <c r="L76" s="9">
        <f t="shared" si="1"/>
        <v>-0.0199</v>
      </c>
      <c r="M76" s="10">
        <f t="shared" si="2"/>
        <v>4.009794919</v>
      </c>
      <c r="N76" s="11">
        <f>VLOOKUP(A76,Total_Acoes!A:B,2,0)</f>
        <v>4394332306</v>
      </c>
      <c r="O76" s="12">
        <f t="shared" si="3"/>
        <v>-350645389.9</v>
      </c>
      <c r="P76" s="12" t="str">
        <f t="shared" si="4"/>
        <v>Desceu</v>
      </c>
      <c r="Q76" s="12" t="str">
        <f>VLOOKUP(A76,Ticker!A:B,2,0)</f>
        <v>Hapvida</v>
      </c>
      <c r="R76" s="12" t="str">
        <f>vlookup(Q76,ChatGpt!A:C,2,0)</f>
        <v>Saúde</v>
      </c>
      <c r="S76" s="13">
        <f>vlookup(Q76,ChatGpt!A:C,3,0)</f>
        <v>45</v>
      </c>
      <c r="T76" s="13" t="str">
        <f t="shared" si="5"/>
        <v>Menos de 50 anos</v>
      </c>
    </row>
    <row r="77">
      <c r="A77" s="14" t="s">
        <v>169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4" t="s">
        <v>170</v>
      </c>
      <c r="L77" s="18">
        <f t="shared" si="1"/>
        <v>-0.0229</v>
      </c>
      <c r="M77" s="19">
        <f t="shared" si="2"/>
        <v>16.14983113</v>
      </c>
      <c r="N77" s="20">
        <f>VLOOKUP(A77,Total_Acoes!A:B,2,0)</f>
        <v>951329770</v>
      </c>
      <c r="O77" s="21">
        <f t="shared" si="3"/>
        <v>-351831366.6</v>
      </c>
      <c r="P77" s="21" t="str">
        <f t="shared" si="4"/>
        <v>Desceu</v>
      </c>
      <c r="Q77" s="21" t="str">
        <f>VLOOKUP(A77,Ticker!A:B,2,0)</f>
        <v>Lojas Renner</v>
      </c>
      <c r="R77" s="21" t="str">
        <f>vlookup(Q77,ChatGpt!A:C,2,0)</f>
        <v>Varejo</v>
      </c>
      <c r="S77" s="22">
        <f>vlookup(Q77,ChatGpt!A:C,3,0)</f>
        <v>54</v>
      </c>
      <c r="T77" s="22" t="str">
        <f t="shared" si="5"/>
        <v>Entre 50 e 100 anos</v>
      </c>
    </row>
    <row r="78">
      <c r="A78" s="5" t="s">
        <v>171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172</v>
      </c>
      <c r="L78" s="9">
        <f t="shared" si="1"/>
        <v>-0.0245</v>
      </c>
      <c r="M78" s="10">
        <f t="shared" si="2"/>
        <v>10.97898514</v>
      </c>
      <c r="N78" s="11">
        <f>VLOOKUP(A78,Total_Acoes!A:B,2,0)</f>
        <v>533990587</v>
      </c>
      <c r="O78" s="12">
        <f t="shared" si="3"/>
        <v>-143635530.6</v>
      </c>
      <c r="P78" s="12" t="str">
        <f t="shared" si="4"/>
        <v>Desceu</v>
      </c>
      <c r="Q78" s="12" t="str">
        <f>VLOOKUP(A78,Ticker!A:B,2,0)</f>
        <v>Carrefour Brasil</v>
      </c>
      <c r="R78" s="12" t="str">
        <f>vlookup(Q78,ChatGpt!A:C,2,0)</f>
        <v>Varejo</v>
      </c>
      <c r="S78" s="13">
        <f>vlookup(Q78,ChatGpt!A:C,3,0)</f>
        <v>37</v>
      </c>
      <c r="T78" s="13" t="str">
        <f t="shared" si="5"/>
        <v>Menos de 50 anos</v>
      </c>
    </row>
    <row r="79">
      <c r="A79" s="14" t="s">
        <v>173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4" t="s">
        <v>174</v>
      </c>
      <c r="L79" s="18">
        <f t="shared" si="1"/>
        <v>-0.0246</v>
      </c>
      <c r="M79" s="19">
        <f t="shared" si="2"/>
        <v>8.919417675</v>
      </c>
      <c r="N79" s="20">
        <f>VLOOKUP(A79,Total_Acoes!A:B,2,0)</f>
        <v>94843047</v>
      </c>
      <c r="O79" s="21">
        <f t="shared" si="3"/>
        <v>-20810240.84</v>
      </c>
      <c r="P79" s="21" t="str">
        <f t="shared" si="4"/>
        <v>Desceu</v>
      </c>
      <c r="Q79" s="21" t="str">
        <f>VLOOKUP(A79,Ticker!A:B,2,0)</f>
        <v>Casas Bahia</v>
      </c>
      <c r="R79" s="21" t="str">
        <f>vlookup(Q79,ChatGpt!A:C,2,0)</f>
        <v>Varejo</v>
      </c>
      <c r="S79" s="22">
        <f>vlookup(Q79,ChatGpt!A:C,3,0)</f>
        <v>95</v>
      </c>
      <c r="T79" s="22" t="str">
        <f t="shared" si="5"/>
        <v>Entre 50 e 100 anos</v>
      </c>
    </row>
    <row r="80">
      <c r="A80" s="5" t="s">
        <v>175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176</v>
      </c>
      <c r="L80" s="9">
        <f t="shared" si="1"/>
        <v>-0.0363</v>
      </c>
      <c r="M80" s="10">
        <f t="shared" si="2"/>
        <v>58.35841029</v>
      </c>
      <c r="N80" s="11">
        <f>VLOOKUP(A80,Total_Acoes!A:B,2,0)</f>
        <v>853202347</v>
      </c>
      <c r="O80" s="12">
        <f t="shared" si="3"/>
        <v>-1807432634</v>
      </c>
      <c r="P80" s="12" t="str">
        <f t="shared" si="4"/>
        <v>Desceu</v>
      </c>
      <c r="Q80" s="12" t="str">
        <f>VLOOKUP(A80,Ticker!A:B,2,0)</f>
        <v>Localiza</v>
      </c>
      <c r="R80" s="12" t="str">
        <f>vlookup(Q80,ChatGpt!A:C,2,0)</f>
        <v>Aluguel de Carros</v>
      </c>
      <c r="S80" s="13">
        <f>vlookup(Q80,ChatGpt!A:C,3,0)</f>
        <v>49</v>
      </c>
      <c r="T80" s="13" t="str">
        <f t="shared" si="5"/>
        <v>Menos de 50 anos</v>
      </c>
    </row>
    <row r="81">
      <c r="A81" s="14" t="s">
        <v>177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4" t="s">
        <v>178</v>
      </c>
      <c r="L81" s="18">
        <f t="shared" si="1"/>
        <v>-0.0436</v>
      </c>
      <c r="M81" s="19">
        <f t="shared" si="2"/>
        <v>3.209953994</v>
      </c>
      <c r="N81" s="20">
        <f>VLOOKUP(A81,Total_Acoes!A:B,2,0)</f>
        <v>525582771</v>
      </c>
      <c r="O81" s="21">
        <f t="shared" si="3"/>
        <v>-73557408.06</v>
      </c>
      <c r="P81" s="21" t="str">
        <f t="shared" si="4"/>
        <v>Desceu</v>
      </c>
      <c r="Q81" s="21" t="str">
        <f>VLOOKUP(A81,Ticker!A:B,2,0)</f>
        <v>CVC</v>
      </c>
      <c r="R81" s="21" t="str">
        <f>vlookup(Q81,ChatGpt!A:C,2,0)</f>
        <v>Turismo</v>
      </c>
      <c r="S81" s="22">
        <f>vlookup(Q81,ChatGpt!A:C,3,0)</f>
        <v>50</v>
      </c>
      <c r="T81" s="22" t="str">
        <f t="shared" si="5"/>
        <v>Entre 50 e 100 anos</v>
      </c>
    </row>
    <row r="82">
      <c r="A82" s="5" t="s">
        <v>179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180</v>
      </c>
      <c r="L82" s="9">
        <f t="shared" si="1"/>
        <v>-0.0807</v>
      </c>
      <c r="M82" s="10">
        <f t="shared" si="2"/>
        <v>6.439682367</v>
      </c>
      <c r="N82" s="11">
        <f>VLOOKUP(A82,Total_Acoes!A:B,2,0)</f>
        <v>198184909</v>
      </c>
      <c r="O82" s="12">
        <f t="shared" si="3"/>
        <v>-102993202.6</v>
      </c>
      <c r="P82" s="12" t="str">
        <f t="shared" si="4"/>
        <v>Desceu</v>
      </c>
      <c r="Q82" s="12" t="str">
        <f>VLOOKUP(A82,Ticker!A:B,2,0)</f>
        <v>GOL</v>
      </c>
      <c r="R82" s="12" t="str">
        <f>vlookup(Q82,ChatGpt!A:C,2,0)</f>
        <v>Aviação</v>
      </c>
      <c r="S82" s="13">
        <f>vlookup(Q82,ChatGpt!A:C,3,0)</f>
        <v>20</v>
      </c>
      <c r="T82" s="13" t="str">
        <f t="shared" si="5"/>
        <v>Menos de 50 anos</v>
      </c>
    </row>
    <row r="83">
      <c r="A83" s="14"/>
      <c r="B83" s="14"/>
      <c r="C83" s="23"/>
      <c r="D83" s="14"/>
      <c r="E83" s="14"/>
      <c r="F83" s="14"/>
      <c r="G83" s="14"/>
      <c r="H83" s="14"/>
      <c r="I83" s="14"/>
      <c r="J83" s="14"/>
      <c r="K83" s="14"/>
      <c r="L83" s="18"/>
      <c r="M83" s="18"/>
      <c r="N83" s="22"/>
      <c r="O83" s="21"/>
      <c r="P83" s="21"/>
      <c r="Q83" s="21"/>
      <c r="R83" s="21"/>
      <c r="S83" s="22"/>
      <c r="T83" s="22"/>
    </row>
    <row r="84">
      <c r="A84" s="5"/>
      <c r="B84" s="5"/>
      <c r="C84" s="24"/>
      <c r="D84" s="5"/>
      <c r="E84" s="5"/>
      <c r="F84" s="5"/>
      <c r="G84" s="5"/>
      <c r="H84" s="5"/>
      <c r="I84" s="5"/>
      <c r="J84" s="5"/>
      <c r="K84" s="5"/>
      <c r="L84" s="25"/>
      <c r="M84" s="25"/>
      <c r="N84" s="26"/>
      <c r="O84" s="27"/>
      <c r="P84" s="27"/>
      <c r="Q84" s="27"/>
      <c r="R84" s="27"/>
      <c r="S84" s="26"/>
      <c r="T84" s="26"/>
    </row>
    <row r="85">
      <c r="A85" s="14"/>
      <c r="B85" s="14"/>
      <c r="C85" s="23"/>
      <c r="D85" s="14"/>
      <c r="E85" s="14"/>
      <c r="F85" s="14"/>
      <c r="G85" s="14"/>
      <c r="H85" s="14"/>
      <c r="I85" s="14"/>
      <c r="J85" s="14"/>
      <c r="K85" s="14"/>
      <c r="L85" s="25"/>
      <c r="M85" s="25"/>
      <c r="N85" s="26"/>
      <c r="O85" s="27"/>
      <c r="P85" s="27"/>
      <c r="Q85" s="27"/>
      <c r="R85" s="27"/>
      <c r="S85" s="26"/>
      <c r="T85" s="26"/>
    </row>
    <row r="86">
      <c r="A86" s="5"/>
      <c r="B86" s="5"/>
      <c r="C86" s="24"/>
      <c r="D86" s="5"/>
      <c r="E86" s="5"/>
      <c r="F86" s="5"/>
      <c r="G86" s="5"/>
      <c r="H86" s="5"/>
      <c r="I86" s="5"/>
      <c r="J86" s="5"/>
      <c r="K86" s="5"/>
      <c r="L86" s="25"/>
      <c r="M86" s="25"/>
      <c r="N86" s="26"/>
      <c r="O86" s="27"/>
      <c r="P86" s="27"/>
      <c r="Q86" s="27"/>
      <c r="R86" s="27"/>
      <c r="S86" s="26"/>
      <c r="T86" s="26"/>
    </row>
    <row r="87">
      <c r="A87" s="14"/>
      <c r="B87" s="14"/>
      <c r="C87" s="23"/>
      <c r="D87" s="14"/>
      <c r="E87" s="14"/>
      <c r="F87" s="14"/>
      <c r="G87" s="14"/>
      <c r="H87" s="14"/>
      <c r="I87" s="14"/>
      <c r="J87" s="14"/>
      <c r="K87" s="14"/>
      <c r="L87" s="25"/>
      <c r="M87" s="25"/>
      <c r="N87" s="26"/>
      <c r="O87" s="27"/>
      <c r="P87" s="27"/>
      <c r="Q87" s="27"/>
      <c r="R87" s="27"/>
      <c r="S87" s="26"/>
      <c r="T87" s="26"/>
    </row>
    <row r="88">
      <c r="A88" s="5"/>
      <c r="B88" s="5"/>
      <c r="C88" s="24"/>
      <c r="D88" s="5"/>
      <c r="E88" s="5"/>
      <c r="F88" s="5"/>
      <c r="G88" s="5"/>
      <c r="H88" s="5"/>
      <c r="I88" s="5"/>
      <c r="J88" s="5"/>
      <c r="K88" s="5"/>
      <c r="L88" s="25"/>
      <c r="M88" s="25"/>
      <c r="N88" s="26"/>
      <c r="O88" s="27"/>
      <c r="P88" s="27"/>
      <c r="Q88" s="27"/>
      <c r="R88" s="27"/>
      <c r="S88" s="26"/>
      <c r="T88" s="26"/>
    </row>
    <row r="89">
      <c r="A89" s="14"/>
      <c r="B89" s="14"/>
      <c r="C89" s="23"/>
      <c r="D89" s="14"/>
      <c r="E89" s="14"/>
      <c r="F89" s="14"/>
      <c r="G89" s="14"/>
      <c r="H89" s="14"/>
      <c r="I89" s="14"/>
      <c r="J89" s="14"/>
      <c r="K89" s="14"/>
      <c r="L89" s="25"/>
      <c r="M89" s="25"/>
      <c r="N89" s="26"/>
      <c r="O89" s="27"/>
      <c r="P89" s="27"/>
      <c r="Q89" s="27"/>
      <c r="R89" s="27"/>
      <c r="S89" s="26"/>
      <c r="T89" s="26"/>
    </row>
    <row r="90">
      <c r="A90" s="5"/>
      <c r="B90" s="5"/>
      <c r="C90" s="24"/>
      <c r="D90" s="5"/>
      <c r="E90" s="5"/>
      <c r="F90" s="5"/>
      <c r="G90" s="5"/>
      <c r="H90" s="5"/>
      <c r="I90" s="5"/>
      <c r="J90" s="5"/>
      <c r="K90" s="5"/>
      <c r="L90" s="25"/>
      <c r="M90" s="25"/>
      <c r="N90" s="26"/>
      <c r="O90" s="27"/>
      <c r="P90" s="27"/>
      <c r="Q90" s="27"/>
      <c r="R90" s="27"/>
      <c r="S90" s="26"/>
      <c r="T90" s="26"/>
    </row>
    <row r="91">
      <c r="A91" s="14"/>
      <c r="B91" s="14"/>
      <c r="C91" s="23"/>
      <c r="D91" s="14"/>
      <c r="E91" s="14"/>
      <c r="F91" s="14"/>
      <c r="G91" s="14"/>
      <c r="H91" s="14"/>
      <c r="I91" s="14"/>
      <c r="J91" s="14"/>
      <c r="K91" s="14"/>
      <c r="L91" s="25"/>
      <c r="M91" s="25"/>
      <c r="N91" s="26"/>
      <c r="O91" s="27"/>
      <c r="P91" s="27"/>
      <c r="Q91" s="27"/>
      <c r="R91" s="27"/>
      <c r="S91" s="26"/>
      <c r="T91" s="26"/>
    </row>
    <row r="92">
      <c r="A92" s="5"/>
      <c r="B92" s="5"/>
      <c r="C92" s="24"/>
      <c r="D92" s="5"/>
      <c r="E92" s="5"/>
      <c r="F92" s="5"/>
      <c r="G92" s="5"/>
      <c r="H92" s="5"/>
      <c r="I92" s="5"/>
      <c r="J92" s="5"/>
      <c r="K92" s="5"/>
      <c r="L92" s="25"/>
      <c r="M92" s="25"/>
      <c r="N92" s="26"/>
      <c r="O92" s="27"/>
      <c r="P92" s="27"/>
      <c r="Q92" s="27"/>
      <c r="R92" s="27"/>
      <c r="S92" s="26"/>
      <c r="T92" s="26"/>
    </row>
    <row r="93">
      <c r="A93" s="14"/>
      <c r="B93" s="14"/>
      <c r="C93" s="23"/>
      <c r="D93" s="14"/>
      <c r="E93" s="14"/>
      <c r="F93" s="14"/>
      <c r="G93" s="14"/>
      <c r="H93" s="14"/>
      <c r="I93" s="14"/>
      <c r="J93" s="14"/>
      <c r="K93" s="14"/>
      <c r="L93" s="25"/>
      <c r="M93" s="25"/>
      <c r="N93" s="26"/>
      <c r="O93" s="27"/>
      <c r="P93" s="27"/>
      <c r="Q93" s="27"/>
      <c r="R93" s="27"/>
      <c r="S93" s="26"/>
      <c r="T93" s="26"/>
    </row>
    <row r="94">
      <c r="A94" s="5"/>
      <c r="B94" s="5"/>
      <c r="C94" s="24"/>
      <c r="D94" s="5"/>
      <c r="E94" s="5"/>
      <c r="F94" s="5"/>
      <c r="G94" s="5"/>
      <c r="H94" s="5"/>
      <c r="I94" s="5"/>
      <c r="J94" s="5"/>
      <c r="K94" s="5"/>
      <c r="L94" s="25"/>
      <c r="M94" s="25"/>
      <c r="N94" s="26"/>
      <c r="O94" s="27"/>
      <c r="P94" s="27"/>
      <c r="Q94" s="27"/>
      <c r="R94" s="27"/>
      <c r="S94" s="26"/>
      <c r="T94" s="26"/>
    </row>
    <row r="95">
      <c r="A95" s="14"/>
      <c r="B95" s="14"/>
      <c r="C95" s="23"/>
      <c r="D95" s="14"/>
      <c r="E95" s="14"/>
      <c r="F95" s="14"/>
      <c r="G95" s="14"/>
      <c r="H95" s="14"/>
      <c r="I95" s="14"/>
      <c r="J95" s="14"/>
      <c r="K95" s="14"/>
      <c r="L95" s="25"/>
      <c r="M95" s="25"/>
      <c r="N95" s="26"/>
      <c r="O95" s="27"/>
      <c r="P95" s="27"/>
      <c r="Q95" s="27"/>
      <c r="R95" s="27"/>
      <c r="S95" s="26"/>
      <c r="T95" s="26"/>
    </row>
    <row r="96">
      <c r="A96" s="5"/>
      <c r="B96" s="5"/>
      <c r="C96" s="24"/>
      <c r="D96" s="5"/>
      <c r="E96" s="5"/>
      <c r="F96" s="5"/>
      <c r="G96" s="5"/>
      <c r="H96" s="5"/>
      <c r="I96" s="5"/>
      <c r="J96" s="5"/>
      <c r="K96" s="5"/>
      <c r="L96" s="25"/>
      <c r="M96" s="25"/>
      <c r="N96" s="26"/>
      <c r="O96" s="27"/>
      <c r="P96" s="27"/>
      <c r="Q96" s="27"/>
      <c r="R96" s="27"/>
      <c r="S96" s="26"/>
      <c r="T96" s="26"/>
    </row>
    <row r="97">
      <c r="A97" s="14"/>
      <c r="B97" s="14"/>
      <c r="C97" s="23"/>
      <c r="D97" s="14"/>
      <c r="E97" s="14"/>
      <c r="F97" s="14"/>
      <c r="G97" s="14"/>
      <c r="H97" s="14"/>
      <c r="I97" s="14"/>
      <c r="J97" s="14"/>
      <c r="K97" s="14"/>
      <c r="N97" s="28"/>
      <c r="O97" s="29"/>
      <c r="P97" s="29"/>
      <c r="Q97" s="29"/>
      <c r="R97" s="29"/>
    </row>
    <row r="98">
      <c r="A98" s="5"/>
      <c r="B98" s="5"/>
      <c r="C98" s="24"/>
      <c r="D98" s="5"/>
      <c r="E98" s="5"/>
      <c r="F98" s="5"/>
      <c r="G98" s="5"/>
      <c r="H98" s="5"/>
      <c r="I98" s="5"/>
      <c r="J98" s="5"/>
      <c r="K98" s="5"/>
      <c r="N98" s="28"/>
      <c r="O98" s="29"/>
      <c r="P98" s="29"/>
      <c r="Q98" s="29"/>
      <c r="R98" s="29"/>
    </row>
    <row r="99">
      <c r="A99" s="14"/>
      <c r="B99" s="14"/>
      <c r="C99" s="23"/>
      <c r="D99" s="14"/>
      <c r="E99" s="14"/>
      <c r="F99" s="14"/>
      <c r="G99" s="14"/>
      <c r="H99" s="14"/>
      <c r="I99" s="14"/>
      <c r="J99" s="14"/>
      <c r="K99" s="14"/>
      <c r="N99" s="28"/>
      <c r="O99" s="29"/>
      <c r="P99" s="29"/>
      <c r="Q99" s="29"/>
      <c r="R99" s="29"/>
    </row>
    <row r="100">
      <c r="A100" s="5"/>
      <c r="B100" s="5"/>
      <c r="C100" s="24"/>
      <c r="D100" s="5"/>
      <c r="E100" s="5"/>
      <c r="F100" s="5"/>
      <c r="G100" s="5"/>
      <c r="H100" s="5"/>
      <c r="I100" s="5"/>
      <c r="J100" s="5"/>
      <c r="K100" s="5"/>
      <c r="N100" s="28"/>
      <c r="O100" s="29"/>
      <c r="P100" s="29"/>
      <c r="Q100" s="29"/>
      <c r="R100" s="29"/>
    </row>
    <row r="101">
      <c r="A101" s="14"/>
      <c r="B101" s="14"/>
      <c r="C101" s="23"/>
      <c r="D101" s="14"/>
      <c r="E101" s="14"/>
      <c r="F101" s="14"/>
      <c r="G101" s="14"/>
      <c r="H101" s="14"/>
      <c r="I101" s="14"/>
      <c r="J101" s="14"/>
      <c r="K101" s="14"/>
      <c r="N101" s="28"/>
      <c r="O101" s="29"/>
      <c r="P101" s="29"/>
      <c r="Q101" s="29"/>
      <c r="R101" s="29"/>
    </row>
    <row r="102">
      <c r="A102" s="5"/>
      <c r="B102" s="5"/>
      <c r="C102" s="24"/>
      <c r="D102" s="5"/>
      <c r="E102" s="5"/>
      <c r="F102" s="5"/>
      <c r="G102" s="5"/>
      <c r="H102" s="5"/>
      <c r="I102" s="5"/>
      <c r="J102" s="5"/>
      <c r="K102" s="5"/>
      <c r="N102" s="28"/>
      <c r="O102" s="29"/>
      <c r="P102" s="29"/>
      <c r="Q102" s="29"/>
      <c r="R102" s="29"/>
    </row>
    <row r="103">
      <c r="A103" s="14"/>
      <c r="B103" s="14"/>
      <c r="C103" s="23"/>
      <c r="D103" s="14"/>
      <c r="E103" s="14"/>
      <c r="F103" s="14"/>
      <c r="G103" s="14"/>
      <c r="H103" s="14"/>
      <c r="I103" s="14"/>
      <c r="J103" s="14"/>
      <c r="K103" s="14"/>
      <c r="N103" s="28"/>
      <c r="O103" s="29"/>
      <c r="P103" s="29"/>
      <c r="Q103" s="29"/>
      <c r="R103" s="29"/>
    </row>
    <row r="104">
      <c r="A104" s="5"/>
      <c r="B104" s="5"/>
      <c r="C104" s="24"/>
      <c r="D104" s="5"/>
      <c r="E104" s="5"/>
      <c r="F104" s="5"/>
      <c r="G104" s="5"/>
      <c r="H104" s="5"/>
      <c r="I104" s="5"/>
      <c r="J104" s="5"/>
      <c r="K104" s="5"/>
      <c r="N104" s="28"/>
      <c r="O104" s="29"/>
      <c r="P104" s="29"/>
      <c r="Q104" s="29"/>
      <c r="R104" s="29"/>
    </row>
    <row r="105">
      <c r="A105" s="14"/>
      <c r="B105" s="14"/>
      <c r="C105" s="23"/>
      <c r="D105" s="14"/>
      <c r="E105" s="14"/>
      <c r="F105" s="14"/>
      <c r="G105" s="14"/>
      <c r="H105" s="14"/>
      <c r="I105" s="14"/>
      <c r="J105" s="14"/>
      <c r="K105" s="14"/>
      <c r="N105" s="28"/>
      <c r="O105" s="29"/>
      <c r="P105" s="29"/>
      <c r="Q105" s="29"/>
      <c r="R105" s="29"/>
    </row>
    <row r="106">
      <c r="A106" s="5"/>
      <c r="B106" s="5"/>
      <c r="C106" s="24"/>
      <c r="D106" s="5"/>
      <c r="E106" s="5"/>
      <c r="F106" s="5"/>
      <c r="G106" s="5"/>
      <c r="H106" s="5"/>
      <c r="I106" s="5"/>
      <c r="J106" s="5"/>
      <c r="K106" s="5"/>
      <c r="N106" s="28"/>
      <c r="O106" s="29"/>
      <c r="P106" s="29"/>
      <c r="Q106" s="29"/>
      <c r="R106" s="29"/>
    </row>
    <row r="107">
      <c r="A107" s="14"/>
      <c r="B107" s="14"/>
      <c r="C107" s="23"/>
      <c r="D107" s="14"/>
      <c r="E107" s="14"/>
      <c r="F107" s="14"/>
      <c r="G107" s="14"/>
      <c r="H107" s="14"/>
      <c r="I107" s="14"/>
      <c r="J107" s="14"/>
      <c r="K107" s="14"/>
      <c r="N107" s="28"/>
      <c r="O107" s="29"/>
      <c r="P107" s="29"/>
      <c r="Q107" s="29"/>
      <c r="R107" s="29"/>
    </row>
    <row r="108">
      <c r="A108" s="5"/>
      <c r="B108" s="5"/>
      <c r="C108" s="24"/>
      <c r="D108" s="5"/>
      <c r="E108" s="5"/>
      <c r="F108" s="5"/>
      <c r="G108" s="5"/>
      <c r="H108" s="5"/>
      <c r="I108" s="5"/>
      <c r="J108" s="5"/>
      <c r="K108" s="5"/>
      <c r="N108" s="28"/>
      <c r="O108" s="29"/>
      <c r="P108" s="29"/>
      <c r="Q108" s="29"/>
      <c r="R108" s="29"/>
    </row>
    <row r="109">
      <c r="A109" s="14"/>
      <c r="B109" s="14"/>
      <c r="C109" s="23"/>
      <c r="D109" s="14"/>
      <c r="E109" s="14"/>
      <c r="F109" s="14"/>
      <c r="G109" s="14"/>
      <c r="H109" s="14"/>
      <c r="I109" s="14"/>
      <c r="J109" s="14"/>
      <c r="K109" s="14"/>
      <c r="N109" s="28"/>
      <c r="O109" s="29"/>
      <c r="P109" s="29"/>
      <c r="Q109" s="29"/>
      <c r="R109" s="29"/>
    </row>
    <row r="110">
      <c r="A110" s="5"/>
      <c r="B110" s="5"/>
      <c r="C110" s="24"/>
      <c r="D110" s="5"/>
      <c r="E110" s="5"/>
      <c r="F110" s="5"/>
      <c r="G110" s="5"/>
      <c r="H110" s="5"/>
      <c r="I110" s="5"/>
      <c r="J110" s="5"/>
      <c r="K110" s="5"/>
      <c r="N110" s="28"/>
      <c r="O110" s="29"/>
      <c r="P110" s="29"/>
      <c r="Q110" s="29"/>
      <c r="R110" s="29"/>
    </row>
    <row r="111">
      <c r="A111" s="14"/>
      <c r="B111" s="14"/>
      <c r="C111" s="23"/>
      <c r="D111" s="14"/>
      <c r="E111" s="14"/>
      <c r="F111" s="14"/>
      <c r="G111" s="14"/>
      <c r="H111" s="14"/>
      <c r="I111" s="14"/>
      <c r="J111" s="14"/>
      <c r="K111" s="14"/>
      <c r="N111" s="28"/>
      <c r="O111" s="29"/>
      <c r="P111" s="29"/>
      <c r="Q111" s="29"/>
      <c r="R111" s="29"/>
    </row>
    <row r="112">
      <c r="A112" s="5"/>
      <c r="B112" s="5"/>
      <c r="C112" s="24"/>
      <c r="D112" s="5"/>
      <c r="E112" s="5"/>
      <c r="F112" s="5"/>
      <c r="G112" s="5"/>
      <c r="H112" s="5"/>
      <c r="I112" s="5"/>
      <c r="J112" s="5"/>
      <c r="K112" s="5"/>
      <c r="N112" s="28"/>
      <c r="O112" s="29"/>
      <c r="P112" s="29"/>
      <c r="Q112" s="29"/>
      <c r="R112" s="29"/>
    </row>
    <row r="113">
      <c r="A113" s="14"/>
      <c r="B113" s="14"/>
      <c r="C113" s="23"/>
      <c r="D113" s="14"/>
      <c r="E113" s="14"/>
      <c r="F113" s="14"/>
      <c r="G113" s="14"/>
      <c r="H113" s="14"/>
      <c r="I113" s="14"/>
      <c r="J113" s="14"/>
      <c r="K113" s="14"/>
      <c r="N113" s="28"/>
      <c r="O113" s="29"/>
      <c r="P113" s="29"/>
      <c r="Q113" s="29"/>
      <c r="R113" s="29"/>
    </row>
    <row r="114">
      <c r="A114" s="5"/>
      <c r="B114" s="5"/>
      <c r="C114" s="24"/>
      <c r="D114" s="5"/>
      <c r="E114" s="5"/>
      <c r="F114" s="5"/>
      <c r="G114" s="5"/>
      <c r="H114" s="5"/>
      <c r="I114" s="5"/>
      <c r="J114" s="5"/>
      <c r="K114" s="5"/>
      <c r="N114" s="28"/>
      <c r="O114" s="29"/>
      <c r="P114" s="29"/>
      <c r="Q114" s="29"/>
      <c r="R114" s="29"/>
    </row>
    <row r="115">
      <c r="A115" s="14"/>
      <c r="B115" s="14"/>
      <c r="C115" s="23"/>
      <c r="D115" s="14"/>
      <c r="E115" s="14"/>
      <c r="F115" s="14"/>
      <c r="G115" s="14"/>
      <c r="H115" s="14"/>
      <c r="I115" s="14"/>
      <c r="J115" s="14"/>
      <c r="K115" s="14"/>
      <c r="N115" s="28"/>
      <c r="O115" s="29"/>
      <c r="P115" s="29"/>
      <c r="Q115" s="29"/>
      <c r="R115" s="29"/>
    </row>
    <row r="116">
      <c r="A116" s="5"/>
      <c r="B116" s="5"/>
      <c r="C116" s="24"/>
      <c r="D116" s="5"/>
      <c r="E116" s="5"/>
      <c r="F116" s="5"/>
      <c r="G116" s="5"/>
      <c r="H116" s="5"/>
      <c r="I116" s="5"/>
      <c r="J116" s="5"/>
      <c r="K116" s="5"/>
      <c r="N116" s="28"/>
      <c r="O116" s="29"/>
      <c r="P116" s="29"/>
      <c r="Q116" s="29"/>
      <c r="R116" s="29"/>
    </row>
    <row r="117">
      <c r="A117" s="14"/>
      <c r="B117" s="14"/>
      <c r="C117" s="23"/>
      <c r="D117" s="14"/>
      <c r="E117" s="14"/>
      <c r="F117" s="14"/>
      <c r="G117" s="14"/>
      <c r="H117" s="14"/>
      <c r="I117" s="14"/>
      <c r="J117" s="14"/>
      <c r="K117" s="14"/>
      <c r="N117" s="28"/>
      <c r="O117" s="29"/>
      <c r="P117" s="29"/>
      <c r="Q117" s="29"/>
      <c r="R117" s="29"/>
    </row>
    <row r="118">
      <c r="A118" s="5"/>
      <c r="B118" s="5"/>
      <c r="C118" s="24"/>
      <c r="D118" s="5"/>
      <c r="E118" s="5"/>
      <c r="F118" s="5"/>
      <c r="G118" s="5"/>
      <c r="H118" s="5"/>
      <c r="I118" s="5"/>
      <c r="J118" s="5"/>
      <c r="K118" s="5"/>
      <c r="N118" s="28"/>
      <c r="O118" s="29"/>
      <c r="P118" s="29"/>
      <c r="Q118" s="29"/>
      <c r="R118" s="29"/>
    </row>
    <row r="119">
      <c r="A119" s="14"/>
      <c r="B119" s="14"/>
      <c r="C119" s="23"/>
      <c r="D119" s="14"/>
      <c r="E119" s="14"/>
      <c r="F119" s="14"/>
      <c r="G119" s="14"/>
      <c r="H119" s="14"/>
      <c r="I119" s="14"/>
      <c r="J119" s="14"/>
      <c r="K119" s="14"/>
      <c r="N119" s="28"/>
      <c r="O119" s="29"/>
      <c r="P119" s="29"/>
      <c r="Q119" s="29"/>
      <c r="R119" s="29"/>
    </row>
    <row r="120">
      <c r="A120" s="5"/>
      <c r="B120" s="5"/>
      <c r="C120" s="24"/>
      <c r="D120" s="5"/>
      <c r="E120" s="5"/>
      <c r="F120" s="5"/>
      <c r="G120" s="5"/>
      <c r="H120" s="5"/>
      <c r="I120" s="5"/>
      <c r="J120" s="5"/>
      <c r="K120" s="5"/>
      <c r="N120" s="28"/>
      <c r="O120" s="29"/>
      <c r="P120" s="29"/>
      <c r="Q120" s="29"/>
      <c r="R120" s="29"/>
    </row>
    <row r="121">
      <c r="A121" s="14"/>
      <c r="B121" s="14"/>
      <c r="C121" s="23"/>
      <c r="D121" s="14"/>
      <c r="E121" s="14"/>
      <c r="F121" s="14"/>
      <c r="G121" s="14"/>
      <c r="H121" s="14"/>
      <c r="I121" s="14"/>
      <c r="J121" s="14"/>
      <c r="K121" s="14"/>
      <c r="N121" s="28"/>
      <c r="O121" s="29"/>
      <c r="P121" s="29"/>
      <c r="Q121" s="29"/>
      <c r="R121" s="29"/>
    </row>
    <row r="122">
      <c r="A122" s="5"/>
      <c r="B122" s="5"/>
      <c r="C122" s="24"/>
      <c r="D122" s="5"/>
      <c r="E122" s="5"/>
      <c r="F122" s="5"/>
      <c r="G122" s="5"/>
      <c r="H122" s="5"/>
      <c r="I122" s="5"/>
      <c r="J122" s="5"/>
      <c r="K122" s="5"/>
      <c r="N122" s="28"/>
      <c r="O122" s="29"/>
      <c r="P122" s="29"/>
      <c r="Q122" s="29"/>
      <c r="R122" s="29"/>
    </row>
    <row r="123">
      <c r="A123" s="14"/>
      <c r="B123" s="14"/>
      <c r="C123" s="23"/>
      <c r="D123" s="14"/>
      <c r="E123" s="14"/>
      <c r="F123" s="14"/>
      <c r="G123" s="14"/>
      <c r="H123" s="14"/>
      <c r="I123" s="14"/>
      <c r="J123" s="14"/>
      <c r="K123" s="14"/>
      <c r="N123" s="28"/>
      <c r="O123" s="29"/>
      <c r="P123" s="29"/>
      <c r="Q123" s="29"/>
      <c r="R123" s="29"/>
    </row>
    <row r="124">
      <c r="A124" s="5"/>
      <c r="B124" s="5"/>
      <c r="C124" s="24"/>
      <c r="D124" s="5"/>
      <c r="E124" s="5"/>
      <c r="F124" s="5"/>
      <c r="G124" s="5"/>
      <c r="H124" s="5"/>
      <c r="I124" s="5"/>
      <c r="J124" s="5"/>
      <c r="K124" s="5"/>
      <c r="N124" s="28"/>
      <c r="O124" s="29"/>
      <c r="P124" s="29"/>
      <c r="Q124" s="29"/>
      <c r="R124" s="29"/>
    </row>
    <row r="125">
      <c r="A125" s="14"/>
      <c r="B125" s="14"/>
      <c r="C125" s="23"/>
      <c r="D125" s="14"/>
      <c r="E125" s="14"/>
      <c r="F125" s="14"/>
      <c r="G125" s="14"/>
      <c r="H125" s="14"/>
      <c r="I125" s="14"/>
      <c r="J125" s="14"/>
      <c r="K125" s="14"/>
      <c r="N125" s="28"/>
      <c r="O125" s="29"/>
      <c r="P125" s="29"/>
      <c r="Q125" s="29"/>
      <c r="R125" s="29"/>
    </row>
    <row r="126">
      <c r="A126" s="5"/>
      <c r="B126" s="5"/>
      <c r="C126" s="24"/>
      <c r="D126" s="5"/>
      <c r="E126" s="5"/>
      <c r="F126" s="5"/>
      <c r="G126" s="5"/>
      <c r="H126" s="5"/>
      <c r="I126" s="5"/>
      <c r="J126" s="5"/>
      <c r="K126" s="5"/>
      <c r="N126" s="28"/>
      <c r="O126" s="29"/>
      <c r="P126" s="29"/>
      <c r="Q126" s="29"/>
      <c r="R126" s="29"/>
    </row>
    <row r="127">
      <c r="A127" s="14"/>
      <c r="B127" s="14"/>
      <c r="C127" s="23"/>
      <c r="D127" s="14"/>
      <c r="E127" s="14"/>
      <c r="F127" s="14"/>
      <c r="G127" s="14"/>
      <c r="H127" s="14"/>
      <c r="I127" s="14"/>
      <c r="J127" s="14"/>
      <c r="K127" s="14"/>
      <c r="N127" s="28"/>
      <c r="O127" s="29"/>
      <c r="P127" s="29"/>
      <c r="Q127" s="29"/>
      <c r="R127" s="29"/>
    </row>
    <row r="128">
      <c r="A128" s="5"/>
      <c r="B128" s="5"/>
      <c r="C128" s="24"/>
      <c r="D128" s="5"/>
      <c r="E128" s="5"/>
      <c r="F128" s="5"/>
      <c r="G128" s="5"/>
      <c r="H128" s="5"/>
      <c r="I128" s="5"/>
      <c r="J128" s="5"/>
      <c r="K128" s="5"/>
      <c r="N128" s="28"/>
      <c r="O128" s="29"/>
      <c r="P128" s="29"/>
      <c r="Q128" s="29"/>
      <c r="R128" s="29"/>
    </row>
    <row r="129">
      <c r="A129" s="14"/>
      <c r="B129" s="14"/>
      <c r="C129" s="23"/>
      <c r="D129" s="14"/>
      <c r="E129" s="14"/>
      <c r="F129" s="14"/>
      <c r="G129" s="14"/>
      <c r="H129" s="14"/>
      <c r="I129" s="14"/>
      <c r="J129" s="14"/>
      <c r="K129" s="14"/>
      <c r="N129" s="28"/>
      <c r="O129" s="29"/>
      <c r="P129" s="29"/>
      <c r="Q129" s="29"/>
      <c r="R129" s="29"/>
    </row>
    <row r="130">
      <c r="A130" s="5"/>
      <c r="B130" s="5"/>
      <c r="C130" s="24"/>
      <c r="D130" s="5"/>
      <c r="E130" s="5"/>
      <c r="F130" s="5"/>
      <c r="G130" s="5"/>
      <c r="H130" s="5"/>
      <c r="I130" s="5"/>
      <c r="J130" s="5"/>
      <c r="K130" s="5"/>
      <c r="N130" s="28"/>
      <c r="O130" s="29"/>
      <c r="P130" s="29"/>
      <c r="Q130" s="29"/>
      <c r="R130" s="29"/>
    </row>
    <row r="131">
      <c r="A131" s="14"/>
      <c r="B131" s="14"/>
      <c r="C131" s="23"/>
      <c r="D131" s="14"/>
      <c r="E131" s="14"/>
      <c r="F131" s="14"/>
      <c r="G131" s="14"/>
      <c r="H131" s="14"/>
      <c r="I131" s="14"/>
      <c r="J131" s="14"/>
      <c r="K131" s="14"/>
      <c r="N131" s="28"/>
      <c r="O131" s="29"/>
      <c r="P131" s="29"/>
      <c r="Q131" s="29"/>
      <c r="R131" s="29"/>
    </row>
    <row r="132">
      <c r="A132" s="5"/>
      <c r="B132" s="5"/>
      <c r="C132" s="24"/>
      <c r="D132" s="5"/>
      <c r="E132" s="5"/>
      <c r="F132" s="5"/>
      <c r="G132" s="5"/>
      <c r="H132" s="5"/>
      <c r="I132" s="5"/>
      <c r="J132" s="5"/>
      <c r="K132" s="5"/>
      <c r="N132" s="28"/>
      <c r="O132" s="29"/>
      <c r="P132" s="29"/>
      <c r="Q132" s="29"/>
      <c r="R132" s="29"/>
    </row>
    <row r="133">
      <c r="A133" s="14"/>
      <c r="B133" s="14"/>
      <c r="C133" s="23"/>
      <c r="D133" s="14"/>
      <c r="E133" s="14"/>
      <c r="F133" s="14"/>
      <c r="G133" s="14"/>
      <c r="H133" s="14"/>
      <c r="I133" s="14"/>
      <c r="J133" s="14"/>
      <c r="K133" s="14"/>
      <c r="N133" s="28"/>
      <c r="O133" s="29"/>
      <c r="P133" s="29"/>
      <c r="Q133" s="29"/>
      <c r="R133" s="29"/>
    </row>
    <row r="134">
      <c r="A134" s="5"/>
      <c r="B134" s="5"/>
      <c r="C134" s="24"/>
      <c r="D134" s="5"/>
      <c r="E134" s="5"/>
      <c r="F134" s="5"/>
      <c r="G134" s="5"/>
      <c r="H134" s="5"/>
      <c r="I134" s="5"/>
      <c r="J134" s="5"/>
      <c r="K134" s="5"/>
      <c r="N134" s="28"/>
      <c r="O134" s="29"/>
      <c r="P134" s="29"/>
      <c r="Q134" s="29"/>
      <c r="R134" s="29"/>
    </row>
    <row r="135">
      <c r="A135" s="14"/>
      <c r="B135" s="14"/>
      <c r="C135" s="23"/>
      <c r="D135" s="14"/>
      <c r="E135" s="14"/>
      <c r="F135" s="14"/>
      <c r="G135" s="14"/>
      <c r="H135" s="14"/>
      <c r="I135" s="14"/>
      <c r="J135" s="14"/>
      <c r="K135" s="14"/>
      <c r="N135" s="28"/>
      <c r="O135" s="29"/>
      <c r="P135" s="29"/>
      <c r="Q135" s="29"/>
      <c r="R135" s="29"/>
    </row>
    <row r="136">
      <c r="A136" s="5"/>
      <c r="B136" s="5"/>
      <c r="C136" s="24"/>
      <c r="D136" s="5"/>
      <c r="E136" s="5"/>
      <c r="F136" s="5"/>
      <c r="G136" s="5"/>
      <c r="H136" s="5"/>
      <c r="I136" s="5"/>
      <c r="J136" s="5"/>
      <c r="K136" s="5"/>
      <c r="N136" s="28"/>
      <c r="O136" s="29"/>
      <c r="P136" s="29"/>
      <c r="Q136" s="29"/>
      <c r="R136" s="29"/>
    </row>
    <row r="137">
      <c r="A137" s="14"/>
      <c r="B137" s="14"/>
      <c r="C137" s="23"/>
      <c r="D137" s="14"/>
      <c r="E137" s="14"/>
      <c r="F137" s="14"/>
      <c r="G137" s="14"/>
      <c r="H137" s="14"/>
      <c r="I137" s="14"/>
      <c r="J137" s="14"/>
      <c r="K137" s="14"/>
      <c r="N137" s="28"/>
      <c r="O137" s="29"/>
      <c r="P137" s="29"/>
      <c r="Q137" s="29"/>
      <c r="R137" s="29"/>
    </row>
    <row r="138">
      <c r="A138" s="5"/>
      <c r="B138" s="5"/>
      <c r="C138" s="24"/>
      <c r="D138" s="5"/>
      <c r="E138" s="5"/>
      <c r="F138" s="5"/>
      <c r="G138" s="5"/>
      <c r="H138" s="5"/>
      <c r="I138" s="5"/>
      <c r="J138" s="5"/>
      <c r="K138" s="5"/>
      <c r="N138" s="28"/>
      <c r="O138" s="29"/>
      <c r="P138" s="29"/>
      <c r="Q138" s="29"/>
      <c r="R138" s="29"/>
    </row>
    <row r="139">
      <c r="A139" s="14"/>
      <c r="B139" s="14"/>
      <c r="C139" s="23"/>
      <c r="D139" s="14"/>
      <c r="E139" s="14"/>
      <c r="F139" s="14"/>
      <c r="G139" s="14"/>
      <c r="H139" s="14"/>
      <c r="I139" s="14"/>
      <c r="J139" s="14"/>
      <c r="K139" s="14"/>
      <c r="N139" s="28"/>
      <c r="O139" s="29"/>
      <c r="P139" s="29"/>
      <c r="Q139" s="29"/>
      <c r="R139" s="29"/>
    </row>
    <row r="140">
      <c r="A140" s="5"/>
      <c r="B140" s="5"/>
      <c r="C140" s="24"/>
      <c r="D140" s="5"/>
      <c r="E140" s="5"/>
      <c r="F140" s="5"/>
      <c r="G140" s="5"/>
      <c r="H140" s="5"/>
      <c r="I140" s="5"/>
      <c r="J140" s="5"/>
      <c r="K140" s="5"/>
      <c r="N140" s="28"/>
      <c r="O140" s="29"/>
      <c r="P140" s="29"/>
      <c r="Q140" s="29"/>
      <c r="R140" s="29"/>
    </row>
    <row r="141">
      <c r="A141" s="14"/>
      <c r="B141" s="14"/>
      <c r="C141" s="23"/>
      <c r="D141" s="14"/>
      <c r="E141" s="14"/>
      <c r="F141" s="14"/>
      <c r="G141" s="14"/>
      <c r="H141" s="14"/>
      <c r="I141" s="14"/>
      <c r="J141" s="14"/>
      <c r="K141" s="14"/>
      <c r="N141" s="28"/>
      <c r="O141" s="29"/>
      <c r="P141" s="29"/>
      <c r="Q141" s="29"/>
      <c r="R141" s="29"/>
    </row>
    <row r="142">
      <c r="A142" s="5"/>
      <c r="B142" s="5"/>
      <c r="C142" s="24"/>
      <c r="D142" s="5"/>
      <c r="E142" s="5"/>
      <c r="F142" s="5"/>
      <c r="G142" s="5"/>
      <c r="H142" s="5"/>
      <c r="I142" s="5"/>
      <c r="J142" s="5"/>
      <c r="K142" s="5"/>
      <c r="N142" s="28"/>
      <c r="O142" s="29"/>
      <c r="P142" s="29"/>
      <c r="Q142" s="29"/>
      <c r="R142" s="29"/>
    </row>
    <row r="143">
      <c r="A143" s="14"/>
      <c r="B143" s="14"/>
      <c r="C143" s="23"/>
      <c r="D143" s="14"/>
      <c r="E143" s="14"/>
      <c r="F143" s="14"/>
      <c r="G143" s="14"/>
      <c r="H143" s="14"/>
      <c r="I143" s="14"/>
      <c r="J143" s="14"/>
      <c r="K143" s="14"/>
      <c r="N143" s="28"/>
      <c r="O143" s="29"/>
      <c r="P143" s="29"/>
      <c r="Q143" s="29"/>
      <c r="R143" s="29"/>
    </row>
    <row r="144">
      <c r="A144" s="5"/>
      <c r="B144" s="5"/>
      <c r="C144" s="24"/>
      <c r="D144" s="5"/>
      <c r="E144" s="5"/>
      <c r="F144" s="5"/>
      <c r="G144" s="5"/>
      <c r="H144" s="5"/>
      <c r="I144" s="5"/>
      <c r="J144" s="5"/>
      <c r="K144" s="5"/>
      <c r="N144" s="28"/>
      <c r="O144" s="29"/>
      <c r="P144" s="29"/>
      <c r="Q144" s="29"/>
      <c r="R144" s="29"/>
    </row>
    <row r="145">
      <c r="A145" s="14"/>
      <c r="B145" s="14"/>
      <c r="C145" s="23"/>
      <c r="D145" s="14"/>
      <c r="E145" s="14"/>
      <c r="F145" s="14"/>
      <c r="G145" s="14"/>
      <c r="H145" s="14"/>
      <c r="I145" s="14"/>
      <c r="J145" s="14"/>
      <c r="K145" s="14"/>
      <c r="N145" s="28"/>
      <c r="O145" s="29"/>
      <c r="P145" s="29"/>
      <c r="Q145" s="29"/>
      <c r="R145" s="29"/>
    </row>
    <row r="146">
      <c r="A146" s="5"/>
      <c r="B146" s="5"/>
      <c r="C146" s="24"/>
      <c r="D146" s="5"/>
      <c r="E146" s="5"/>
      <c r="F146" s="5"/>
      <c r="G146" s="5"/>
      <c r="H146" s="5"/>
      <c r="I146" s="5"/>
      <c r="J146" s="5"/>
      <c r="K146" s="5"/>
      <c r="N146" s="28"/>
      <c r="O146" s="29"/>
      <c r="P146" s="29"/>
      <c r="Q146" s="29"/>
      <c r="R146" s="29"/>
    </row>
    <row r="147">
      <c r="A147" s="14"/>
      <c r="B147" s="14"/>
      <c r="C147" s="23"/>
      <c r="D147" s="14"/>
      <c r="E147" s="14"/>
      <c r="F147" s="14"/>
      <c r="G147" s="14"/>
      <c r="H147" s="14"/>
      <c r="I147" s="14"/>
      <c r="J147" s="14"/>
      <c r="K147" s="14"/>
      <c r="N147" s="28"/>
      <c r="O147" s="29"/>
      <c r="P147" s="29"/>
      <c r="Q147" s="29"/>
      <c r="R147" s="29"/>
    </row>
    <row r="148">
      <c r="A148" s="5"/>
      <c r="B148" s="5"/>
      <c r="C148" s="24"/>
      <c r="D148" s="5"/>
      <c r="E148" s="5"/>
      <c r="F148" s="5"/>
      <c r="G148" s="5"/>
      <c r="H148" s="5"/>
      <c r="I148" s="5"/>
      <c r="J148" s="5"/>
      <c r="K148" s="5"/>
      <c r="N148" s="28"/>
      <c r="O148" s="29"/>
      <c r="P148" s="29"/>
      <c r="Q148" s="29"/>
      <c r="R148" s="29"/>
    </row>
    <row r="149">
      <c r="A149" s="14"/>
      <c r="B149" s="14"/>
      <c r="C149" s="23"/>
      <c r="D149" s="14"/>
      <c r="E149" s="14"/>
      <c r="F149" s="14"/>
      <c r="G149" s="14"/>
      <c r="H149" s="14"/>
      <c r="I149" s="14"/>
      <c r="J149" s="14"/>
      <c r="K149" s="14"/>
      <c r="N149" s="28"/>
      <c r="O149" s="29"/>
      <c r="P149" s="29"/>
      <c r="Q149" s="29"/>
      <c r="R149" s="29"/>
    </row>
    <row r="150">
      <c r="C150" s="30"/>
      <c r="N150" s="28"/>
      <c r="O150" s="29"/>
      <c r="P150" s="29"/>
      <c r="Q150" s="29"/>
      <c r="R150" s="29"/>
    </row>
    <row r="151">
      <c r="C151" s="30"/>
      <c r="N151" s="28"/>
      <c r="O151" s="29"/>
      <c r="P151" s="29"/>
      <c r="Q151" s="29"/>
      <c r="R151" s="29"/>
    </row>
    <row r="152">
      <c r="C152" s="30"/>
      <c r="N152" s="28"/>
      <c r="O152" s="29"/>
      <c r="P152" s="29"/>
      <c r="Q152" s="29"/>
      <c r="R152" s="29"/>
    </row>
    <row r="153">
      <c r="C153" s="30"/>
      <c r="N153" s="28"/>
      <c r="O153" s="29"/>
      <c r="P153" s="29"/>
      <c r="Q153" s="29"/>
      <c r="R153" s="29"/>
    </row>
    <row r="154">
      <c r="C154" s="30"/>
      <c r="N154" s="28"/>
      <c r="O154" s="29"/>
      <c r="P154" s="29"/>
      <c r="Q154" s="29"/>
      <c r="R154" s="29"/>
    </row>
    <row r="155">
      <c r="C155" s="30"/>
      <c r="N155" s="28"/>
      <c r="O155" s="29"/>
      <c r="P155" s="29"/>
      <c r="Q155" s="29"/>
      <c r="R155" s="29"/>
    </row>
    <row r="156">
      <c r="C156" s="30"/>
      <c r="N156" s="28"/>
      <c r="O156" s="29"/>
      <c r="P156" s="29"/>
      <c r="Q156" s="29"/>
      <c r="R156" s="29"/>
    </row>
    <row r="157">
      <c r="C157" s="30"/>
      <c r="N157" s="28"/>
      <c r="O157" s="29"/>
      <c r="P157" s="29"/>
      <c r="Q157" s="29"/>
      <c r="R157" s="29"/>
    </row>
    <row r="158">
      <c r="C158" s="30"/>
      <c r="N158" s="28"/>
      <c r="O158" s="29"/>
      <c r="P158" s="29"/>
      <c r="Q158" s="29"/>
      <c r="R158" s="29"/>
    </row>
    <row r="159">
      <c r="C159" s="30"/>
      <c r="N159" s="28"/>
      <c r="O159" s="29"/>
      <c r="P159" s="29"/>
      <c r="Q159" s="29"/>
      <c r="R159" s="29"/>
    </row>
    <row r="160">
      <c r="C160" s="30"/>
      <c r="N160" s="28"/>
      <c r="O160" s="29"/>
      <c r="P160" s="29"/>
      <c r="Q160" s="29"/>
      <c r="R160" s="29"/>
    </row>
    <row r="161">
      <c r="C161" s="30"/>
      <c r="N161" s="28"/>
      <c r="O161" s="29"/>
      <c r="P161" s="29"/>
      <c r="Q161" s="29"/>
      <c r="R161" s="29"/>
    </row>
    <row r="162">
      <c r="C162" s="30"/>
      <c r="N162" s="28"/>
      <c r="O162" s="29"/>
      <c r="P162" s="29"/>
      <c r="Q162" s="29"/>
      <c r="R162" s="29"/>
    </row>
    <row r="163">
      <c r="C163" s="30"/>
      <c r="N163" s="28"/>
      <c r="O163" s="29"/>
      <c r="P163" s="29"/>
      <c r="Q163" s="29"/>
      <c r="R163" s="29"/>
    </row>
    <row r="164">
      <c r="C164" s="30"/>
      <c r="N164" s="28"/>
      <c r="O164" s="29"/>
      <c r="P164" s="29"/>
      <c r="Q164" s="29"/>
      <c r="R164" s="29"/>
    </row>
    <row r="165">
      <c r="C165" s="30"/>
      <c r="N165" s="28"/>
      <c r="O165" s="29"/>
      <c r="P165" s="29"/>
      <c r="Q165" s="29"/>
      <c r="R165" s="29"/>
    </row>
    <row r="166">
      <c r="C166" s="30"/>
      <c r="N166" s="28"/>
      <c r="O166" s="29"/>
      <c r="P166" s="29"/>
      <c r="Q166" s="29"/>
      <c r="R166" s="29"/>
    </row>
    <row r="167">
      <c r="C167" s="30"/>
      <c r="N167" s="28"/>
      <c r="O167" s="29"/>
      <c r="P167" s="29"/>
      <c r="Q167" s="29"/>
      <c r="R167" s="29"/>
    </row>
    <row r="168">
      <c r="C168" s="30"/>
      <c r="N168" s="28"/>
      <c r="O168" s="29"/>
      <c r="P168" s="29"/>
      <c r="Q168" s="29"/>
      <c r="R168" s="29"/>
    </row>
    <row r="169">
      <c r="C169" s="30"/>
      <c r="N169" s="28"/>
      <c r="O169" s="29"/>
      <c r="P169" s="29"/>
      <c r="Q169" s="29"/>
      <c r="R169" s="29"/>
    </row>
    <row r="170">
      <c r="C170" s="30"/>
      <c r="N170" s="28"/>
      <c r="O170" s="29"/>
      <c r="P170" s="29"/>
      <c r="Q170" s="29"/>
      <c r="R170" s="29"/>
    </row>
    <row r="171">
      <c r="C171" s="30"/>
      <c r="N171" s="28"/>
      <c r="O171" s="29"/>
      <c r="P171" s="29"/>
      <c r="Q171" s="29"/>
      <c r="R171" s="29"/>
    </row>
    <row r="172">
      <c r="C172" s="30"/>
      <c r="N172" s="28"/>
      <c r="O172" s="29"/>
      <c r="P172" s="29"/>
      <c r="Q172" s="29"/>
      <c r="R172" s="29"/>
    </row>
    <row r="173">
      <c r="C173" s="30"/>
      <c r="N173" s="28"/>
      <c r="O173" s="29"/>
      <c r="P173" s="29"/>
      <c r="Q173" s="29"/>
      <c r="R173" s="29"/>
    </row>
    <row r="174">
      <c r="C174" s="30"/>
      <c r="N174" s="28"/>
      <c r="O174" s="29"/>
      <c r="P174" s="29"/>
      <c r="Q174" s="29"/>
      <c r="R174" s="29"/>
    </row>
    <row r="175">
      <c r="C175" s="30"/>
      <c r="N175" s="28"/>
      <c r="O175" s="29"/>
      <c r="P175" s="29"/>
      <c r="Q175" s="29"/>
      <c r="R175" s="29"/>
    </row>
    <row r="176">
      <c r="C176" s="30"/>
      <c r="N176" s="28"/>
      <c r="O176" s="29"/>
      <c r="P176" s="29"/>
      <c r="Q176" s="29"/>
      <c r="R176" s="29"/>
    </row>
    <row r="177">
      <c r="C177" s="30"/>
      <c r="N177" s="28"/>
      <c r="O177" s="29"/>
      <c r="P177" s="29"/>
      <c r="Q177" s="29"/>
      <c r="R177" s="29"/>
    </row>
    <row r="178">
      <c r="C178" s="30"/>
      <c r="N178" s="28"/>
      <c r="O178" s="29"/>
      <c r="P178" s="29"/>
      <c r="Q178" s="29"/>
      <c r="R178" s="29"/>
    </row>
    <row r="179">
      <c r="C179" s="30"/>
      <c r="N179" s="28"/>
      <c r="O179" s="29"/>
      <c r="P179" s="29"/>
      <c r="Q179" s="29"/>
      <c r="R179" s="29"/>
    </row>
    <row r="180">
      <c r="C180" s="30"/>
      <c r="N180" s="28"/>
      <c r="O180" s="29"/>
      <c r="P180" s="29"/>
      <c r="Q180" s="29"/>
      <c r="R180" s="29"/>
    </row>
    <row r="181">
      <c r="C181" s="30"/>
      <c r="N181" s="28"/>
      <c r="O181" s="29"/>
      <c r="P181" s="29"/>
      <c r="Q181" s="29"/>
      <c r="R181" s="29"/>
    </row>
    <row r="182">
      <c r="C182" s="30"/>
      <c r="N182" s="28"/>
      <c r="O182" s="29"/>
      <c r="P182" s="29"/>
      <c r="Q182" s="29"/>
      <c r="R182" s="29"/>
    </row>
    <row r="183">
      <c r="C183" s="30"/>
      <c r="N183" s="28"/>
      <c r="O183" s="29"/>
      <c r="P183" s="29"/>
      <c r="Q183" s="29"/>
      <c r="R183" s="29"/>
    </row>
    <row r="184">
      <c r="C184" s="30"/>
      <c r="N184" s="28"/>
      <c r="O184" s="29"/>
      <c r="P184" s="29"/>
      <c r="Q184" s="29"/>
      <c r="R184" s="29"/>
    </row>
    <row r="185">
      <c r="C185" s="30"/>
      <c r="N185" s="28"/>
      <c r="O185" s="29"/>
      <c r="P185" s="29"/>
      <c r="Q185" s="29"/>
      <c r="R185" s="29"/>
    </row>
    <row r="186">
      <c r="C186" s="30"/>
      <c r="N186" s="28"/>
      <c r="O186" s="29"/>
      <c r="P186" s="29"/>
      <c r="Q186" s="29"/>
      <c r="R186" s="29"/>
    </row>
    <row r="187">
      <c r="C187" s="30"/>
      <c r="N187" s="28"/>
      <c r="O187" s="29"/>
      <c r="P187" s="29"/>
      <c r="Q187" s="29"/>
      <c r="R187" s="29"/>
    </row>
    <row r="188">
      <c r="C188" s="30"/>
      <c r="N188" s="28"/>
      <c r="O188" s="29"/>
      <c r="P188" s="29"/>
      <c r="Q188" s="29"/>
      <c r="R188" s="29"/>
    </row>
    <row r="189">
      <c r="C189" s="30"/>
      <c r="N189" s="28"/>
      <c r="O189" s="29"/>
      <c r="P189" s="29"/>
      <c r="Q189" s="29"/>
      <c r="R189" s="29"/>
    </row>
    <row r="190">
      <c r="C190" s="30"/>
      <c r="N190" s="28"/>
      <c r="O190" s="29"/>
      <c r="P190" s="29"/>
      <c r="Q190" s="29"/>
      <c r="R190" s="29"/>
    </row>
    <row r="191">
      <c r="C191" s="30"/>
      <c r="N191" s="28"/>
      <c r="O191" s="29"/>
      <c r="P191" s="29"/>
      <c r="Q191" s="29"/>
      <c r="R191" s="29"/>
    </row>
    <row r="192">
      <c r="C192" s="30"/>
      <c r="N192" s="28"/>
      <c r="O192" s="29"/>
      <c r="P192" s="29"/>
      <c r="Q192" s="29"/>
      <c r="R192" s="29"/>
    </row>
    <row r="193">
      <c r="C193" s="30"/>
      <c r="N193" s="28"/>
      <c r="O193" s="29"/>
      <c r="P193" s="29"/>
      <c r="Q193" s="29"/>
      <c r="R193" s="29"/>
    </row>
    <row r="194">
      <c r="C194" s="30"/>
      <c r="N194" s="28"/>
      <c r="O194" s="29"/>
      <c r="P194" s="29"/>
      <c r="Q194" s="29"/>
      <c r="R194" s="29"/>
    </row>
    <row r="195">
      <c r="C195" s="30"/>
      <c r="N195" s="28"/>
      <c r="O195" s="29"/>
      <c r="P195" s="29"/>
      <c r="Q195" s="29"/>
      <c r="R195" s="29"/>
    </row>
    <row r="196">
      <c r="C196" s="30"/>
      <c r="N196" s="28"/>
      <c r="O196" s="29"/>
      <c r="P196" s="29"/>
      <c r="Q196" s="29"/>
      <c r="R196" s="29"/>
    </row>
    <row r="197">
      <c r="C197" s="30"/>
      <c r="N197" s="28"/>
      <c r="O197" s="29"/>
      <c r="P197" s="29"/>
      <c r="Q197" s="29"/>
      <c r="R197" s="29"/>
    </row>
    <row r="198">
      <c r="C198" s="30"/>
      <c r="N198" s="28"/>
      <c r="O198" s="29"/>
      <c r="P198" s="29"/>
      <c r="Q198" s="29"/>
      <c r="R198" s="29"/>
    </row>
    <row r="199">
      <c r="C199" s="30"/>
      <c r="N199" s="28"/>
      <c r="O199" s="29"/>
      <c r="P199" s="29"/>
      <c r="Q199" s="29"/>
      <c r="R199" s="29"/>
    </row>
    <row r="200">
      <c r="C200" s="30"/>
      <c r="N200" s="28"/>
      <c r="O200" s="29"/>
      <c r="P200" s="29"/>
      <c r="Q200" s="29"/>
      <c r="R200" s="29"/>
    </row>
    <row r="201">
      <c r="C201" s="30"/>
      <c r="N201" s="28"/>
      <c r="O201" s="29"/>
      <c r="P201" s="29"/>
      <c r="Q201" s="29"/>
      <c r="R201" s="29"/>
    </row>
    <row r="202">
      <c r="C202" s="30"/>
      <c r="N202" s="28"/>
      <c r="O202" s="29"/>
      <c r="P202" s="29"/>
      <c r="Q202" s="29"/>
      <c r="R202" s="29"/>
    </row>
    <row r="203">
      <c r="C203" s="30"/>
      <c r="N203" s="28"/>
      <c r="O203" s="29"/>
      <c r="P203" s="29"/>
      <c r="Q203" s="29"/>
      <c r="R203" s="29"/>
    </row>
    <row r="204">
      <c r="C204" s="30"/>
      <c r="N204" s="28"/>
      <c r="O204" s="29"/>
      <c r="P204" s="29"/>
      <c r="Q204" s="29"/>
      <c r="R204" s="29"/>
    </row>
    <row r="205">
      <c r="C205" s="30"/>
      <c r="N205" s="28"/>
      <c r="O205" s="29"/>
      <c r="P205" s="29"/>
      <c r="Q205" s="29"/>
      <c r="R205" s="29"/>
    </row>
    <row r="206">
      <c r="C206" s="30"/>
      <c r="N206" s="28"/>
      <c r="O206" s="29"/>
      <c r="P206" s="29"/>
      <c r="Q206" s="29"/>
      <c r="R206" s="29"/>
    </row>
    <row r="207">
      <c r="C207" s="30"/>
      <c r="N207" s="28"/>
      <c r="O207" s="29"/>
      <c r="P207" s="29"/>
      <c r="Q207" s="29"/>
      <c r="R207" s="29"/>
    </row>
    <row r="208">
      <c r="C208" s="30"/>
      <c r="N208" s="28"/>
      <c r="O208" s="29"/>
      <c r="P208" s="29"/>
      <c r="Q208" s="29"/>
      <c r="R208" s="29"/>
    </row>
    <row r="209">
      <c r="C209" s="30"/>
      <c r="N209" s="28"/>
      <c r="O209" s="29"/>
      <c r="P209" s="29"/>
      <c r="Q209" s="29"/>
      <c r="R209" s="29"/>
    </row>
    <row r="210">
      <c r="C210" s="30"/>
      <c r="N210" s="28"/>
      <c r="O210" s="29"/>
      <c r="P210" s="29"/>
      <c r="Q210" s="29"/>
      <c r="R210" s="29"/>
    </row>
    <row r="211">
      <c r="C211" s="30"/>
      <c r="N211" s="28"/>
      <c r="O211" s="29"/>
      <c r="P211" s="29"/>
      <c r="Q211" s="29"/>
      <c r="R211" s="29"/>
    </row>
    <row r="212">
      <c r="C212" s="30"/>
      <c r="N212" s="28"/>
      <c r="O212" s="29"/>
      <c r="P212" s="29"/>
      <c r="Q212" s="29"/>
      <c r="R212" s="29"/>
    </row>
    <row r="213">
      <c r="C213" s="30"/>
      <c r="N213" s="28"/>
      <c r="O213" s="29"/>
      <c r="P213" s="29"/>
      <c r="Q213" s="29"/>
      <c r="R213" s="29"/>
    </row>
    <row r="214">
      <c r="C214" s="30"/>
      <c r="N214" s="28"/>
      <c r="O214" s="29"/>
      <c r="P214" s="29"/>
      <c r="Q214" s="29"/>
      <c r="R214" s="29"/>
    </row>
    <row r="215">
      <c r="C215" s="30"/>
      <c r="N215" s="28"/>
      <c r="O215" s="29"/>
      <c r="P215" s="29"/>
      <c r="Q215" s="29"/>
      <c r="R215" s="29"/>
    </row>
    <row r="216">
      <c r="C216" s="30"/>
      <c r="N216" s="28"/>
      <c r="O216" s="29"/>
      <c r="P216" s="29"/>
      <c r="Q216" s="29"/>
      <c r="R216" s="29"/>
    </row>
    <row r="217">
      <c r="C217" s="30"/>
      <c r="N217" s="28"/>
      <c r="O217" s="29"/>
      <c r="P217" s="29"/>
      <c r="Q217" s="29"/>
      <c r="R217" s="29"/>
    </row>
    <row r="218">
      <c r="C218" s="30"/>
      <c r="N218" s="28"/>
      <c r="O218" s="29"/>
      <c r="P218" s="29"/>
      <c r="Q218" s="29"/>
      <c r="R218" s="29"/>
    </row>
    <row r="219">
      <c r="C219" s="30"/>
      <c r="N219" s="28"/>
      <c r="O219" s="29"/>
      <c r="P219" s="29"/>
      <c r="Q219" s="29"/>
      <c r="R219" s="29"/>
    </row>
    <row r="220">
      <c r="C220" s="30"/>
      <c r="N220" s="28"/>
      <c r="O220" s="29"/>
      <c r="P220" s="29"/>
      <c r="Q220" s="29"/>
      <c r="R220" s="29"/>
    </row>
    <row r="221">
      <c r="C221" s="30"/>
      <c r="N221" s="28"/>
      <c r="O221" s="29"/>
      <c r="P221" s="29"/>
      <c r="Q221" s="29"/>
      <c r="R221" s="29"/>
    </row>
    <row r="222">
      <c r="C222" s="30"/>
      <c r="N222" s="28"/>
      <c r="O222" s="29"/>
      <c r="P222" s="29"/>
      <c r="Q222" s="29"/>
      <c r="R222" s="29"/>
    </row>
    <row r="223">
      <c r="C223" s="30"/>
      <c r="N223" s="28"/>
      <c r="O223" s="29"/>
      <c r="P223" s="29"/>
      <c r="Q223" s="29"/>
      <c r="R223" s="29"/>
    </row>
    <row r="224">
      <c r="C224" s="30"/>
      <c r="N224" s="28"/>
      <c r="O224" s="29"/>
      <c r="P224" s="29"/>
      <c r="Q224" s="29"/>
      <c r="R224" s="29"/>
    </row>
    <row r="225">
      <c r="C225" s="30"/>
      <c r="N225" s="28"/>
      <c r="O225" s="29"/>
      <c r="P225" s="29"/>
      <c r="Q225" s="29"/>
      <c r="R225" s="29"/>
    </row>
    <row r="226">
      <c r="C226" s="30"/>
      <c r="N226" s="28"/>
      <c r="O226" s="29"/>
      <c r="P226" s="29"/>
      <c r="Q226" s="29"/>
      <c r="R226" s="29"/>
    </row>
    <row r="227">
      <c r="C227" s="30"/>
      <c r="N227" s="28"/>
      <c r="O227" s="29"/>
      <c r="P227" s="29"/>
      <c r="Q227" s="29"/>
      <c r="R227" s="29"/>
    </row>
    <row r="228">
      <c r="C228" s="30"/>
      <c r="N228" s="28"/>
      <c r="O228" s="29"/>
      <c r="P228" s="29"/>
      <c r="Q228" s="29"/>
      <c r="R228" s="29"/>
    </row>
    <row r="229">
      <c r="C229" s="30"/>
      <c r="N229" s="28"/>
      <c r="O229" s="29"/>
      <c r="P229" s="29"/>
      <c r="Q229" s="29"/>
      <c r="R229" s="29"/>
    </row>
    <row r="230">
      <c r="C230" s="30"/>
      <c r="N230" s="28"/>
      <c r="O230" s="29"/>
      <c r="P230" s="29"/>
      <c r="Q230" s="29"/>
      <c r="R230" s="29"/>
    </row>
    <row r="231">
      <c r="C231" s="30"/>
      <c r="N231" s="28"/>
      <c r="O231" s="29"/>
      <c r="P231" s="29"/>
      <c r="Q231" s="29"/>
      <c r="R231" s="29"/>
    </row>
    <row r="232">
      <c r="C232" s="30"/>
      <c r="N232" s="28"/>
      <c r="O232" s="29"/>
      <c r="P232" s="29"/>
      <c r="Q232" s="29"/>
      <c r="R232" s="29"/>
    </row>
    <row r="233">
      <c r="C233" s="30"/>
      <c r="N233" s="28"/>
      <c r="O233" s="29"/>
      <c r="P233" s="29"/>
      <c r="Q233" s="29"/>
      <c r="R233" s="29"/>
    </row>
    <row r="234">
      <c r="C234" s="30"/>
      <c r="N234" s="28"/>
      <c r="O234" s="29"/>
      <c r="P234" s="29"/>
      <c r="Q234" s="29"/>
      <c r="R234" s="29"/>
    </row>
    <row r="235">
      <c r="C235" s="30"/>
      <c r="N235" s="28"/>
      <c r="O235" s="29"/>
      <c r="P235" s="29"/>
      <c r="Q235" s="29"/>
      <c r="R235" s="29"/>
    </row>
    <row r="236">
      <c r="C236" s="30"/>
      <c r="N236" s="28"/>
      <c r="O236" s="29"/>
      <c r="P236" s="29"/>
      <c r="Q236" s="29"/>
      <c r="R236" s="29"/>
    </row>
    <row r="237">
      <c r="C237" s="30"/>
      <c r="N237" s="28"/>
      <c r="O237" s="29"/>
      <c r="P237" s="29"/>
      <c r="Q237" s="29"/>
      <c r="R237" s="29"/>
    </row>
    <row r="238">
      <c r="C238" s="30"/>
      <c r="N238" s="28"/>
      <c r="O238" s="29"/>
      <c r="P238" s="29"/>
      <c r="Q238" s="29"/>
      <c r="R238" s="29"/>
    </row>
    <row r="239">
      <c r="C239" s="30"/>
      <c r="N239" s="28"/>
      <c r="O239" s="29"/>
      <c r="P239" s="29"/>
      <c r="Q239" s="29"/>
      <c r="R239" s="29"/>
    </row>
    <row r="240">
      <c r="C240" s="30"/>
      <c r="N240" s="28"/>
      <c r="O240" s="29"/>
      <c r="P240" s="29"/>
      <c r="Q240" s="29"/>
      <c r="R240" s="29"/>
    </row>
    <row r="241">
      <c r="C241" s="30"/>
      <c r="N241" s="28"/>
      <c r="O241" s="29"/>
      <c r="P241" s="29"/>
      <c r="Q241" s="29"/>
      <c r="R241" s="29"/>
    </row>
    <row r="242">
      <c r="C242" s="30"/>
      <c r="N242" s="28"/>
      <c r="O242" s="29"/>
      <c r="P242" s="29"/>
      <c r="Q242" s="29"/>
      <c r="R242" s="29"/>
    </row>
    <row r="243">
      <c r="C243" s="30"/>
      <c r="N243" s="28"/>
      <c r="O243" s="29"/>
      <c r="P243" s="29"/>
      <c r="Q243" s="29"/>
      <c r="R243" s="29"/>
    </row>
    <row r="244">
      <c r="C244" s="30"/>
      <c r="N244" s="28"/>
      <c r="O244" s="29"/>
      <c r="P244" s="29"/>
      <c r="Q244" s="29"/>
      <c r="R244" s="29"/>
    </row>
    <row r="245">
      <c r="C245" s="30"/>
      <c r="N245" s="28"/>
      <c r="O245" s="29"/>
      <c r="P245" s="29"/>
      <c r="Q245" s="29"/>
      <c r="R245" s="29"/>
    </row>
    <row r="246">
      <c r="C246" s="30"/>
      <c r="N246" s="28"/>
      <c r="O246" s="29"/>
      <c r="P246" s="29"/>
      <c r="Q246" s="29"/>
      <c r="R246" s="29"/>
    </row>
    <row r="247">
      <c r="C247" s="30"/>
      <c r="N247" s="28"/>
      <c r="O247" s="29"/>
      <c r="P247" s="29"/>
      <c r="Q247" s="29"/>
      <c r="R247" s="29"/>
    </row>
    <row r="248">
      <c r="C248" s="30"/>
      <c r="N248" s="28"/>
      <c r="O248" s="29"/>
      <c r="P248" s="29"/>
      <c r="Q248" s="29"/>
      <c r="R248" s="29"/>
    </row>
    <row r="249">
      <c r="C249" s="30"/>
      <c r="N249" s="28"/>
      <c r="O249" s="29"/>
      <c r="P249" s="29"/>
      <c r="Q249" s="29"/>
      <c r="R249" s="29"/>
    </row>
    <row r="250">
      <c r="C250" s="30"/>
      <c r="N250" s="28"/>
      <c r="O250" s="29"/>
      <c r="P250" s="29"/>
      <c r="Q250" s="29"/>
      <c r="R250" s="29"/>
    </row>
    <row r="251">
      <c r="C251" s="30"/>
      <c r="N251" s="28"/>
      <c r="O251" s="29"/>
      <c r="P251" s="29"/>
      <c r="Q251" s="29"/>
      <c r="R251" s="29"/>
    </row>
    <row r="252">
      <c r="C252" s="30"/>
      <c r="N252" s="28"/>
      <c r="O252" s="29"/>
      <c r="P252" s="29"/>
      <c r="Q252" s="29"/>
      <c r="R252" s="29"/>
    </row>
    <row r="253">
      <c r="C253" s="30"/>
      <c r="N253" s="28"/>
      <c r="O253" s="29"/>
      <c r="P253" s="29"/>
      <c r="Q253" s="29"/>
      <c r="R253" s="29"/>
    </row>
    <row r="254">
      <c r="C254" s="30"/>
      <c r="N254" s="28"/>
      <c r="O254" s="29"/>
      <c r="P254" s="29"/>
      <c r="Q254" s="29"/>
      <c r="R254" s="29"/>
    </row>
    <row r="255">
      <c r="C255" s="30"/>
      <c r="N255" s="28"/>
      <c r="O255" s="29"/>
      <c r="P255" s="29"/>
      <c r="Q255" s="29"/>
      <c r="R255" s="29"/>
    </row>
    <row r="256">
      <c r="C256" s="30"/>
      <c r="N256" s="28"/>
      <c r="O256" s="29"/>
      <c r="P256" s="29"/>
      <c r="Q256" s="29"/>
      <c r="R256" s="29"/>
    </row>
    <row r="257">
      <c r="C257" s="30"/>
      <c r="N257" s="28"/>
      <c r="O257" s="29"/>
      <c r="P257" s="29"/>
      <c r="Q257" s="29"/>
      <c r="R257" s="29"/>
    </row>
    <row r="258">
      <c r="C258" s="30"/>
      <c r="N258" s="28"/>
      <c r="O258" s="29"/>
      <c r="P258" s="29"/>
      <c r="Q258" s="29"/>
      <c r="R258" s="29"/>
    </row>
    <row r="259">
      <c r="C259" s="30"/>
      <c r="N259" s="28"/>
      <c r="O259" s="29"/>
      <c r="P259" s="29"/>
      <c r="Q259" s="29"/>
      <c r="R259" s="29"/>
    </row>
    <row r="260">
      <c r="C260" s="30"/>
      <c r="N260" s="28"/>
      <c r="O260" s="29"/>
      <c r="P260" s="29"/>
      <c r="Q260" s="29"/>
      <c r="R260" s="29"/>
    </row>
    <row r="261">
      <c r="C261" s="30"/>
      <c r="N261" s="28"/>
      <c r="O261" s="29"/>
      <c r="P261" s="29"/>
      <c r="Q261" s="29"/>
      <c r="R261" s="29"/>
    </row>
    <row r="262">
      <c r="C262" s="30"/>
      <c r="N262" s="28"/>
      <c r="O262" s="29"/>
      <c r="P262" s="29"/>
      <c r="Q262" s="29"/>
      <c r="R262" s="29"/>
    </row>
    <row r="263">
      <c r="C263" s="30"/>
      <c r="N263" s="28"/>
      <c r="O263" s="29"/>
      <c r="P263" s="29"/>
      <c r="Q263" s="29"/>
      <c r="R263" s="29"/>
    </row>
    <row r="264">
      <c r="C264" s="30"/>
      <c r="N264" s="28"/>
      <c r="O264" s="29"/>
      <c r="P264" s="29"/>
      <c r="Q264" s="29"/>
      <c r="R264" s="29"/>
    </row>
    <row r="265">
      <c r="C265" s="30"/>
      <c r="N265" s="28"/>
      <c r="O265" s="29"/>
      <c r="P265" s="29"/>
      <c r="Q265" s="29"/>
      <c r="R265" s="29"/>
    </row>
    <row r="266">
      <c r="C266" s="30"/>
      <c r="N266" s="28"/>
      <c r="O266" s="29"/>
      <c r="P266" s="29"/>
      <c r="Q266" s="29"/>
      <c r="R266" s="29"/>
    </row>
    <row r="267">
      <c r="C267" s="30"/>
      <c r="N267" s="28"/>
      <c r="O267" s="29"/>
      <c r="P267" s="29"/>
      <c r="Q267" s="29"/>
      <c r="R267" s="29"/>
    </row>
    <row r="268">
      <c r="C268" s="30"/>
      <c r="N268" s="28"/>
      <c r="O268" s="29"/>
      <c r="P268" s="29"/>
      <c r="Q268" s="29"/>
      <c r="R268" s="29"/>
    </row>
    <row r="269">
      <c r="C269" s="30"/>
      <c r="N269" s="28"/>
      <c r="O269" s="29"/>
      <c r="P269" s="29"/>
      <c r="Q269" s="29"/>
      <c r="R269" s="29"/>
    </row>
    <row r="270">
      <c r="C270" s="30"/>
      <c r="N270" s="28"/>
      <c r="O270" s="29"/>
      <c r="P270" s="29"/>
      <c r="Q270" s="29"/>
      <c r="R270" s="29"/>
    </row>
    <row r="271">
      <c r="C271" s="30"/>
      <c r="N271" s="28"/>
      <c r="O271" s="29"/>
      <c r="P271" s="29"/>
      <c r="Q271" s="29"/>
      <c r="R271" s="29"/>
    </row>
    <row r="272">
      <c r="C272" s="30"/>
      <c r="N272" s="28"/>
      <c r="O272" s="29"/>
      <c r="P272" s="29"/>
      <c r="Q272" s="29"/>
      <c r="R272" s="29"/>
    </row>
    <row r="273">
      <c r="C273" s="30"/>
      <c r="N273" s="28"/>
      <c r="O273" s="29"/>
      <c r="P273" s="29"/>
      <c r="Q273" s="29"/>
      <c r="R273" s="29"/>
    </row>
    <row r="274">
      <c r="C274" s="30"/>
      <c r="N274" s="28"/>
      <c r="O274" s="29"/>
      <c r="P274" s="29"/>
      <c r="Q274" s="29"/>
      <c r="R274" s="29"/>
    </row>
    <row r="275">
      <c r="C275" s="30"/>
      <c r="N275" s="28"/>
      <c r="O275" s="29"/>
      <c r="P275" s="29"/>
      <c r="Q275" s="29"/>
      <c r="R275" s="29"/>
    </row>
    <row r="276">
      <c r="C276" s="30"/>
      <c r="N276" s="28"/>
      <c r="O276" s="29"/>
      <c r="P276" s="29"/>
      <c r="Q276" s="29"/>
      <c r="R276" s="29"/>
    </row>
    <row r="277">
      <c r="C277" s="30"/>
      <c r="N277" s="28"/>
      <c r="O277" s="29"/>
      <c r="P277" s="29"/>
      <c r="Q277" s="29"/>
      <c r="R277" s="29"/>
    </row>
    <row r="278">
      <c r="C278" s="30"/>
      <c r="N278" s="28"/>
      <c r="O278" s="29"/>
      <c r="P278" s="29"/>
      <c r="Q278" s="29"/>
      <c r="R278" s="29"/>
    </row>
    <row r="279">
      <c r="C279" s="30"/>
      <c r="N279" s="28"/>
      <c r="O279" s="29"/>
      <c r="P279" s="29"/>
      <c r="Q279" s="29"/>
      <c r="R279" s="29"/>
    </row>
    <row r="280">
      <c r="C280" s="30"/>
      <c r="N280" s="28"/>
      <c r="O280" s="29"/>
      <c r="P280" s="29"/>
      <c r="Q280" s="29"/>
      <c r="R280" s="29"/>
    </row>
    <row r="281">
      <c r="C281" s="30"/>
      <c r="N281" s="28"/>
      <c r="O281" s="29"/>
      <c r="P281" s="29"/>
      <c r="Q281" s="29"/>
      <c r="R281" s="29"/>
    </row>
    <row r="282">
      <c r="C282" s="30"/>
      <c r="N282" s="28"/>
      <c r="O282" s="29"/>
      <c r="P282" s="29"/>
      <c r="Q282" s="29"/>
      <c r="R282" s="29"/>
    </row>
    <row r="283">
      <c r="C283" s="30"/>
      <c r="N283" s="28"/>
      <c r="O283" s="29"/>
      <c r="P283" s="29"/>
      <c r="Q283" s="29"/>
      <c r="R283" s="29"/>
    </row>
    <row r="284">
      <c r="C284" s="30"/>
      <c r="N284" s="28"/>
      <c r="O284" s="29"/>
      <c r="P284" s="29"/>
      <c r="Q284" s="29"/>
      <c r="R284" s="29"/>
    </row>
    <row r="285">
      <c r="C285" s="30"/>
      <c r="N285" s="28"/>
      <c r="O285" s="29"/>
      <c r="P285" s="29"/>
      <c r="Q285" s="29"/>
      <c r="R285" s="29"/>
    </row>
    <row r="286">
      <c r="C286" s="30"/>
      <c r="N286" s="28"/>
      <c r="O286" s="29"/>
      <c r="P286" s="29"/>
      <c r="Q286" s="29"/>
      <c r="R286" s="29"/>
    </row>
    <row r="287">
      <c r="C287" s="30"/>
      <c r="N287" s="28"/>
      <c r="O287" s="29"/>
      <c r="P287" s="29"/>
      <c r="Q287" s="29"/>
      <c r="R287" s="29"/>
    </row>
    <row r="288">
      <c r="C288" s="30"/>
      <c r="N288" s="28"/>
      <c r="O288" s="29"/>
      <c r="P288" s="29"/>
      <c r="Q288" s="29"/>
      <c r="R288" s="29"/>
    </row>
    <row r="289">
      <c r="C289" s="30"/>
      <c r="N289" s="28"/>
      <c r="O289" s="29"/>
      <c r="P289" s="29"/>
      <c r="Q289" s="29"/>
      <c r="R289" s="29"/>
    </row>
    <row r="290">
      <c r="C290" s="30"/>
      <c r="N290" s="28"/>
      <c r="O290" s="29"/>
      <c r="P290" s="29"/>
      <c r="Q290" s="29"/>
      <c r="R290" s="29"/>
    </row>
    <row r="291">
      <c r="C291" s="30"/>
      <c r="N291" s="28"/>
      <c r="O291" s="29"/>
      <c r="P291" s="29"/>
      <c r="Q291" s="29"/>
      <c r="R291" s="29"/>
    </row>
    <row r="292">
      <c r="C292" s="30"/>
      <c r="N292" s="28"/>
      <c r="O292" s="29"/>
      <c r="P292" s="29"/>
      <c r="Q292" s="29"/>
      <c r="R292" s="29"/>
    </row>
    <row r="293">
      <c r="C293" s="30"/>
      <c r="N293" s="28"/>
      <c r="O293" s="29"/>
      <c r="P293" s="29"/>
      <c r="Q293" s="29"/>
      <c r="R293" s="29"/>
    </row>
    <row r="294">
      <c r="C294" s="30"/>
      <c r="N294" s="28"/>
      <c r="O294" s="29"/>
      <c r="P294" s="29"/>
      <c r="Q294" s="29"/>
      <c r="R294" s="29"/>
    </row>
    <row r="295">
      <c r="C295" s="30"/>
      <c r="N295" s="28"/>
      <c r="O295" s="29"/>
      <c r="P295" s="29"/>
      <c r="Q295" s="29"/>
      <c r="R295" s="29"/>
    </row>
    <row r="296">
      <c r="C296" s="30"/>
      <c r="N296" s="28"/>
      <c r="O296" s="29"/>
      <c r="P296" s="29"/>
      <c r="Q296" s="29"/>
      <c r="R296" s="29"/>
    </row>
    <row r="297">
      <c r="C297" s="30"/>
      <c r="N297" s="28"/>
      <c r="O297" s="29"/>
      <c r="P297" s="29"/>
      <c r="Q297" s="29"/>
      <c r="R297" s="29"/>
    </row>
    <row r="298">
      <c r="C298" s="30"/>
      <c r="N298" s="28"/>
      <c r="O298" s="29"/>
      <c r="P298" s="29"/>
      <c r="Q298" s="29"/>
      <c r="R298" s="29"/>
    </row>
    <row r="299">
      <c r="C299" s="30"/>
      <c r="N299" s="28"/>
      <c r="O299" s="29"/>
      <c r="P299" s="29"/>
      <c r="Q299" s="29"/>
      <c r="R299" s="29"/>
    </row>
    <row r="300">
      <c r="C300" s="30"/>
      <c r="N300" s="28"/>
      <c r="O300" s="29"/>
      <c r="P300" s="29"/>
      <c r="Q300" s="29"/>
      <c r="R300" s="29"/>
    </row>
    <row r="301">
      <c r="C301" s="30"/>
      <c r="N301" s="28"/>
      <c r="O301" s="29"/>
      <c r="P301" s="29"/>
      <c r="Q301" s="29"/>
      <c r="R301" s="29"/>
    </row>
    <row r="302">
      <c r="C302" s="30"/>
      <c r="N302" s="28"/>
      <c r="O302" s="29"/>
      <c r="P302" s="29"/>
      <c r="Q302" s="29"/>
      <c r="R302" s="29"/>
    </row>
    <row r="303">
      <c r="C303" s="30"/>
      <c r="N303" s="28"/>
      <c r="O303" s="29"/>
      <c r="P303" s="29"/>
      <c r="Q303" s="29"/>
      <c r="R303" s="29"/>
    </row>
    <row r="304">
      <c r="C304" s="30"/>
      <c r="N304" s="28"/>
      <c r="O304" s="29"/>
      <c r="P304" s="29"/>
      <c r="Q304" s="29"/>
      <c r="R304" s="29"/>
    </row>
    <row r="305">
      <c r="C305" s="30"/>
      <c r="N305" s="28"/>
      <c r="O305" s="29"/>
      <c r="P305" s="29"/>
      <c r="Q305" s="29"/>
      <c r="R305" s="29"/>
    </row>
    <row r="306">
      <c r="C306" s="30"/>
      <c r="N306" s="28"/>
      <c r="O306" s="29"/>
      <c r="P306" s="29"/>
      <c r="Q306" s="29"/>
      <c r="R306" s="29"/>
    </row>
    <row r="307">
      <c r="C307" s="30"/>
      <c r="N307" s="28"/>
      <c r="O307" s="29"/>
      <c r="P307" s="29"/>
      <c r="Q307" s="29"/>
      <c r="R307" s="29"/>
    </row>
    <row r="308">
      <c r="C308" s="30"/>
      <c r="N308" s="28"/>
      <c r="O308" s="29"/>
      <c r="P308" s="29"/>
      <c r="Q308" s="29"/>
      <c r="R308" s="29"/>
    </row>
    <row r="309">
      <c r="C309" s="30"/>
      <c r="N309" s="28"/>
      <c r="O309" s="29"/>
      <c r="P309" s="29"/>
      <c r="Q309" s="29"/>
      <c r="R309" s="29"/>
    </row>
    <row r="310">
      <c r="C310" s="30"/>
      <c r="N310" s="28"/>
      <c r="O310" s="29"/>
      <c r="P310" s="29"/>
      <c r="Q310" s="29"/>
      <c r="R310" s="29"/>
    </row>
    <row r="311">
      <c r="C311" s="30"/>
      <c r="N311" s="28"/>
      <c r="O311" s="29"/>
      <c r="P311" s="29"/>
      <c r="Q311" s="29"/>
      <c r="R311" s="29"/>
    </row>
    <row r="312">
      <c r="C312" s="30"/>
      <c r="N312" s="28"/>
      <c r="O312" s="29"/>
      <c r="P312" s="29"/>
      <c r="Q312" s="29"/>
      <c r="R312" s="29"/>
    </row>
    <row r="313">
      <c r="C313" s="30"/>
      <c r="N313" s="28"/>
      <c r="O313" s="29"/>
      <c r="P313" s="29"/>
      <c r="Q313" s="29"/>
      <c r="R313" s="29"/>
    </row>
    <row r="314">
      <c r="C314" s="30"/>
      <c r="N314" s="28"/>
      <c r="O314" s="29"/>
      <c r="P314" s="29"/>
      <c r="Q314" s="29"/>
      <c r="R314" s="29"/>
    </row>
    <row r="315">
      <c r="C315" s="30"/>
      <c r="N315" s="28"/>
      <c r="O315" s="29"/>
      <c r="P315" s="29"/>
      <c r="Q315" s="29"/>
      <c r="R315" s="29"/>
    </row>
    <row r="316">
      <c r="C316" s="30"/>
      <c r="N316" s="28"/>
      <c r="O316" s="29"/>
      <c r="P316" s="29"/>
      <c r="Q316" s="29"/>
      <c r="R316" s="29"/>
    </row>
    <row r="317">
      <c r="C317" s="30"/>
      <c r="N317" s="28"/>
      <c r="O317" s="29"/>
      <c r="P317" s="29"/>
      <c r="Q317" s="29"/>
      <c r="R317" s="29"/>
    </row>
    <row r="318">
      <c r="C318" s="30"/>
      <c r="N318" s="28"/>
      <c r="O318" s="29"/>
      <c r="P318" s="29"/>
      <c r="Q318" s="29"/>
      <c r="R318" s="29"/>
    </row>
    <row r="319">
      <c r="C319" s="30"/>
      <c r="N319" s="28"/>
      <c r="O319" s="29"/>
      <c r="P319" s="29"/>
      <c r="Q319" s="29"/>
      <c r="R319" s="29"/>
    </row>
    <row r="320">
      <c r="C320" s="30"/>
      <c r="N320" s="28"/>
      <c r="O320" s="29"/>
      <c r="P320" s="29"/>
      <c r="Q320" s="29"/>
      <c r="R320" s="29"/>
    </row>
    <row r="321">
      <c r="C321" s="30"/>
      <c r="N321" s="28"/>
      <c r="O321" s="29"/>
      <c r="P321" s="29"/>
      <c r="Q321" s="29"/>
      <c r="R321" s="29"/>
    </row>
    <row r="322">
      <c r="C322" s="30"/>
      <c r="N322" s="28"/>
      <c r="O322" s="29"/>
      <c r="P322" s="29"/>
      <c r="Q322" s="29"/>
      <c r="R322" s="29"/>
    </row>
    <row r="323">
      <c r="C323" s="30"/>
      <c r="N323" s="28"/>
      <c r="O323" s="29"/>
      <c r="P323" s="29"/>
      <c r="Q323" s="29"/>
      <c r="R323" s="29"/>
    </row>
    <row r="324">
      <c r="C324" s="30"/>
      <c r="N324" s="28"/>
      <c r="O324" s="29"/>
      <c r="P324" s="29"/>
      <c r="Q324" s="29"/>
      <c r="R324" s="29"/>
    </row>
    <row r="325">
      <c r="C325" s="30"/>
      <c r="N325" s="28"/>
      <c r="O325" s="29"/>
      <c r="P325" s="29"/>
      <c r="Q325" s="29"/>
      <c r="R325" s="29"/>
    </row>
    <row r="326">
      <c r="C326" s="30"/>
      <c r="N326" s="28"/>
      <c r="O326" s="29"/>
      <c r="P326" s="29"/>
      <c r="Q326" s="29"/>
      <c r="R326" s="29"/>
    </row>
    <row r="327">
      <c r="C327" s="30"/>
      <c r="N327" s="28"/>
      <c r="O327" s="29"/>
      <c r="P327" s="29"/>
      <c r="Q327" s="29"/>
      <c r="R327" s="29"/>
    </row>
    <row r="328">
      <c r="C328" s="30"/>
      <c r="N328" s="28"/>
      <c r="O328" s="29"/>
      <c r="P328" s="29"/>
      <c r="Q328" s="29"/>
      <c r="R328" s="29"/>
    </row>
    <row r="329">
      <c r="C329" s="30"/>
      <c r="N329" s="28"/>
      <c r="O329" s="29"/>
      <c r="P329" s="29"/>
      <c r="Q329" s="29"/>
      <c r="R329" s="29"/>
    </row>
    <row r="330">
      <c r="C330" s="30"/>
      <c r="N330" s="28"/>
      <c r="O330" s="29"/>
      <c r="P330" s="29"/>
      <c r="Q330" s="29"/>
      <c r="R330" s="29"/>
    </row>
    <row r="331">
      <c r="C331" s="30"/>
      <c r="N331" s="28"/>
      <c r="O331" s="29"/>
      <c r="P331" s="29"/>
      <c r="Q331" s="29"/>
      <c r="R331" s="29"/>
    </row>
    <row r="332">
      <c r="C332" s="30"/>
      <c r="N332" s="28"/>
      <c r="O332" s="29"/>
      <c r="P332" s="29"/>
      <c r="Q332" s="29"/>
      <c r="R332" s="29"/>
    </row>
    <row r="333">
      <c r="C333" s="30"/>
      <c r="N333" s="28"/>
      <c r="O333" s="29"/>
      <c r="P333" s="29"/>
      <c r="Q333" s="29"/>
      <c r="R333" s="29"/>
    </row>
    <row r="334">
      <c r="C334" s="30"/>
      <c r="N334" s="28"/>
      <c r="O334" s="29"/>
      <c r="P334" s="29"/>
      <c r="Q334" s="29"/>
      <c r="R334" s="29"/>
    </row>
    <row r="335">
      <c r="C335" s="30"/>
      <c r="N335" s="28"/>
      <c r="O335" s="29"/>
      <c r="P335" s="29"/>
      <c r="Q335" s="29"/>
      <c r="R335" s="29"/>
    </row>
    <row r="336">
      <c r="C336" s="30"/>
      <c r="N336" s="28"/>
      <c r="O336" s="29"/>
      <c r="P336" s="29"/>
      <c r="Q336" s="29"/>
      <c r="R336" s="29"/>
    </row>
    <row r="337">
      <c r="C337" s="30"/>
      <c r="N337" s="28"/>
      <c r="O337" s="29"/>
      <c r="P337" s="29"/>
      <c r="Q337" s="29"/>
      <c r="R337" s="29"/>
    </row>
    <row r="338">
      <c r="C338" s="30"/>
      <c r="N338" s="28"/>
      <c r="O338" s="29"/>
      <c r="P338" s="29"/>
      <c r="Q338" s="29"/>
      <c r="R338" s="29"/>
    </row>
    <row r="339">
      <c r="C339" s="30"/>
      <c r="N339" s="28"/>
      <c r="O339" s="29"/>
      <c r="P339" s="29"/>
      <c r="Q339" s="29"/>
      <c r="R339" s="29"/>
    </row>
    <row r="340">
      <c r="C340" s="30"/>
      <c r="N340" s="28"/>
      <c r="O340" s="29"/>
      <c r="P340" s="29"/>
      <c r="Q340" s="29"/>
      <c r="R340" s="29"/>
    </row>
    <row r="341">
      <c r="C341" s="30"/>
      <c r="N341" s="28"/>
      <c r="O341" s="29"/>
      <c r="P341" s="29"/>
      <c r="Q341" s="29"/>
      <c r="R341" s="29"/>
    </row>
    <row r="342">
      <c r="C342" s="30"/>
      <c r="N342" s="28"/>
      <c r="O342" s="29"/>
      <c r="P342" s="29"/>
      <c r="Q342" s="29"/>
      <c r="R342" s="29"/>
    </row>
    <row r="343">
      <c r="C343" s="30"/>
      <c r="N343" s="28"/>
      <c r="O343" s="29"/>
      <c r="P343" s="29"/>
      <c r="Q343" s="29"/>
      <c r="R343" s="29"/>
    </row>
    <row r="344">
      <c r="C344" s="30"/>
      <c r="N344" s="28"/>
      <c r="O344" s="29"/>
      <c r="P344" s="29"/>
      <c r="Q344" s="29"/>
      <c r="R344" s="29"/>
    </row>
    <row r="345">
      <c r="C345" s="30"/>
      <c r="N345" s="28"/>
      <c r="O345" s="29"/>
      <c r="P345" s="29"/>
      <c r="Q345" s="29"/>
      <c r="R345" s="29"/>
    </row>
    <row r="346">
      <c r="C346" s="30"/>
      <c r="N346" s="28"/>
      <c r="O346" s="29"/>
      <c r="P346" s="29"/>
      <c r="Q346" s="29"/>
      <c r="R346" s="29"/>
    </row>
    <row r="347">
      <c r="C347" s="30"/>
      <c r="N347" s="28"/>
      <c r="O347" s="29"/>
      <c r="P347" s="29"/>
      <c r="Q347" s="29"/>
      <c r="R347" s="29"/>
    </row>
    <row r="348">
      <c r="C348" s="30"/>
      <c r="N348" s="28"/>
      <c r="O348" s="29"/>
      <c r="P348" s="29"/>
      <c r="Q348" s="29"/>
      <c r="R348" s="29"/>
    </row>
    <row r="349">
      <c r="C349" s="30"/>
      <c r="N349" s="28"/>
      <c r="O349" s="29"/>
      <c r="P349" s="29"/>
      <c r="Q349" s="29"/>
      <c r="R349" s="29"/>
    </row>
    <row r="350">
      <c r="C350" s="30"/>
      <c r="N350" s="28"/>
      <c r="O350" s="29"/>
      <c r="P350" s="29"/>
      <c r="Q350" s="29"/>
      <c r="R350" s="29"/>
    </row>
    <row r="351">
      <c r="C351" s="30"/>
      <c r="N351" s="28"/>
      <c r="O351" s="29"/>
      <c r="P351" s="29"/>
      <c r="Q351" s="29"/>
      <c r="R351" s="29"/>
    </row>
    <row r="352">
      <c r="C352" s="30"/>
      <c r="N352" s="28"/>
      <c r="O352" s="29"/>
      <c r="P352" s="29"/>
      <c r="Q352" s="29"/>
      <c r="R352" s="29"/>
    </row>
    <row r="353">
      <c r="C353" s="30"/>
      <c r="N353" s="28"/>
      <c r="O353" s="29"/>
      <c r="P353" s="29"/>
      <c r="Q353" s="29"/>
      <c r="R353" s="29"/>
    </row>
    <row r="354">
      <c r="C354" s="30"/>
      <c r="N354" s="28"/>
      <c r="O354" s="29"/>
      <c r="P354" s="29"/>
      <c r="Q354" s="29"/>
      <c r="R354" s="29"/>
    </row>
    <row r="355">
      <c r="C355" s="30"/>
      <c r="N355" s="28"/>
      <c r="O355" s="29"/>
      <c r="P355" s="29"/>
      <c r="Q355" s="29"/>
      <c r="R355" s="29"/>
    </row>
    <row r="356">
      <c r="C356" s="30"/>
      <c r="N356" s="28"/>
      <c r="O356" s="29"/>
      <c r="P356" s="29"/>
      <c r="Q356" s="29"/>
      <c r="R356" s="29"/>
    </row>
    <row r="357">
      <c r="C357" s="30"/>
      <c r="N357" s="28"/>
      <c r="O357" s="29"/>
      <c r="P357" s="29"/>
      <c r="Q357" s="29"/>
      <c r="R357" s="29"/>
    </row>
    <row r="358">
      <c r="C358" s="30"/>
      <c r="N358" s="28"/>
      <c r="O358" s="29"/>
      <c r="P358" s="29"/>
      <c r="Q358" s="29"/>
      <c r="R358" s="29"/>
    </row>
    <row r="359">
      <c r="C359" s="30"/>
      <c r="N359" s="28"/>
      <c r="O359" s="29"/>
      <c r="P359" s="29"/>
      <c r="Q359" s="29"/>
      <c r="R359" s="29"/>
    </row>
    <row r="360">
      <c r="C360" s="30"/>
      <c r="N360" s="28"/>
      <c r="O360" s="29"/>
      <c r="P360" s="29"/>
      <c r="Q360" s="29"/>
      <c r="R360" s="29"/>
    </row>
    <row r="361">
      <c r="C361" s="30"/>
      <c r="N361" s="28"/>
      <c r="O361" s="29"/>
      <c r="P361" s="29"/>
      <c r="Q361" s="29"/>
      <c r="R361" s="29"/>
    </row>
    <row r="362">
      <c r="C362" s="30"/>
      <c r="N362" s="28"/>
      <c r="O362" s="29"/>
      <c r="P362" s="29"/>
      <c r="Q362" s="29"/>
      <c r="R362" s="29"/>
    </row>
    <row r="363">
      <c r="C363" s="30"/>
      <c r="N363" s="28"/>
      <c r="O363" s="29"/>
      <c r="P363" s="29"/>
      <c r="Q363" s="29"/>
      <c r="R363" s="29"/>
    </row>
    <row r="364">
      <c r="C364" s="30"/>
      <c r="N364" s="28"/>
      <c r="O364" s="29"/>
      <c r="P364" s="29"/>
      <c r="Q364" s="29"/>
      <c r="R364" s="29"/>
    </row>
    <row r="365">
      <c r="C365" s="30"/>
      <c r="N365" s="28"/>
      <c r="O365" s="29"/>
      <c r="P365" s="29"/>
      <c r="Q365" s="29"/>
      <c r="R365" s="29"/>
    </row>
    <row r="366">
      <c r="C366" s="30"/>
      <c r="N366" s="28"/>
      <c r="O366" s="29"/>
      <c r="P366" s="29"/>
      <c r="Q366" s="29"/>
      <c r="R366" s="29"/>
    </row>
    <row r="367">
      <c r="C367" s="30"/>
      <c r="N367" s="28"/>
      <c r="O367" s="29"/>
      <c r="P367" s="29"/>
      <c r="Q367" s="29"/>
      <c r="R367" s="29"/>
    </row>
    <row r="368">
      <c r="C368" s="30"/>
      <c r="N368" s="28"/>
      <c r="O368" s="29"/>
      <c r="P368" s="29"/>
      <c r="Q368" s="29"/>
      <c r="R368" s="29"/>
    </row>
    <row r="369">
      <c r="C369" s="30"/>
      <c r="N369" s="28"/>
      <c r="O369" s="29"/>
      <c r="P369" s="29"/>
      <c r="Q369" s="29"/>
      <c r="R369" s="29"/>
    </row>
    <row r="370">
      <c r="C370" s="30"/>
      <c r="N370" s="28"/>
      <c r="O370" s="29"/>
      <c r="P370" s="29"/>
      <c r="Q370" s="29"/>
      <c r="R370" s="29"/>
    </row>
    <row r="371">
      <c r="C371" s="30"/>
      <c r="N371" s="28"/>
      <c r="O371" s="29"/>
      <c r="P371" s="29"/>
      <c r="Q371" s="29"/>
      <c r="R371" s="29"/>
    </row>
    <row r="372">
      <c r="C372" s="30"/>
      <c r="N372" s="28"/>
      <c r="O372" s="29"/>
      <c r="P372" s="29"/>
      <c r="Q372" s="29"/>
      <c r="R372" s="29"/>
    </row>
    <row r="373">
      <c r="C373" s="30"/>
      <c r="N373" s="28"/>
      <c r="O373" s="29"/>
      <c r="P373" s="29"/>
      <c r="Q373" s="29"/>
      <c r="R373" s="29"/>
    </row>
    <row r="374">
      <c r="C374" s="30"/>
      <c r="N374" s="28"/>
      <c r="O374" s="29"/>
      <c r="P374" s="29"/>
      <c r="Q374" s="29"/>
      <c r="R374" s="29"/>
    </row>
    <row r="375">
      <c r="C375" s="30"/>
      <c r="N375" s="28"/>
      <c r="O375" s="29"/>
      <c r="P375" s="29"/>
      <c r="Q375" s="29"/>
      <c r="R375" s="29"/>
    </row>
    <row r="376">
      <c r="C376" s="30"/>
      <c r="N376" s="28"/>
      <c r="O376" s="29"/>
      <c r="P376" s="29"/>
      <c r="Q376" s="29"/>
      <c r="R376" s="29"/>
    </row>
    <row r="377">
      <c r="C377" s="30"/>
      <c r="N377" s="28"/>
      <c r="O377" s="29"/>
      <c r="P377" s="29"/>
      <c r="Q377" s="29"/>
      <c r="R377" s="29"/>
    </row>
    <row r="378">
      <c r="C378" s="30"/>
      <c r="N378" s="28"/>
      <c r="O378" s="29"/>
      <c r="P378" s="29"/>
      <c r="Q378" s="29"/>
      <c r="R378" s="29"/>
    </row>
    <row r="379">
      <c r="C379" s="30"/>
      <c r="N379" s="28"/>
      <c r="O379" s="29"/>
      <c r="P379" s="29"/>
      <c r="Q379" s="29"/>
      <c r="R379" s="29"/>
    </row>
    <row r="380">
      <c r="C380" s="30"/>
      <c r="N380" s="28"/>
      <c r="O380" s="29"/>
      <c r="P380" s="29"/>
      <c r="Q380" s="29"/>
      <c r="R380" s="29"/>
    </row>
    <row r="381">
      <c r="C381" s="30"/>
      <c r="N381" s="28"/>
      <c r="O381" s="29"/>
      <c r="P381" s="29"/>
      <c r="Q381" s="29"/>
      <c r="R381" s="29"/>
    </row>
    <row r="382">
      <c r="C382" s="30"/>
      <c r="N382" s="28"/>
      <c r="O382" s="29"/>
      <c r="P382" s="29"/>
      <c r="Q382" s="29"/>
      <c r="R382" s="29"/>
    </row>
    <row r="383">
      <c r="C383" s="30"/>
      <c r="N383" s="28"/>
      <c r="O383" s="29"/>
      <c r="P383" s="29"/>
      <c r="Q383" s="29"/>
      <c r="R383" s="29"/>
    </row>
    <row r="384">
      <c r="C384" s="30"/>
      <c r="N384" s="28"/>
      <c r="O384" s="29"/>
      <c r="P384" s="29"/>
      <c r="Q384" s="29"/>
      <c r="R384" s="29"/>
    </row>
    <row r="385">
      <c r="C385" s="30"/>
      <c r="N385" s="28"/>
      <c r="O385" s="29"/>
      <c r="P385" s="29"/>
      <c r="Q385" s="29"/>
      <c r="R385" s="29"/>
    </row>
    <row r="386">
      <c r="C386" s="30"/>
      <c r="N386" s="28"/>
      <c r="O386" s="29"/>
      <c r="P386" s="29"/>
      <c r="Q386" s="29"/>
      <c r="R386" s="29"/>
    </row>
    <row r="387">
      <c r="C387" s="30"/>
      <c r="N387" s="28"/>
      <c r="O387" s="29"/>
      <c r="P387" s="29"/>
      <c r="Q387" s="29"/>
      <c r="R387" s="29"/>
    </row>
    <row r="388">
      <c r="C388" s="30"/>
      <c r="N388" s="28"/>
      <c r="O388" s="29"/>
      <c r="P388" s="29"/>
      <c r="Q388" s="29"/>
      <c r="R388" s="29"/>
    </row>
    <row r="389">
      <c r="C389" s="30"/>
      <c r="N389" s="28"/>
      <c r="O389" s="29"/>
      <c r="P389" s="29"/>
      <c r="Q389" s="29"/>
      <c r="R389" s="29"/>
    </row>
    <row r="390">
      <c r="C390" s="30"/>
      <c r="N390" s="28"/>
      <c r="O390" s="29"/>
      <c r="P390" s="29"/>
      <c r="Q390" s="29"/>
      <c r="R390" s="29"/>
    </row>
    <row r="391">
      <c r="C391" s="30"/>
      <c r="N391" s="28"/>
      <c r="O391" s="29"/>
      <c r="P391" s="29"/>
      <c r="Q391" s="29"/>
      <c r="R391" s="29"/>
    </row>
    <row r="392">
      <c r="C392" s="30"/>
      <c r="N392" s="28"/>
      <c r="O392" s="29"/>
      <c r="P392" s="29"/>
      <c r="Q392" s="29"/>
      <c r="R392" s="29"/>
    </row>
    <row r="393">
      <c r="C393" s="30"/>
      <c r="N393" s="28"/>
      <c r="O393" s="29"/>
      <c r="P393" s="29"/>
      <c r="Q393" s="29"/>
      <c r="R393" s="29"/>
    </row>
    <row r="394">
      <c r="C394" s="30"/>
      <c r="N394" s="28"/>
      <c r="O394" s="29"/>
      <c r="P394" s="29"/>
      <c r="Q394" s="29"/>
      <c r="R394" s="29"/>
    </row>
    <row r="395">
      <c r="C395" s="30"/>
      <c r="N395" s="28"/>
      <c r="O395" s="29"/>
      <c r="P395" s="29"/>
      <c r="Q395" s="29"/>
      <c r="R395" s="29"/>
    </row>
    <row r="396">
      <c r="C396" s="30"/>
      <c r="N396" s="28"/>
      <c r="O396" s="29"/>
      <c r="P396" s="29"/>
      <c r="Q396" s="29"/>
      <c r="R396" s="29"/>
    </row>
    <row r="397">
      <c r="C397" s="30"/>
      <c r="N397" s="28"/>
      <c r="O397" s="29"/>
      <c r="P397" s="29"/>
      <c r="Q397" s="29"/>
      <c r="R397" s="29"/>
    </row>
    <row r="398">
      <c r="C398" s="30"/>
      <c r="N398" s="28"/>
      <c r="O398" s="29"/>
      <c r="P398" s="29"/>
      <c r="Q398" s="29"/>
      <c r="R398" s="29"/>
    </row>
    <row r="399">
      <c r="C399" s="30"/>
      <c r="N399" s="28"/>
      <c r="O399" s="29"/>
      <c r="P399" s="29"/>
      <c r="Q399" s="29"/>
      <c r="R399" s="29"/>
    </row>
    <row r="400">
      <c r="C400" s="30"/>
      <c r="N400" s="28"/>
      <c r="O400" s="29"/>
      <c r="P400" s="29"/>
      <c r="Q400" s="29"/>
      <c r="R400" s="29"/>
    </row>
    <row r="401">
      <c r="C401" s="30"/>
      <c r="N401" s="28"/>
      <c r="O401" s="29"/>
      <c r="P401" s="29"/>
      <c r="Q401" s="29"/>
      <c r="R401" s="29"/>
    </row>
    <row r="402">
      <c r="C402" s="30"/>
      <c r="N402" s="28"/>
      <c r="O402" s="29"/>
      <c r="P402" s="29"/>
      <c r="Q402" s="29"/>
      <c r="R402" s="29"/>
    </row>
    <row r="403">
      <c r="C403" s="30"/>
      <c r="N403" s="28"/>
      <c r="O403" s="29"/>
      <c r="P403" s="29"/>
      <c r="Q403" s="29"/>
      <c r="R403" s="29"/>
    </row>
    <row r="404">
      <c r="C404" s="30"/>
      <c r="N404" s="28"/>
      <c r="O404" s="29"/>
      <c r="P404" s="29"/>
      <c r="Q404" s="29"/>
      <c r="R404" s="29"/>
    </row>
    <row r="405">
      <c r="C405" s="30"/>
      <c r="N405" s="28"/>
      <c r="O405" s="29"/>
      <c r="P405" s="29"/>
      <c r="Q405" s="29"/>
      <c r="R405" s="29"/>
    </row>
    <row r="406">
      <c r="C406" s="30"/>
      <c r="N406" s="28"/>
      <c r="O406" s="29"/>
      <c r="P406" s="29"/>
      <c r="Q406" s="29"/>
      <c r="R406" s="29"/>
    </row>
    <row r="407">
      <c r="C407" s="30"/>
      <c r="N407" s="28"/>
      <c r="O407" s="29"/>
      <c r="P407" s="29"/>
      <c r="Q407" s="29"/>
      <c r="R407" s="29"/>
    </row>
    <row r="408">
      <c r="C408" s="30"/>
      <c r="N408" s="28"/>
      <c r="O408" s="29"/>
      <c r="P408" s="29"/>
      <c r="Q408" s="29"/>
      <c r="R408" s="29"/>
    </row>
    <row r="409">
      <c r="C409" s="30"/>
      <c r="N409" s="28"/>
      <c r="O409" s="29"/>
      <c r="P409" s="29"/>
      <c r="Q409" s="29"/>
      <c r="R409" s="29"/>
    </row>
    <row r="410">
      <c r="C410" s="30"/>
      <c r="N410" s="28"/>
      <c r="O410" s="29"/>
      <c r="P410" s="29"/>
      <c r="Q410" s="29"/>
      <c r="R410" s="29"/>
    </row>
    <row r="411">
      <c r="C411" s="30"/>
      <c r="N411" s="28"/>
      <c r="O411" s="29"/>
      <c r="P411" s="29"/>
      <c r="Q411" s="29"/>
      <c r="R411" s="29"/>
    </row>
    <row r="412">
      <c r="C412" s="30"/>
      <c r="N412" s="28"/>
      <c r="O412" s="29"/>
      <c r="P412" s="29"/>
      <c r="Q412" s="29"/>
      <c r="R412" s="29"/>
    </row>
    <row r="413">
      <c r="C413" s="30"/>
      <c r="N413" s="28"/>
      <c r="O413" s="29"/>
      <c r="P413" s="29"/>
      <c r="Q413" s="29"/>
      <c r="R413" s="29"/>
    </row>
    <row r="414">
      <c r="C414" s="30"/>
      <c r="N414" s="28"/>
      <c r="O414" s="29"/>
      <c r="P414" s="29"/>
      <c r="Q414" s="29"/>
      <c r="R414" s="29"/>
    </row>
    <row r="415">
      <c r="C415" s="30"/>
      <c r="N415" s="28"/>
      <c r="O415" s="29"/>
      <c r="P415" s="29"/>
      <c r="Q415" s="29"/>
      <c r="R415" s="29"/>
    </row>
    <row r="416">
      <c r="C416" s="30"/>
      <c r="N416" s="28"/>
      <c r="O416" s="29"/>
      <c r="P416" s="29"/>
      <c r="Q416" s="29"/>
      <c r="R416" s="29"/>
    </row>
    <row r="417">
      <c r="C417" s="30"/>
      <c r="N417" s="28"/>
      <c r="O417" s="29"/>
      <c r="P417" s="29"/>
      <c r="Q417" s="29"/>
      <c r="R417" s="29"/>
    </row>
    <row r="418">
      <c r="C418" s="30"/>
      <c r="N418" s="28"/>
      <c r="O418" s="29"/>
      <c r="P418" s="29"/>
      <c r="Q418" s="29"/>
      <c r="R418" s="29"/>
    </row>
    <row r="419">
      <c r="C419" s="30"/>
      <c r="N419" s="28"/>
      <c r="O419" s="29"/>
      <c r="P419" s="29"/>
      <c r="Q419" s="29"/>
      <c r="R419" s="29"/>
    </row>
    <row r="420">
      <c r="C420" s="30"/>
      <c r="N420" s="28"/>
      <c r="O420" s="29"/>
      <c r="P420" s="29"/>
      <c r="Q420" s="29"/>
      <c r="R420" s="29"/>
    </row>
    <row r="421">
      <c r="C421" s="30"/>
      <c r="N421" s="28"/>
      <c r="O421" s="29"/>
      <c r="P421" s="29"/>
      <c r="Q421" s="29"/>
      <c r="R421" s="29"/>
    </row>
    <row r="422">
      <c r="C422" s="30"/>
      <c r="N422" s="28"/>
      <c r="O422" s="29"/>
      <c r="P422" s="29"/>
      <c r="Q422" s="29"/>
      <c r="R422" s="29"/>
    </row>
    <row r="423">
      <c r="C423" s="30"/>
      <c r="N423" s="28"/>
      <c r="O423" s="29"/>
      <c r="P423" s="29"/>
      <c r="Q423" s="29"/>
      <c r="R423" s="29"/>
    </row>
    <row r="424">
      <c r="C424" s="30"/>
      <c r="N424" s="28"/>
      <c r="O424" s="29"/>
      <c r="P424" s="29"/>
      <c r="Q424" s="29"/>
      <c r="R424" s="29"/>
    </row>
    <row r="425">
      <c r="C425" s="30"/>
      <c r="N425" s="28"/>
      <c r="O425" s="29"/>
      <c r="P425" s="29"/>
      <c r="Q425" s="29"/>
      <c r="R425" s="29"/>
    </row>
    <row r="426">
      <c r="C426" s="30"/>
      <c r="N426" s="28"/>
      <c r="O426" s="29"/>
      <c r="P426" s="29"/>
      <c r="Q426" s="29"/>
      <c r="R426" s="29"/>
    </row>
    <row r="427">
      <c r="C427" s="30"/>
      <c r="N427" s="28"/>
      <c r="O427" s="29"/>
      <c r="P427" s="29"/>
      <c r="Q427" s="29"/>
      <c r="R427" s="29"/>
    </row>
    <row r="428">
      <c r="C428" s="30"/>
      <c r="N428" s="28"/>
      <c r="O428" s="29"/>
      <c r="P428" s="29"/>
      <c r="Q428" s="29"/>
      <c r="R428" s="29"/>
    </row>
    <row r="429">
      <c r="C429" s="30"/>
      <c r="N429" s="28"/>
      <c r="O429" s="29"/>
      <c r="P429" s="29"/>
      <c r="Q429" s="29"/>
      <c r="R429" s="29"/>
    </row>
    <row r="430">
      <c r="C430" s="30"/>
      <c r="N430" s="28"/>
      <c r="O430" s="29"/>
      <c r="P430" s="29"/>
      <c r="Q430" s="29"/>
      <c r="R430" s="29"/>
    </row>
    <row r="431">
      <c r="C431" s="30"/>
      <c r="N431" s="28"/>
      <c r="O431" s="29"/>
      <c r="P431" s="29"/>
      <c r="Q431" s="29"/>
      <c r="R431" s="29"/>
    </row>
    <row r="432">
      <c r="C432" s="30"/>
      <c r="N432" s="28"/>
      <c r="O432" s="29"/>
      <c r="P432" s="29"/>
      <c r="Q432" s="29"/>
      <c r="R432" s="29"/>
    </row>
    <row r="433">
      <c r="C433" s="30"/>
      <c r="N433" s="28"/>
      <c r="O433" s="29"/>
      <c r="P433" s="29"/>
      <c r="Q433" s="29"/>
      <c r="R433" s="29"/>
    </row>
    <row r="434">
      <c r="C434" s="30"/>
      <c r="N434" s="28"/>
      <c r="O434" s="29"/>
      <c r="P434" s="29"/>
      <c r="Q434" s="29"/>
      <c r="R434" s="29"/>
    </row>
    <row r="435">
      <c r="C435" s="30"/>
      <c r="N435" s="28"/>
      <c r="O435" s="29"/>
      <c r="P435" s="29"/>
      <c r="Q435" s="29"/>
      <c r="R435" s="29"/>
    </row>
    <row r="436">
      <c r="C436" s="30"/>
      <c r="N436" s="28"/>
      <c r="O436" s="29"/>
      <c r="P436" s="29"/>
      <c r="Q436" s="29"/>
      <c r="R436" s="29"/>
    </row>
    <row r="437">
      <c r="C437" s="30"/>
      <c r="N437" s="28"/>
      <c r="O437" s="29"/>
      <c r="P437" s="29"/>
      <c r="Q437" s="29"/>
      <c r="R437" s="29"/>
    </row>
    <row r="438">
      <c r="C438" s="30"/>
      <c r="N438" s="28"/>
      <c r="O438" s="29"/>
      <c r="P438" s="29"/>
      <c r="Q438" s="29"/>
      <c r="R438" s="29"/>
    </row>
    <row r="439">
      <c r="C439" s="30"/>
      <c r="N439" s="28"/>
      <c r="O439" s="29"/>
      <c r="P439" s="29"/>
      <c r="Q439" s="29"/>
      <c r="R439" s="29"/>
    </row>
    <row r="440">
      <c r="C440" s="30"/>
      <c r="N440" s="28"/>
      <c r="O440" s="29"/>
      <c r="P440" s="29"/>
      <c r="Q440" s="29"/>
      <c r="R440" s="29"/>
    </row>
    <row r="441">
      <c r="C441" s="30"/>
      <c r="N441" s="28"/>
      <c r="O441" s="29"/>
      <c r="P441" s="29"/>
      <c r="Q441" s="29"/>
      <c r="R441" s="29"/>
    </row>
    <row r="442">
      <c r="C442" s="30"/>
      <c r="N442" s="28"/>
      <c r="O442" s="29"/>
      <c r="P442" s="29"/>
      <c r="Q442" s="29"/>
      <c r="R442" s="29"/>
    </row>
    <row r="443">
      <c r="C443" s="30"/>
      <c r="N443" s="28"/>
      <c r="O443" s="29"/>
      <c r="P443" s="29"/>
      <c r="Q443" s="29"/>
      <c r="R443" s="29"/>
    </row>
    <row r="444">
      <c r="C444" s="30"/>
      <c r="N444" s="28"/>
      <c r="O444" s="29"/>
      <c r="P444" s="29"/>
      <c r="Q444" s="29"/>
      <c r="R444" s="29"/>
    </row>
    <row r="445">
      <c r="C445" s="30"/>
      <c r="N445" s="28"/>
      <c r="O445" s="29"/>
      <c r="P445" s="29"/>
      <c r="Q445" s="29"/>
      <c r="R445" s="29"/>
    </row>
    <row r="446">
      <c r="C446" s="30"/>
      <c r="N446" s="28"/>
      <c r="O446" s="29"/>
      <c r="P446" s="29"/>
      <c r="Q446" s="29"/>
      <c r="R446" s="29"/>
    </row>
    <row r="447">
      <c r="C447" s="30"/>
      <c r="N447" s="28"/>
      <c r="O447" s="29"/>
      <c r="P447" s="29"/>
      <c r="Q447" s="29"/>
      <c r="R447" s="29"/>
    </row>
    <row r="448">
      <c r="C448" s="30"/>
      <c r="N448" s="28"/>
      <c r="O448" s="29"/>
      <c r="P448" s="29"/>
      <c r="Q448" s="29"/>
      <c r="R448" s="29"/>
    </row>
    <row r="449">
      <c r="C449" s="30"/>
      <c r="N449" s="28"/>
      <c r="O449" s="29"/>
      <c r="P449" s="29"/>
      <c r="Q449" s="29"/>
      <c r="R449" s="29"/>
    </row>
    <row r="450">
      <c r="C450" s="30"/>
      <c r="N450" s="28"/>
      <c r="O450" s="29"/>
      <c r="P450" s="29"/>
      <c r="Q450" s="29"/>
      <c r="R450" s="29"/>
    </row>
    <row r="451">
      <c r="C451" s="30"/>
      <c r="N451" s="28"/>
      <c r="O451" s="29"/>
      <c r="P451" s="29"/>
      <c r="Q451" s="29"/>
      <c r="R451" s="29"/>
    </row>
    <row r="452">
      <c r="C452" s="30"/>
      <c r="N452" s="28"/>
      <c r="O452" s="29"/>
      <c r="P452" s="29"/>
      <c r="Q452" s="29"/>
      <c r="R452" s="29"/>
    </row>
    <row r="453">
      <c r="C453" s="30"/>
      <c r="N453" s="28"/>
      <c r="O453" s="29"/>
      <c r="P453" s="29"/>
      <c r="Q453" s="29"/>
      <c r="R453" s="29"/>
    </row>
    <row r="454">
      <c r="C454" s="30"/>
      <c r="N454" s="28"/>
      <c r="O454" s="29"/>
      <c r="P454" s="29"/>
      <c r="Q454" s="29"/>
      <c r="R454" s="29"/>
    </row>
    <row r="455">
      <c r="C455" s="30"/>
      <c r="N455" s="28"/>
      <c r="O455" s="29"/>
      <c r="P455" s="29"/>
      <c r="Q455" s="29"/>
      <c r="R455" s="29"/>
    </row>
    <row r="456">
      <c r="C456" s="30"/>
      <c r="N456" s="28"/>
      <c r="O456" s="29"/>
      <c r="P456" s="29"/>
      <c r="Q456" s="29"/>
      <c r="R456" s="29"/>
    </row>
    <row r="457">
      <c r="C457" s="30"/>
      <c r="N457" s="28"/>
      <c r="O457" s="29"/>
      <c r="P457" s="29"/>
      <c r="Q457" s="29"/>
      <c r="R457" s="29"/>
    </row>
    <row r="458">
      <c r="C458" s="30"/>
      <c r="N458" s="28"/>
      <c r="O458" s="29"/>
      <c r="P458" s="29"/>
      <c r="Q458" s="29"/>
      <c r="R458" s="29"/>
    </row>
    <row r="459">
      <c r="C459" s="30"/>
      <c r="N459" s="28"/>
      <c r="O459" s="29"/>
      <c r="P459" s="29"/>
      <c r="Q459" s="29"/>
      <c r="R459" s="29"/>
    </row>
    <row r="460">
      <c r="C460" s="30"/>
      <c r="N460" s="28"/>
      <c r="O460" s="29"/>
      <c r="P460" s="29"/>
      <c r="Q460" s="29"/>
      <c r="R460" s="29"/>
    </row>
    <row r="461">
      <c r="C461" s="30"/>
      <c r="N461" s="28"/>
      <c r="O461" s="29"/>
      <c r="P461" s="29"/>
      <c r="Q461" s="29"/>
      <c r="R461" s="29"/>
    </row>
    <row r="462">
      <c r="C462" s="30"/>
      <c r="N462" s="28"/>
      <c r="O462" s="29"/>
      <c r="P462" s="29"/>
      <c r="Q462" s="29"/>
      <c r="R462" s="29"/>
    </row>
    <row r="463">
      <c r="C463" s="30"/>
      <c r="N463" s="28"/>
      <c r="O463" s="29"/>
      <c r="P463" s="29"/>
      <c r="Q463" s="29"/>
      <c r="R463" s="29"/>
    </row>
    <row r="464">
      <c r="C464" s="30"/>
      <c r="N464" s="28"/>
      <c r="O464" s="29"/>
      <c r="P464" s="29"/>
      <c r="Q464" s="29"/>
      <c r="R464" s="29"/>
    </row>
    <row r="465">
      <c r="C465" s="30"/>
      <c r="N465" s="28"/>
      <c r="O465" s="29"/>
      <c r="P465" s="29"/>
      <c r="Q465" s="29"/>
      <c r="R465" s="29"/>
    </row>
    <row r="466">
      <c r="C466" s="30"/>
      <c r="N466" s="28"/>
      <c r="O466" s="29"/>
      <c r="P466" s="29"/>
      <c r="Q466" s="29"/>
      <c r="R466" s="29"/>
    </row>
    <row r="467">
      <c r="C467" s="30"/>
      <c r="N467" s="28"/>
      <c r="O467" s="29"/>
      <c r="P467" s="29"/>
      <c r="Q467" s="29"/>
      <c r="R467" s="29"/>
    </row>
    <row r="468">
      <c r="C468" s="30"/>
      <c r="N468" s="28"/>
      <c r="O468" s="29"/>
      <c r="P468" s="29"/>
      <c r="Q468" s="29"/>
      <c r="R468" s="29"/>
    </row>
    <row r="469">
      <c r="C469" s="30"/>
      <c r="N469" s="28"/>
      <c r="O469" s="29"/>
      <c r="P469" s="29"/>
      <c r="Q469" s="29"/>
      <c r="R469" s="29"/>
    </row>
    <row r="470">
      <c r="C470" s="30"/>
      <c r="N470" s="28"/>
      <c r="O470" s="29"/>
      <c r="P470" s="29"/>
      <c r="Q470" s="29"/>
      <c r="R470" s="29"/>
    </row>
    <row r="471">
      <c r="C471" s="30"/>
      <c r="N471" s="28"/>
      <c r="O471" s="29"/>
      <c r="P471" s="29"/>
      <c r="Q471" s="29"/>
      <c r="R471" s="29"/>
    </row>
    <row r="472">
      <c r="C472" s="30"/>
      <c r="N472" s="28"/>
      <c r="O472" s="29"/>
      <c r="P472" s="29"/>
      <c r="Q472" s="29"/>
      <c r="R472" s="29"/>
    </row>
    <row r="473">
      <c r="C473" s="30"/>
      <c r="N473" s="28"/>
      <c r="O473" s="29"/>
      <c r="P473" s="29"/>
      <c r="Q473" s="29"/>
      <c r="R473" s="29"/>
    </row>
    <row r="474">
      <c r="C474" s="30"/>
      <c r="N474" s="28"/>
      <c r="O474" s="29"/>
      <c r="P474" s="29"/>
      <c r="Q474" s="29"/>
      <c r="R474" s="29"/>
    </row>
    <row r="475">
      <c r="C475" s="30"/>
      <c r="N475" s="28"/>
      <c r="O475" s="29"/>
      <c r="P475" s="29"/>
      <c r="Q475" s="29"/>
      <c r="R475" s="29"/>
    </row>
    <row r="476">
      <c r="C476" s="30"/>
      <c r="N476" s="28"/>
      <c r="O476" s="29"/>
      <c r="P476" s="29"/>
      <c r="Q476" s="29"/>
      <c r="R476" s="29"/>
    </row>
    <row r="477">
      <c r="C477" s="30"/>
      <c r="N477" s="28"/>
      <c r="O477" s="29"/>
      <c r="P477" s="29"/>
      <c r="Q477" s="29"/>
      <c r="R477" s="29"/>
    </row>
    <row r="478">
      <c r="C478" s="30"/>
      <c r="N478" s="28"/>
      <c r="O478" s="29"/>
      <c r="P478" s="29"/>
      <c r="Q478" s="29"/>
      <c r="R478" s="29"/>
    </row>
    <row r="479">
      <c r="C479" s="30"/>
      <c r="N479" s="28"/>
      <c r="O479" s="29"/>
      <c r="P479" s="29"/>
      <c r="Q479" s="29"/>
      <c r="R479" s="29"/>
    </row>
    <row r="480">
      <c r="C480" s="30"/>
      <c r="N480" s="28"/>
      <c r="O480" s="29"/>
      <c r="P480" s="29"/>
      <c r="Q480" s="29"/>
      <c r="R480" s="29"/>
    </row>
    <row r="481">
      <c r="C481" s="30"/>
      <c r="N481" s="28"/>
      <c r="O481" s="29"/>
      <c r="P481" s="29"/>
      <c r="Q481" s="29"/>
      <c r="R481" s="29"/>
    </row>
    <row r="482">
      <c r="C482" s="30"/>
      <c r="N482" s="28"/>
      <c r="O482" s="29"/>
      <c r="P482" s="29"/>
      <c r="Q482" s="29"/>
      <c r="R482" s="29"/>
    </row>
    <row r="483">
      <c r="C483" s="30"/>
      <c r="N483" s="28"/>
      <c r="O483" s="29"/>
      <c r="P483" s="29"/>
      <c r="Q483" s="29"/>
      <c r="R483" s="29"/>
    </row>
    <row r="484">
      <c r="C484" s="30"/>
      <c r="N484" s="28"/>
      <c r="O484" s="29"/>
      <c r="P484" s="29"/>
      <c r="Q484" s="29"/>
      <c r="R484" s="29"/>
    </row>
    <row r="485">
      <c r="C485" s="30"/>
      <c r="N485" s="28"/>
      <c r="O485" s="29"/>
      <c r="P485" s="29"/>
      <c r="Q485" s="29"/>
      <c r="R485" s="29"/>
    </row>
    <row r="486">
      <c r="C486" s="30"/>
      <c r="N486" s="28"/>
      <c r="O486" s="29"/>
      <c r="P486" s="29"/>
      <c r="Q486" s="29"/>
      <c r="R486" s="29"/>
    </row>
    <row r="487">
      <c r="C487" s="30"/>
      <c r="N487" s="28"/>
      <c r="O487" s="29"/>
      <c r="P487" s="29"/>
      <c r="Q487" s="29"/>
      <c r="R487" s="29"/>
    </row>
    <row r="488">
      <c r="C488" s="30"/>
      <c r="N488" s="28"/>
      <c r="O488" s="29"/>
      <c r="P488" s="29"/>
      <c r="Q488" s="29"/>
      <c r="R488" s="29"/>
    </row>
    <row r="489">
      <c r="C489" s="30"/>
      <c r="N489" s="28"/>
      <c r="O489" s="29"/>
      <c r="P489" s="29"/>
      <c r="Q489" s="29"/>
      <c r="R489" s="29"/>
    </row>
    <row r="490">
      <c r="C490" s="30"/>
      <c r="N490" s="28"/>
      <c r="O490" s="29"/>
      <c r="P490" s="29"/>
      <c r="Q490" s="29"/>
      <c r="R490" s="29"/>
    </row>
    <row r="491">
      <c r="C491" s="30"/>
      <c r="N491" s="28"/>
      <c r="O491" s="29"/>
      <c r="P491" s="29"/>
      <c r="Q491" s="29"/>
      <c r="R491" s="29"/>
    </row>
    <row r="492">
      <c r="C492" s="30"/>
      <c r="N492" s="28"/>
      <c r="O492" s="29"/>
      <c r="P492" s="29"/>
      <c r="Q492" s="29"/>
      <c r="R492" s="29"/>
    </row>
    <row r="493">
      <c r="C493" s="30"/>
      <c r="N493" s="28"/>
      <c r="O493" s="29"/>
      <c r="P493" s="29"/>
      <c r="Q493" s="29"/>
      <c r="R493" s="29"/>
    </row>
    <row r="494">
      <c r="C494" s="30"/>
      <c r="N494" s="28"/>
      <c r="O494" s="29"/>
      <c r="P494" s="29"/>
      <c r="Q494" s="29"/>
      <c r="R494" s="29"/>
    </row>
    <row r="495">
      <c r="C495" s="30"/>
      <c r="N495" s="28"/>
      <c r="O495" s="29"/>
      <c r="P495" s="29"/>
      <c r="Q495" s="29"/>
      <c r="R495" s="29"/>
    </row>
    <row r="496">
      <c r="C496" s="30"/>
      <c r="N496" s="28"/>
      <c r="O496" s="29"/>
      <c r="P496" s="29"/>
      <c r="Q496" s="29"/>
      <c r="R496" s="29"/>
    </row>
    <row r="497">
      <c r="C497" s="30"/>
      <c r="N497" s="28"/>
      <c r="O497" s="29"/>
      <c r="P497" s="29"/>
      <c r="Q497" s="29"/>
      <c r="R497" s="29"/>
    </row>
    <row r="498">
      <c r="C498" s="30"/>
      <c r="N498" s="28"/>
      <c r="O498" s="29"/>
      <c r="P498" s="29"/>
      <c r="Q498" s="29"/>
      <c r="R498" s="29"/>
    </row>
    <row r="499">
      <c r="C499" s="30"/>
      <c r="N499" s="28"/>
      <c r="O499" s="29"/>
      <c r="P499" s="29"/>
      <c r="Q499" s="29"/>
      <c r="R499" s="29"/>
    </row>
    <row r="500">
      <c r="C500" s="30"/>
      <c r="N500" s="28"/>
      <c r="O500" s="29"/>
      <c r="P500" s="29"/>
      <c r="Q500" s="29"/>
      <c r="R500" s="29"/>
    </row>
    <row r="501">
      <c r="C501" s="30"/>
      <c r="N501" s="28"/>
      <c r="O501" s="29"/>
      <c r="P501" s="29"/>
      <c r="Q501" s="29"/>
      <c r="R501" s="29"/>
    </row>
    <row r="502">
      <c r="C502" s="30"/>
      <c r="N502" s="28"/>
      <c r="O502" s="29"/>
      <c r="P502" s="29"/>
      <c r="Q502" s="29"/>
      <c r="R502" s="29"/>
    </row>
    <row r="503">
      <c r="C503" s="30"/>
      <c r="N503" s="28"/>
      <c r="O503" s="29"/>
      <c r="P503" s="29"/>
      <c r="Q503" s="29"/>
      <c r="R503" s="29"/>
    </row>
    <row r="504">
      <c r="C504" s="30"/>
      <c r="N504" s="28"/>
      <c r="O504" s="29"/>
      <c r="P504" s="29"/>
      <c r="Q504" s="29"/>
      <c r="R504" s="29"/>
    </row>
    <row r="505">
      <c r="C505" s="30"/>
      <c r="N505" s="28"/>
      <c r="O505" s="29"/>
      <c r="P505" s="29"/>
      <c r="Q505" s="29"/>
      <c r="R505" s="29"/>
    </row>
    <row r="506">
      <c r="C506" s="30"/>
      <c r="N506" s="28"/>
      <c r="O506" s="29"/>
      <c r="P506" s="29"/>
      <c r="Q506" s="29"/>
      <c r="R506" s="29"/>
    </row>
    <row r="507">
      <c r="C507" s="30"/>
      <c r="N507" s="28"/>
      <c r="O507" s="29"/>
      <c r="P507" s="29"/>
      <c r="Q507" s="29"/>
      <c r="R507" s="29"/>
    </row>
    <row r="508">
      <c r="C508" s="30"/>
      <c r="N508" s="28"/>
      <c r="O508" s="29"/>
      <c r="P508" s="29"/>
      <c r="Q508" s="29"/>
      <c r="R508" s="29"/>
    </row>
    <row r="509">
      <c r="C509" s="30"/>
      <c r="N509" s="28"/>
      <c r="O509" s="29"/>
      <c r="P509" s="29"/>
      <c r="Q509" s="29"/>
      <c r="R509" s="29"/>
    </row>
    <row r="510">
      <c r="C510" s="30"/>
      <c r="N510" s="28"/>
      <c r="O510" s="29"/>
      <c r="P510" s="29"/>
      <c r="Q510" s="29"/>
      <c r="R510" s="29"/>
    </row>
    <row r="511">
      <c r="C511" s="30"/>
      <c r="N511" s="28"/>
      <c r="O511" s="29"/>
      <c r="P511" s="29"/>
      <c r="Q511" s="29"/>
      <c r="R511" s="29"/>
    </row>
    <row r="512">
      <c r="C512" s="30"/>
      <c r="N512" s="28"/>
      <c r="O512" s="29"/>
      <c r="P512" s="29"/>
      <c r="Q512" s="29"/>
      <c r="R512" s="29"/>
    </row>
    <row r="513">
      <c r="C513" s="30"/>
      <c r="N513" s="28"/>
      <c r="O513" s="29"/>
      <c r="P513" s="29"/>
      <c r="Q513" s="29"/>
      <c r="R513" s="29"/>
    </row>
    <row r="514">
      <c r="C514" s="30"/>
      <c r="N514" s="28"/>
      <c r="O514" s="29"/>
      <c r="P514" s="29"/>
      <c r="Q514" s="29"/>
      <c r="R514" s="29"/>
    </row>
    <row r="515">
      <c r="C515" s="30"/>
      <c r="N515" s="28"/>
      <c r="O515" s="29"/>
      <c r="P515" s="29"/>
      <c r="Q515" s="29"/>
      <c r="R515" s="29"/>
    </row>
    <row r="516">
      <c r="C516" s="30"/>
      <c r="N516" s="28"/>
      <c r="O516" s="29"/>
      <c r="P516" s="29"/>
      <c r="Q516" s="29"/>
      <c r="R516" s="29"/>
    </row>
    <row r="517">
      <c r="C517" s="30"/>
      <c r="N517" s="28"/>
      <c r="O517" s="29"/>
      <c r="P517" s="29"/>
      <c r="Q517" s="29"/>
      <c r="R517" s="29"/>
    </row>
    <row r="518">
      <c r="C518" s="30"/>
      <c r="N518" s="28"/>
      <c r="O518" s="29"/>
      <c r="P518" s="29"/>
      <c r="Q518" s="29"/>
      <c r="R518" s="29"/>
    </row>
    <row r="519">
      <c r="C519" s="30"/>
      <c r="N519" s="28"/>
      <c r="O519" s="29"/>
      <c r="P519" s="29"/>
      <c r="Q519" s="29"/>
      <c r="R519" s="29"/>
    </row>
    <row r="520">
      <c r="C520" s="30"/>
      <c r="N520" s="28"/>
      <c r="O520" s="29"/>
      <c r="P520" s="29"/>
      <c r="Q520" s="29"/>
      <c r="R520" s="29"/>
    </row>
    <row r="521">
      <c r="C521" s="30"/>
      <c r="N521" s="28"/>
      <c r="O521" s="29"/>
      <c r="P521" s="29"/>
      <c r="Q521" s="29"/>
      <c r="R521" s="29"/>
    </row>
    <row r="522">
      <c r="C522" s="30"/>
      <c r="N522" s="28"/>
      <c r="O522" s="29"/>
      <c r="P522" s="29"/>
      <c r="Q522" s="29"/>
      <c r="R522" s="29"/>
    </row>
    <row r="523">
      <c r="C523" s="30"/>
      <c r="N523" s="28"/>
      <c r="O523" s="29"/>
      <c r="P523" s="29"/>
      <c r="Q523" s="29"/>
      <c r="R523" s="29"/>
    </row>
    <row r="524">
      <c r="C524" s="30"/>
      <c r="N524" s="28"/>
      <c r="O524" s="29"/>
      <c r="P524" s="29"/>
      <c r="Q524" s="29"/>
      <c r="R524" s="29"/>
    </row>
    <row r="525">
      <c r="C525" s="30"/>
      <c r="N525" s="28"/>
      <c r="O525" s="29"/>
      <c r="P525" s="29"/>
      <c r="Q525" s="29"/>
      <c r="R525" s="29"/>
    </row>
    <row r="526">
      <c r="C526" s="30"/>
      <c r="N526" s="28"/>
      <c r="O526" s="29"/>
      <c r="P526" s="29"/>
      <c r="Q526" s="29"/>
      <c r="R526" s="29"/>
    </row>
    <row r="527">
      <c r="C527" s="30"/>
      <c r="N527" s="28"/>
      <c r="O527" s="29"/>
      <c r="P527" s="29"/>
      <c r="Q527" s="29"/>
      <c r="R527" s="29"/>
    </row>
    <row r="528">
      <c r="C528" s="30"/>
      <c r="N528" s="28"/>
      <c r="O528" s="29"/>
      <c r="P528" s="29"/>
      <c r="Q528" s="29"/>
      <c r="R528" s="29"/>
    </row>
    <row r="529">
      <c r="C529" s="30"/>
      <c r="N529" s="28"/>
      <c r="O529" s="29"/>
      <c r="P529" s="29"/>
      <c r="Q529" s="29"/>
      <c r="R529" s="29"/>
    </row>
    <row r="530">
      <c r="C530" s="30"/>
      <c r="N530" s="28"/>
      <c r="O530" s="29"/>
      <c r="P530" s="29"/>
      <c r="Q530" s="29"/>
      <c r="R530" s="29"/>
    </row>
    <row r="531">
      <c r="C531" s="30"/>
      <c r="N531" s="28"/>
      <c r="O531" s="29"/>
      <c r="P531" s="29"/>
      <c r="Q531" s="29"/>
      <c r="R531" s="29"/>
    </row>
    <row r="532">
      <c r="C532" s="30"/>
      <c r="N532" s="28"/>
      <c r="O532" s="29"/>
      <c r="P532" s="29"/>
      <c r="Q532" s="29"/>
      <c r="R532" s="29"/>
    </row>
    <row r="533">
      <c r="C533" s="30"/>
      <c r="N533" s="28"/>
      <c r="O533" s="29"/>
      <c r="P533" s="29"/>
      <c r="Q533" s="29"/>
      <c r="R533" s="29"/>
    </row>
    <row r="534">
      <c r="C534" s="30"/>
      <c r="N534" s="28"/>
      <c r="O534" s="29"/>
      <c r="P534" s="29"/>
      <c r="Q534" s="29"/>
      <c r="R534" s="29"/>
    </row>
    <row r="535">
      <c r="C535" s="30"/>
      <c r="N535" s="28"/>
      <c r="O535" s="29"/>
      <c r="P535" s="29"/>
      <c r="Q535" s="29"/>
      <c r="R535" s="29"/>
    </row>
    <row r="536">
      <c r="C536" s="30"/>
      <c r="N536" s="28"/>
      <c r="O536" s="29"/>
      <c r="P536" s="29"/>
      <c r="Q536" s="29"/>
      <c r="R536" s="29"/>
    </row>
    <row r="537">
      <c r="C537" s="30"/>
      <c r="N537" s="28"/>
      <c r="O537" s="29"/>
      <c r="P537" s="29"/>
      <c r="Q537" s="29"/>
      <c r="R537" s="29"/>
    </row>
    <row r="538">
      <c r="C538" s="30"/>
      <c r="N538" s="28"/>
      <c r="O538" s="29"/>
      <c r="P538" s="29"/>
      <c r="Q538" s="29"/>
      <c r="R538" s="29"/>
    </row>
    <row r="539">
      <c r="C539" s="30"/>
      <c r="N539" s="28"/>
      <c r="O539" s="29"/>
      <c r="P539" s="29"/>
      <c r="Q539" s="29"/>
      <c r="R539" s="29"/>
    </row>
    <row r="540">
      <c r="C540" s="30"/>
      <c r="N540" s="28"/>
      <c r="O540" s="29"/>
      <c r="P540" s="29"/>
      <c r="Q540" s="29"/>
      <c r="R540" s="29"/>
    </row>
    <row r="541">
      <c r="C541" s="30"/>
      <c r="N541" s="28"/>
      <c r="O541" s="29"/>
      <c r="P541" s="29"/>
      <c r="Q541" s="29"/>
      <c r="R541" s="29"/>
    </row>
    <row r="542">
      <c r="C542" s="30"/>
      <c r="N542" s="28"/>
      <c r="O542" s="29"/>
      <c r="P542" s="29"/>
      <c r="Q542" s="29"/>
      <c r="R542" s="29"/>
    </row>
    <row r="543">
      <c r="C543" s="30"/>
      <c r="N543" s="28"/>
      <c r="O543" s="29"/>
      <c r="P543" s="29"/>
      <c r="Q543" s="29"/>
      <c r="R543" s="29"/>
    </row>
    <row r="544">
      <c r="C544" s="30"/>
      <c r="N544" s="28"/>
      <c r="O544" s="29"/>
      <c r="P544" s="29"/>
      <c r="Q544" s="29"/>
      <c r="R544" s="29"/>
    </row>
    <row r="545">
      <c r="C545" s="30"/>
      <c r="N545" s="28"/>
      <c r="O545" s="29"/>
      <c r="P545" s="29"/>
      <c r="Q545" s="29"/>
      <c r="R545" s="29"/>
    </row>
    <row r="546">
      <c r="C546" s="30"/>
      <c r="N546" s="28"/>
      <c r="O546" s="29"/>
      <c r="P546" s="29"/>
      <c r="Q546" s="29"/>
      <c r="R546" s="29"/>
    </row>
    <row r="547">
      <c r="C547" s="30"/>
      <c r="N547" s="28"/>
      <c r="O547" s="29"/>
      <c r="P547" s="29"/>
      <c r="Q547" s="29"/>
      <c r="R547" s="29"/>
    </row>
    <row r="548">
      <c r="C548" s="30"/>
      <c r="N548" s="28"/>
      <c r="O548" s="29"/>
      <c r="P548" s="29"/>
      <c r="Q548" s="29"/>
      <c r="R548" s="29"/>
    </row>
    <row r="549">
      <c r="C549" s="30"/>
      <c r="N549" s="28"/>
      <c r="O549" s="29"/>
      <c r="P549" s="29"/>
      <c r="Q549" s="29"/>
      <c r="R549" s="29"/>
    </row>
    <row r="550">
      <c r="C550" s="30"/>
      <c r="N550" s="28"/>
      <c r="O550" s="29"/>
      <c r="P550" s="29"/>
      <c r="Q550" s="29"/>
      <c r="R550" s="29"/>
    </row>
    <row r="551">
      <c r="C551" s="30"/>
      <c r="N551" s="28"/>
      <c r="O551" s="29"/>
      <c r="P551" s="29"/>
      <c r="Q551" s="29"/>
      <c r="R551" s="29"/>
    </row>
    <row r="552">
      <c r="C552" s="30"/>
      <c r="N552" s="28"/>
      <c r="O552" s="29"/>
      <c r="P552" s="29"/>
      <c r="Q552" s="29"/>
      <c r="R552" s="29"/>
    </row>
    <row r="553">
      <c r="C553" s="30"/>
      <c r="N553" s="28"/>
      <c r="O553" s="29"/>
      <c r="P553" s="29"/>
      <c r="Q553" s="29"/>
      <c r="R553" s="29"/>
    </row>
    <row r="554">
      <c r="C554" s="30"/>
      <c r="N554" s="28"/>
      <c r="O554" s="29"/>
      <c r="P554" s="29"/>
      <c r="Q554" s="29"/>
      <c r="R554" s="29"/>
    </row>
    <row r="555">
      <c r="C555" s="30"/>
      <c r="N555" s="28"/>
      <c r="O555" s="29"/>
      <c r="P555" s="29"/>
      <c r="Q555" s="29"/>
      <c r="R555" s="29"/>
    </row>
    <row r="556">
      <c r="C556" s="30"/>
      <c r="N556" s="28"/>
      <c r="O556" s="29"/>
      <c r="P556" s="29"/>
      <c r="Q556" s="29"/>
      <c r="R556" s="29"/>
    </row>
    <row r="557">
      <c r="C557" s="30"/>
      <c r="N557" s="28"/>
      <c r="O557" s="29"/>
      <c r="P557" s="29"/>
      <c r="Q557" s="29"/>
      <c r="R557" s="29"/>
    </row>
    <row r="558">
      <c r="C558" s="30"/>
      <c r="N558" s="28"/>
      <c r="O558" s="29"/>
      <c r="P558" s="29"/>
      <c r="Q558" s="29"/>
      <c r="R558" s="29"/>
    </row>
    <row r="559">
      <c r="C559" s="30"/>
      <c r="N559" s="28"/>
      <c r="O559" s="29"/>
      <c r="P559" s="29"/>
      <c r="Q559" s="29"/>
      <c r="R559" s="29"/>
    </row>
    <row r="560">
      <c r="C560" s="30"/>
      <c r="N560" s="28"/>
      <c r="O560" s="29"/>
      <c r="P560" s="29"/>
      <c r="Q560" s="29"/>
      <c r="R560" s="29"/>
    </row>
    <row r="561">
      <c r="C561" s="30"/>
      <c r="N561" s="28"/>
      <c r="O561" s="29"/>
      <c r="P561" s="29"/>
      <c r="Q561" s="29"/>
      <c r="R561" s="29"/>
    </row>
    <row r="562">
      <c r="C562" s="30"/>
      <c r="N562" s="28"/>
      <c r="O562" s="29"/>
      <c r="P562" s="29"/>
      <c r="Q562" s="29"/>
      <c r="R562" s="29"/>
    </row>
    <row r="563">
      <c r="C563" s="30"/>
      <c r="N563" s="28"/>
      <c r="O563" s="29"/>
      <c r="P563" s="29"/>
      <c r="Q563" s="29"/>
      <c r="R563" s="29"/>
    </row>
    <row r="564">
      <c r="C564" s="30"/>
      <c r="N564" s="28"/>
      <c r="O564" s="29"/>
      <c r="P564" s="29"/>
      <c r="Q564" s="29"/>
      <c r="R564" s="29"/>
    </row>
    <row r="565">
      <c r="C565" s="30"/>
      <c r="N565" s="28"/>
      <c r="O565" s="29"/>
      <c r="P565" s="29"/>
      <c r="Q565" s="29"/>
      <c r="R565" s="29"/>
    </row>
    <row r="566">
      <c r="C566" s="30"/>
      <c r="N566" s="28"/>
      <c r="O566" s="29"/>
      <c r="P566" s="29"/>
      <c r="Q566" s="29"/>
      <c r="R566" s="29"/>
    </row>
    <row r="567">
      <c r="C567" s="30"/>
      <c r="N567" s="28"/>
      <c r="O567" s="29"/>
      <c r="P567" s="29"/>
      <c r="Q567" s="29"/>
      <c r="R567" s="29"/>
    </row>
    <row r="568">
      <c r="C568" s="30"/>
      <c r="N568" s="28"/>
      <c r="O568" s="29"/>
      <c r="P568" s="29"/>
      <c r="Q568" s="29"/>
      <c r="R568" s="29"/>
    </row>
    <row r="569">
      <c r="C569" s="30"/>
      <c r="N569" s="28"/>
      <c r="O569" s="29"/>
      <c r="P569" s="29"/>
      <c r="Q569" s="29"/>
      <c r="R569" s="29"/>
    </row>
    <row r="570">
      <c r="C570" s="30"/>
      <c r="N570" s="28"/>
      <c r="O570" s="29"/>
      <c r="P570" s="29"/>
      <c r="Q570" s="29"/>
      <c r="R570" s="29"/>
    </row>
    <row r="571">
      <c r="C571" s="30"/>
      <c r="N571" s="28"/>
      <c r="O571" s="29"/>
      <c r="P571" s="29"/>
      <c r="Q571" s="29"/>
      <c r="R571" s="29"/>
    </row>
    <row r="572">
      <c r="C572" s="30"/>
      <c r="N572" s="28"/>
      <c r="O572" s="29"/>
      <c r="P572" s="29"/>
      <c r="Q572" s="29"/>
      <c r="R572" s="29"/>
    </row>
    <row r="573">
      <c r="C573" s="30"/>
      <c r="N573" s="28"/>
      <c r="O573" s="29"/>
      <c r="P573" s="29"/>
      <c r="Q573" s="29"/>
      <c r="R573" s="29"/>
    </row>
    <row r="574">
      <c r="C574" s="30"/>
      <c r="N574" s="28"/>
      <c r="O574" s="29"/>
      <c r="P574" s="29"/>
      <c r="Q574" s="29"/>
      <c r="R574" s="29"/>
    </row>
    <row r="575">
      <c r="C575" s="30"/>
      <c r="N575" s="28"/>
      <c r="O575" s="29"/>
      <c r="P575" s="29"/>
      <c r="Q575" s="29"/>
      <c r="R575" s="29"/>
    </row>
    <row r="576">
      <c r="C576" s="30"/>
      <c r="N576" s="28"/>
      <c r="O576" s="29"/>
      <c r="P576" s="29"/>
      <c r="Q576" s="29"/>
      <c r="R576" s="29"/>
    </row>
    <row r="577">
      <c r="C577" s="30"/>
      <c r="N577" s="28"/>
      <c r="O577" s="29"/>
      <c r="P577" s="29"/>
      <c r="Q577" s="29"/>
      <c r="R577" s="29"/>
    </row>
    <row r="578">
      <c r="C578" s="30"/>
      <c r="N578" s="28"/>
      <c r="O578" s="29"/>
      <c r="P578" s="29"/>
      <c r="Q578" s="29"/>
      <c r="R578" s="29"/>
    </row>
    <row r="579">
      <c r="C579" s="30"/>
      <c r="N579" s="28"/>
      <c r="O579" s="29"/>
      <c r="P579" s="29"/>
      <c r="Q579" s="29"/>
      <c r="R579" s="29"/>
    </row>
    <row r="580">
      <c r="C580" s="30"/>
      <c r="N580" s="28"/>
      <c r="O580" s="29"/>
      <c r="P580" s="29"/>
      <c r="Q580" s="29"/>
      <c r="R580" s="29"/>
    </row>
    <row r="581">
      <c r="C581" s="30"/>
      <c r="N581" s="28"/>
      <c r="O581" s="29"/>
      <c r="P581" s="29"/>
      <c r="Q581" s="29"/>
      <c r="R581" s="29"/>
    </row>
    <row r="582">
      <c r="C582" s="30"/>
      <c r="N582" s="28"/>
      <c r="O582" s="29"/>
      <c r="P582" s="29"/>
      <c r="Q582" s="29"/>
      <c r="R582" s="29"/>
    </row>
    <row r="583">
      <c r="C583" s="30"/>
      <c r="N583" s="28"/>
      <c r="O583" s="29"/>
      <c r="P583" s="29"/>
      <c r="Q583" s="29"/>
      <c r="R583" s="29"/>
    </row>
    <row r="584">
      <c r="C584" s="30"/>
      <c r="N584" s="28"/>
      <c r="O584" s="29"/>
      <c r="P584" s="29"/>
      <c r="Q584" s="29"/>
      <c r="R584" s="29"/>
    </row>
    <row r="585">
      <c r="C585" s="30"/>
      <c r="N585" s="28"/>
      <c r="O585" s="29"/>
      <c r="P585" s="29"/>
      <c r="Q585" s="29"/>
      <c r="R585" s="29"/>
    </row>
    <row r="586">
      <c r="C586" s="30"/>
      <c r="N586" s="28"/>
      <c r="O586" s="29"/>
      <c r="P586" s="29"/>
      <c r="Q586" s="29"/>
      <c r="R586" s="29"/>
    </row>
    <row r="587">
      <c r="C587" s="30"/>
      <c r="N587" s="28"/>
      <c r="O587" s="29"/>
      <c r="P587" s="29"/>
      <c r="Q587" s="29"/>
      <c r="R587" s="29"/>
    </row>
    <row r="588">
      <c r="C588" s="30"/>
      <c r="N588" s="28"/>
      <c r="O588" s="29"/>
      <c r="P588" s="29"/>
      <c r="Q588" s="29"/>
      <c r="R588" s="29"/>
    </row>
    <row r="589">
      <c r="C589" s="30"/>
      <c r="N589" s="28"/>
      <c r="O589" s="29"/>
      <c r="P589" s="29"/>
      <c r="Q589" s="29"/>
      <c r="R589" s="29"/>
    </row>
    <row r="590">
      <c r="C590" s="30"/>
      <c r="N590" s="28"/>
      <c r="O590" s="29"/>
      <c r="P590" s="29"/>
      <c r="Q590" s="29"/>
      <c r="R590" s="29"/>
    </row>
    <row r="591">
      <c r="C591" s="30"/>
      <c r="N591" s="28"/>
      <c r="O591" s="29"/>
      <c r="P591" s="29"/>
      <c r="Q591" s="29"/>
      <c r="R591" s="29"/>
    </row>
    <row r="592">
      <c r="C592" s="30"/>
      <c r="N592" s="28"/>
      <c r="O592" s="29"/>
      <c r="P592" s="29"/>
      <c r="Q592" s="29"/>
      <c r="R592" s="29"/>
    </row>
    <row r="593">
      <c r="C593" s="30"/>
      <c r="N593" s="28"/>
      <c r="O593" s="29"/>
      <c r="P593" s="29"/>
      <c r="Q593" s="29"/>
      <c r="R593" s="29"/>
    </row>
    <row r="594">
      <c r="C594" s="30"/>
      <c r="N594" s="28"/>
      <c r="O594" s="29"/>
      <c r="P594" s="29"/>
      <c r="Q594" s="29"/>
      <c r="R594" s="29"/>
    </row>
    <row r="595">
      <c r="C595" s="30"/>
      <c r="N595" s="28"/>
      <c r="O595" s="29"/>
      <c r="P595" s="29"/>
      <c r="Q595" s="29"/>
      <c r="R595" s="29"/>
    </row>
    <row r="596">
      <c r="C596" s="30"/>
      <c r="N596" s="28"/>
      <c r="O596" s="29"/>
      <c r="P596" s="29"/>
      <c r="Q596" s="29"/>
      <c r="R596" s="29"/>
    </row>
    <row r="597">
      <c r="C597" s="30"/>
      <c r="N597" s="28"/>
      <c r="O597" s="29"/>
      <c r="P597" s="29"/>
      <c r="Q597" s="29"/>
      <c r="R597" s="29"/>
    </row>
    <row r="598">
      <c r="C598" s="30"/>
      <c r="N598" s="28"/>
      <c r="O598" s="29"/>
      <c r="P598" s="29"/>
      <c r="Q598" s="29"/>
      <c r="R598" s="29"/>
    </row>
    <row r="599">
      <c r="C599" s="30"/>
      <c r="N599" s="28"/>
      <c r="O599" s="29"/>
      <c r="P599" s="29"/>
      <c r="Q599" s="29"/>
      <c r="R599" s="29"/>
    </row>
    <row r="600">
      <c r="C600" s="30"/>
      <c r="N600" s="28"/>
      <c r="O600" s="29"/>
      <c r="P600" s="29"/>
      <c r="Q600" s="29"/>
      <c r="R600" s="29"/>
    </row>
    <row r="601">
      <c r="C601" s="30"/>
      <c r="N601" s="28"/>
      <c r="O601" s="29"/>
      <c r="P601" s="29"/>
      <c r="Q601" s="29"/>
      <c r="R601" s="29"/>
    </row>
    <row r="602">
      <c r="C602" s="30"/>
      <c r="N602" s="28"/>
      <c r="O602" s="29"/>
      <c r="P602" s="29"/>
      <c r="Q602" s="29"/>
      <c r="R602" s="29"/>
    </row>
    <row r="603">
      <c r="C603" s="30"/>
      <c r="N603" s="28"/>
      <c r="O603" s="29"/>
      <c r="P603" s="29"/>
      <c r="Q603" s="29"/>
      <c r="R603" s="29"/>
    </row>
    <row r="604">
      <c r="C604" s="30"/>
      <c r="N604" s="28"/>
      <c r="O604" s="29"/>
      <c r="P604" s="29"/>
      <c r="Q604" s="29"/>
      <c r="R604" s="29"/>
    </row>
    <row r="605">
      <c r="C605" s="30"/>
      <c r="N605" s="28"/>
      <c r="O605" s="29"/>
      <c r="P605" s="29"/>
      <c r="Q605" s="29"/>
      <c r="R605" s="29"/>
    </row>
    <row r="606">
      <c r="C606" s="30"/>
      <c r="N606" s="28"/>
      <c r="O606" s="29"/>
      <c r="P606" s="29"/>
      <c r="Q606" s="29"/>
      <c r="R606" s="29"/>
    </row>
    <row r="607">
      <c r="C607" s="30"/>
      <c r="N607" s="28"/>
      <c r="O607" s="29"/>
      <c r="P607" s="29"/>
      <c r="Q607" s="29"/>
      <c r="R607" s="29"/>
    </row>
    <row r="608">
      <c r="C608" s="30"/>
      <c r="N608" s="28"/>
      <c r="O608" s="29"/>
      <c r="P608" s="29"/>
      <c r="Q608" s="29"/>
      <c r="R608" s="29"/>
    </row>
    <row r="609">
      <c r="C609" s="30"/>
      <c r="N609" s="28"/>
      <c r="O609" s="29"/>
      <c r="P609" s="29"/>
      <c r="Q609" s="29"/>
      <c r="R609" s="29"/>
    </row>
    <row r="610">
      <c r="C610" s="30"/>
      <c r="N610" s="28"/>
      <c r="O610" s="29"/>
      <c r="P610" s="29"/>
      <c r="Q610" s="29"/>
      <c r="R610" s="29"/>
    </row>
    <row r="611">
      <c r="C611" s="30"/>
      <c r="N611" s="28"/>
      <c r="O611" s="29"/>
      <c r="P611" s="29"/>
      <c r="Q611" s="29"/>
      <c r="R611" s="29"/>
    </row>
    <row r="612">
      <c r="C612" s="30"/>
      <c r="N612" s="28"/>
      <c r="O612" s="29"/>
      <c r="P612" s="29"/>
      <c r="Q612" s="29"/>
      <c r="R612" s="29"/>
    </row>
    <row r="613">
      <c r="C613" s="30"/>
      <c r="N613" s="28"/>
      <c r="O613" s="29"/>
      <c r="P613" s="29"/>
      <c r="Q613" s="29"/>
      <c r="R613" s="29"/>
    </row>
    <row r="614">
      <c r="C614" s="30"/>
      <c r="N614" s="28"/>
      <c r="O614" s="29"/>
      <c r="P614" s="29"/>
      <c r="Q614" s="29"/>
      <c r="R614" s="29"/>
    </row>
    <row r="615">
      <c r="C615" s="30"/>
      <c r="N615" s="28"/>
      <c r="O615" s="29"/>
      <c r="P615" s="29"/>
      <c r="Q615" s="29"/>
      <c r="R615" s="29"/>
    </row>
    <row r="616">
      <c r="C616" s="30"/>
      <c r="N616" s="28"/>
      <c r="O616" s="29"/>
      <c r="P616" s="29"/>
      <c r="Q616" s="29"/>
      <c r="R616" s="29"/>
    </row>
    <row r="617">
      <c r="C617" s="30"/>
      <c r="N617" s="28"/>
      <c r="O617" s="29"/>
      <c r="P617" s="29"/>
      <c r="Q617" s="29"/>
      <c r="R617" s="29"/>
    </row>
    <row r="618">
      <c r="C618" s="30"/>
      <c r="N618" s="28"/>
      <c r="O618" s="29"/>
      <c r="P618" s="29"/>
      <c r="Q618" s="29"/>
      <c r="R618" s="29"/>
    </row>
    <row r="619">
      <c r="C619" s="30"/>
      <c r="N619" s="28"/>
      <c r="O619" s="29"/>
      <c r="P619" s="29"/>
      <c r="Q619" s="29"/>
      <c r="R619" s="29"/>
    </row>
    <row r="620">
      <c r="C620" s="30"/>
      <c r="N620" s="28"/>
      <c r="O620" s="29"/>
      <c r="P620" s="29"/>
      <c r="Q620" s="29"/>
      <c r="R620" s="29"/>
    </row>
    <row r="621">
      <c r="C621" s="30"/>
      <c r="N621" s="28"/>
      <c r="O621" s="29"/>
      <c r="P621" s="29"/>
      <c r="Q621" s="29"/>
      <c r="R621" s="29"/>
    </row>
    <row r="622">
      <c r="C622" s="30"/>
      <c r="N622" s="28"/>
      <c r="O622" s="29"/>
      <c r="P622" s="29"/>
      <c r="Q622" s="29"/>
      <c r="R622" s="29"/>
    </row>
    <row r="623">
      <c r="C623" s="30"/>
      <c r="N623" s="28"/>
      <c r="O623" s="29"/>
      <c r="P623" s="29"/>
      <c r="Q623" s="29"/>
      <c r="R623" s="29"/>
    </row>
    <row r="624">
      <c r="C624" s="30"/>
      <c r="N624" s="28"/>
      <c r="O624" s="29"/>
      <c r="P624" s="29"/>
      <c r="Q624" s="29"/>
      <c r="R624" s="29"/>
    </row>
    <row r="625">
      <c r="C625" s="30"/>
      <c r="N625" s="28"/>
      <c r="O625" s="29"/>
      <c r="P625" s="29"/>
      <c r="Q625" s="29"/>
      <c r="R625" s="29"/>
    </row>
    <row r="626">
      <c r="C626" s="30"/>
      <c r="N626" s="28"/>
      <c r="O626" s="29"/>
      <c r="P626" s="29"/>
      <c r="Q626" s="29"/>
      <c r="R626" s="29"/>
    </row>
    <row r="627">
      <c r="C627" s="30"/>
      <c r="N627" s="28"/>
      <c r="O627" s="29"/>
      <c r="P627" s="29"/>
      <c r="Q627" s="29"/>
      <c r="R627" s="29"/>
    </row>
    <row r="628">
      <c r="C628" s="30"/>
      <c r="N628" s="28"/>
      <c r="O628" s="29"/>
      <c r="P628" s="29"/>
      <c r="Q628" s="29"/>
      <c r="R628" s="29"/>
    </row>
    <row r="629">
      <c r="C629" s="30"/>
      <c r="N629" s="28"/>
      <c r="O629" s="29"/>
      <c r="P629" s="29"/>
      <c r="Q629" s="29"/>
      <c r="R629" s="29"/>
    </row>
    <row r="630">
      <c r="C630" s="30"/>
      <c r="N630" s="28"/>
      <c r="O630" s="29"/>
      <c r="P630" s="29"/>
      <c r="Q630" s="29"/>
      <c r="R630" s="29"/>
    </row>
    <row r="631">
      <c r="C631" s="30"/>
      <c r="N631" s="28"/>
      <c r="O631" s="29"/>
      <c r="P631" s="29"/>
      <c r="Q631" s="29"/>
      <c r="R631" s="29"/>
    </row>
    <row r="632">
      <c r="C632" s="30"/>
      <c r="N632" s="28"/>
      <c r="O632" s="29"/>
      <c r="P632" s="29"/>
      <c r="Q632" s="29"/>
      <c r="R632" s="29"/>
    </row>
    <row r="633">
      <c r="C633" s="30"/>
      <c r="N633" s="28"/>
      <c r="O633" s="29"/>
      <c r="P633" s="29"/>
      <c r="Q633" s="29"/>
      <c r="R633" s="29"/>
    </row>
    <row r="634">
      <c r="C634" s="30"/>
      <c r="N634" s="28"/>
      <c r="O634" s="29"/>
      <c r="P634" s="29"/>
      <c r="Q634" s="29"/>
      <c r="R634" s="29"/>
    </row>
    <row r="635">
      <c r="C635" s="30"/>
      <c r="N635" s="28"/>
      <c r="O635" s="29"/>
      <c r="P635" s="29"/>
      <c r="Q635" s="29"/>
      <c r="R635" s="29"/>
    </row>
    <row r="636">
      <c r="C636" s="30"/>
      <c r="N636" s="28"/>
      <c r="O636" s="29"/>
      <c r="P636" s="29"/>
      <c r="Q636" s="29"/>
      <c r="R636" s="29"/>
    </row>
    <row r="637">
      <c r="C637" s="30"/>
      <c r="N637" s="28"/>
      <c r="O637" s="29"/>
      <c r="P637" s="29"/>
      <c r="Q637" s="29"/>
      <c r="R637" s="29"/>
    </row>
    <row r="638">
      <c r="C638" s="30"/>
      <c r="N638" s="28"/>
      <c r="O638" s="29"/>
      <c r="P638" s="29"/>
      <c r="Q638" s="29"/>
      <c r="R638" s="29"/>
    </row>
    <row r="639">
      <c r="C639" s="30"/>
      <c r="N639" s="28"/>
      <c r="O639" s="29"/>
      <c r="P639" s="29"/>
      <c r="Q639" s="29"/>
      <c r="R639" s="29"/>
    </row>
    <row r="640">
      <c r="C640" s="30"/>
      <c r="N640" s="28"/>
      <c r="O640" s="29"/>
      <c r="P640" s="29"/>
      <c r="Q640" s="29"/>
      <c r="R640" s="29"/>
    </row>
    <row r="641">
      <c r="C641" s="30"/>
      <c r="N641" s="28"/>
      <c r="O641" s="29"/>
      <c r="P641" s="29"/>
      <c r="Q641" s="29"/>
      <c r="R641" s="29"/>
    </row>
    <row r="642">
      <c r="C642" s="30"/>
      <c r="N642" s="28"/>
      <c r="O642" s="29"/>
      <c r="P642" s="29"/>
      <c r="Q642" s="29"/>
      <c r="R642" s="29"/>
    </row>
    <row r="643">
      <c r="C643" s="30"/>
      <c r="N643" s="28"/>
      <c r="O643" s="29"/>
      <c r="P643" s="29"/>
      <c r="Q643" s="29"/>
      <c r="R643" s="29"/>
    </row>
    <row r="644">
      <c r="C644" s="30"/>
      <c r="N644" s="28"/>
      <c r="O644" s="29"/>
      <c r="P644" s="29"/>
      <c r="Q644" s="29"/>
      <c r="R644" s="29"/>
    </row>
    <row r="645">
      <c r="C645" s="30"/>
      <c r="N645" s="28"/>
      <c r="O645" s="29"/>
      <c r="P645" s="29"/>
      <c r="Q645" s="29"/>
      <c r="R645" s="29"/>
    </row>
    <row r="646">
      <c r="C646" s="30"/>
      <c r="N646" s="28"/>
      <c r="O646" s="29"/>
      <c r="P646" s="29"/>
      <c r="Q646" s="29"/>
      <c r="R646" s="29"/>
    </row>
    <row r="647">
      <c r="C647" s="30"/>
      <c r="N647" s="28"/>
      <c r="O647" s="29"/>
      <c r="P647" s="29"/>
      <c r="Q647" s="29"/>
      <c r="R647" s="29"/>
    </row>
    <row r="648">
      <c r="C648" s="30"/>
      <c r="N648" s="28"/>
      <c r="O648" s="29"/>
      <c r="P648" s="29"/>
      <c r="Q648" s="29"/>
      <c r="R648" s="29"/>
    </row>
    <row r="649">
      <c r="C649" s="30"/>
      <c r="N649" s="28"/>
      <c r="O649" s="29"/>
      <c r="P649" s="29"/>
      <c r="Q649" s="29"/>
      <c r="R649" s="29"/>
    </row>
    <row r="650">
      <c r="C650" s="30"/>
      <c r="N650" s="28"/>
      <c r="O650" s="29"/>
      <c r="P650" s="29"/>
      <c r="Q650" s="29"/>
      <c r="R650" s="29"/>
    </row>
    <row r="651">
      <c r="C651" s="30"/>
      <c r="N651" s="28"/>
      <c r="O651" s="29"/>
      <c r="P651" s="29"/>
      <c r="Q651" s="29"/>
      <c r="R651" s="29"/>
    </row>
    <row r="652">
      <c r="C652" s="30"/>
      <c r="N652" s="28"/>
      <c r="O652" s="29"/>
      <c r="P652" s="29"/>
      <c r="Q652" s="29"/>
      <c r="R652" s="29"/>
    </row>
    <row r="653">
      <c r="C653" s="30"/>
      <c r="N653" s="28"/>
      <c r="O653" s="29"/>
      <c r="P653" s="29"/>
      <c r="Q653" s="29"/>
      <c r="R653" s="29"/>
    </row>
    <row r="654">
      <c r="C654" s="30"/>
      <c r="N654" s="28"/>
      <c r="O654" s="29"/>
      <c r="P654" s="29"/>
      <c r="Q654" s="29"/>
      <c r="R654" s="29"/>
    </row>
    <row r="655">
      <c r="C655" s="30"/>
      <c r="N655" s="28"/>
      <c r="O655" s="29"/>
      <c r="P655" s="29"/>
      <c r="Q655" s="29"/>
      <c r="R655" s="29"/>
    </row>
    <row r="656">
      <c r="C656" s="30"/>
      <c r="N656" s="28"/>
      <c r="O656" s="29"/>
      <c r="P656" s="29"/>
      <c r="Q656" s="29"/>
      <c r="R656" s="29"/>
    </row>
    <row r="657">
      <c r="C657" s="30"/>
      <c r="N657" s="28"/>
      <c r="O657" s="29"/>
      <c r="P657" s="29"/>
      <c r="Q657" s="29"/>
      <c r="R657" s="29"/>
    </row>
    <row r="658">
      <c r="C658" s="30"/>
      <c r="N658" s="28"/>
      <c r="O658" s="29"/>
      <c r="P658" s="29"/>
      <c r="Q658" s="29"/>
      <c r="R658" s="29"/>
    </row>
    <row r="659">
      <c r="C659" s="30"/>
      <c r="N659" s="28"/>
      <c r="O659" s="29"/>
      <c r="P659" s="29"/>
      <c r="Q659" s="29"/>
      <c r="R659" s="29"/>
    </row>
    <row r="660">
      <c r="C660" s="30"/>
      <c r="N660" s="28"/>
      <c r="O660" s="29"/>
      <c r="P660" s="29"/>
      <c r="Q660" s="29"/>
      <c r="R660" s="29"/>
    </row>
    <row r="661">
      <c r="C661" s="30"/>
      <c r="N661" s="28"/>
      <c r="O661" s="29"/>
      <c r="P661" s="29"/>
      <c r="Q661" s="29"/>
      <c r="R661" s="29"/>
    </row>
    <row r="662">
      <c r="C662" s="30"/>
      <c r="N662" s="28"/>
      <c r="O662" s="29"/>
      <c r="P662" s="29"/>
      <c r="Q662" s="29"/>
      <c r="R662" s="29"/>
    </row>
    <row r="663">
      <c r="C663" s="30"/>
      <c r="N663" s="28"/>
      <c r="O663" s="29"/>
      <c r="P663" s="29"/>
      <c r="Q663" s="29"/>
      <c r="R663" s="29"/>
    </row>
    <row r="664">
      <c r="C664" s="30"/>
      <c r="N664" s="28"/>
      <c r="O664" s="29"/>
      <c r="P664" s="29"/>
      <c r="Q664" s="29"/>
      <c r="R664" s="29"/>
    </row>
    <row r="665">
      <c r="C665" s="30"/>
      <c r="N665" s="28"/>
      <c r="O665" s="29"/>
      <c r="P665" s="29"/>
      <c r="Q665" s="29"/>
      <c r="R665" s="29"/>
    </row>
    <row r="666">
      <c r="C666" s="30"/>
      <c r="N666" s="28"/>
      <c r="O666" s="29"/>
      <c r="P666" s="29"/>
      <c r="Q666" s="29"/>
      <c r="R666" s="29"/>
    </row>
    <row r="667">
      <c r="C667" s="30"/>
      <c r="N667" s="28"/>
      <c r="O667" s="29"/>
      <c r="P667" s="29"/>
      <c r="Q667" s="29"/>
      <c r="R667" s="29"/>
    </row>
    <row r="668">
      <c r="C668" s="30"/>
      <c r="N668" s="28"/>
      <c r="O668" s="29"/>
      <c r="P668" s="29"/>
      <c r="Q668" s="29"/>
      <c r="R668" s="29"/>
    </row>
    <row r="669">
      <c r="C669" s="30"/>
      <c r="N669" s="28"/>
      <c r="O669" s="29"/>
      <c r="P669" s="29"/>
      <c r="Q669" s="29"/>
      <c r="R669" s="29"/>
    </row>
    <row r="670">
      <c r="C670" s="30"/>
      <c r="N670" s="28"/>
      <c r="O670" s="29"/>
      <c r="P670" s="29"/>
      <c r="Q670" s="29"/>
      <c r="R670" s="29"/>
    </row>
    <row r="671">
      <c r="C671" s="30"/>
      <c r="N671" s="28"/>
      <c r="O671" s="29"/>
      <c r="P671" s="29"/>
      <c r="Q671" s="29"/>
      <c r="R671" s="29"/>
    </row>
    <row r="672">
      <c r="C672" s="30"/>
      <c r="N672" s="28"/>
      <c r="O672" s="29"/>
      <c r="P672" s="29"/>
      <c r="Q672" s="29"/>
      <c r="R672" s="29"/>
    </row>
    <row r="673">
      <c r="C673" s="30"/>
      <c r="N673" s="28"/>
      <c r="O673" s="29"/>
      <c r="P673" s="29"/>
      <c r="Q673" s="29"/>
      <c r="R673" s="29"/>
    </row>
    <row r="674">
      <c r="C674" s="30"/>
      <c r="N674" s="28"/>
      <c r="O674" s="29"/>
      <c r="P674" s="29"/>
      <c r="Q674" s="29"/>
      <c r="R674" s="29"/>
    </row>
    <row r="675">
      <c r="C675" s="30"/>
      <c r="N675" s="28"/>
      <c r="O675" s="29"/>
      <c r="P675" s="29"/>
      <c r="Q675" s="29"/>
      <c r="R675" s="29"/>
    </row>
    <row r="676">
      <c r="C676" s="30"/>
      <c r="N676" s="28"/>
      <c r="O676" s="29"/>
      <c r="P676" s="29"/>
      <c r="Q676" s="29"/>
      <c r="R676" s="29"/>
    </row>
    <row r="677">
      <c r="C677" s="30"/>
      <c r="N677" s="28"/>
      <c r="O677" s="29"/>
      <c r="P677" s="29"/>
      <c r="Q677" s="29"/>
      <c r="R677" s="29"/>
    </row>
    <row r="678">
      <c r="C678" s="30"/>
      <c r="N678" s="28"/>
      <c r="O678" s="29"/>
      <c r="P678" s="29"/>
      <c r="Q678" s="29"/>
      <c r="R678" s="29"/>
    </row>
    <row r="679">
      <c r="C679" s="30"/>
      <c r="N679" s="28"/>
      <c r="O679" s="29"/>
      <c r="P679" s="29"/>
      <c r="Q679" s="29"/>
      <c r="R679" s="29"/>
    </row>
    <row r="680">
      <c r="C680" s="30"/>
      <c r="N680" s="28"/>
      <c r="O680" s="29"/>
      <c r="P680" s="29"/>
      <c r="Q680" s="29"/>
      <c r="R680" s="29"/>
    </row>
    <row r="681">
      <c r="C681" s="30"/>
      <c r="N681" s="28"/>
      <c r="O681" s="29"/>
      <c r="P681" s="29"/>
      <c r="Q681" s="29"/>
      <c r="R681" s="29"/>
    </row>
    <row r="682">
      <c r="C682" s="30"/>
      <c r="N682" s="28"/>
      <c r="O682" s="29"/>
      <c r="P682" s="29"/>
      <c r="Q682" s="29"/>
      <c r="R682" s="29"/>
    </row>
    <row r="683">
      <c r="C683" s="30"/>
      <c r="N683" s="28"/>
      <c r="O683" s="29"/>
      <c r="P683" s="29"/>
      <c r="Q683" s="29"/>
      <c r="R683" s="29"/>
    </row>
    <row r="684">
      <c r="C684" s="30"/>
      <c r="N684" s="28"/>
      <c r="O684" s="29"/>
      <c r="P684" s="29"/>
      <c r="Q684" s="29"/>
      <c r="R684" s="29"/>
    </row>
    <row r="685">
      <c r="C685" s="30"/>
      <c r="N685" s="28"/>
      <c r="O685" s="29"/>
      <c r="P685" s="29"/>
      <c r="Q685" s="29"/>
      <c r="R685" s="29"/>
    </row>
    <row r="686">
      <c r="C686" s="30"/>
      <c r="N686" s="28"/>
      <c r="O686" s="29"/>
      <c r="P686" s="29"/>
      <c r="Q686" s="29"/>
      <c r="R686" s="29"/>
    </row>
    <row r="687">
      <c r="C687" s="30"/>
      <c r="N687" s="28"/>
      <c r="O687" s="29"/>
      <c r="P687" s="29"/>
      <c r="Q687" s="29"/>
      <c r="R687" s="29"/>
    </row>
    <row r="688">
      <c r="C688" s="30"/>
      <c r="N688" s="28"/>
      <c r="O688" s="29"/>
      <c r="P688" s="29"/>
      <c r="Q688" s="29"/>
      <c r="R688" s="29"/>
    </row>
    <row r="689">
      <c r="C689" s="30"/>
      <c r="N689" s="28"/>
      <c r="O689" s="29"/>
      <c r="P689" s="29"/>
      <c r="Q689" s="29"/>
      <c r="R689" s="29"/>
    </row>
    <row r="690">
      <c r="C690" s="30"/>
      <c r="N690" s="28"/>
      <c r="O690" s="29"/>
      <c r="P690" s="29"/>
      <c r="Q690" s="29"/>
      <c r="R690" s="29"/>
    </row>
    <row r="691">
      <c r="C691" s="30"/>
      <c r="N691" s="28"/>
      <c r="O691" s="29"/>
      <c r="P691" s="29"/>
      <c r="Q691" s="29"/>
      <c r="R691" s="29"/>
    </row>
    <row r="692">
      <c r="C692" s="30"/>
      <c r="N692" s="28"/>
      <c r="O692" s="29"/>
      <c r="P692" s="29"/>
      <c r="Q692" s="29"/>
      <c r="R692" s="29"/>
    </row>
    <row r="693">
      <c r="C693" s="30"/>
      <c r="N693" s="28"/>
      <c r="O693" s="29"/>
      <c r="P693" s="29"/>
      <c r="Q693" s="29"/>
      <c r="R693" s="29"/>
    </row>
    <row r="694">
      <c r="C694" s="30"/>
      <c r="N694" s="28"/>
      <c r="O694" s="29"/>
      <c r="P694" s="29"/>
      <c r="Q694" s="29"/>
      <c r="R694" s="29"/>
    </row>
    <row r="695">
      <c r="C695" s="30"/>
      <c r="N695" s="28"/>
      <c r="O695" s="29"/>
      <c r="P695" s="29"/>
      <c r="Q695" s="29"/>
      <c r="R695" s="29"/>
    </row>
    <row r="696">
      <c r="C696" s="30"/>
      <c r="N696" s="28"/>
      <c r="O696" s="29"/>
      <c r="P696" s="29"/>
      <c r="Q696" s="29"/>
      <c r="R696" s="29"/>
    </row>
    <row r="697">
      <c r="C697" s="30"/>
      <c r="N697" s="28"/>
      <c r="O697" s="29"/>
      <c r="P697" s="29"/>
      <c r="Q697" s="29"/>
      <c r="R697" s="29"/>
    </row>
    <row r="698">
      <c r="C698" s="30"/>
      <c r="N698" s="28"/>
      <c r="O698" s="29"/>
      <c r="P698" s="29"/>
      <c r="Q698" s="29"/>
      <c r="R698" s="29"/>
    </row>
    <row r="699">
      <c r="C699" s="30"/>
      <c r="N699" s="28"/>
      <c r="O699" s="29"/>
      <c r="P699" s="29"/>
      <c r="Q699" s="29"/>
      <c r="R699" s="29"/>
    </row>
    <row r="700">
      <c r="C700" s="30"/>
      <c r="N700" s="28"/>
      <c r="O700" s="29"/>
      <c r="P700" s="29"/>
      <c r="Q700" s="29"/>
      <c r="R700" s="29"/>
    </row>
    <row r="701">
      <c r="C701" s="30"/>
      <c r="N701" s="28"/>
      <c r="O701" s="29"/>
      <c r="P701" s="29"/>
      <c r="Q701" s="29"/>
      <c r="R701" s="29"/>
    </row>
    <row r="702">
      <c r="C702" s="30"/>
      <c r="N702" s="28"/>
      <c r="O702" s="29"/>
      <c r="P702" s="29"/>
      <c r="Q702" s="29"/>
      <c r="R702" s="29"/>
    </row>
    <row r="703">
      <c r="C703" s="30"/>
      <c r="N703" s="28"/>
      <c r="O703" s="29"/>
      <c r="P703" s="29"/>
      <c r="Q703" s="29"/>
      <c r="R703" s="29"/>
    </row>
    <row r="704">
      <c r="C704" s="30"/>
      <c r="N704" s="28"/>
      <c r="O704" s="29"/>
      <c r="P704" s="29"/>
      <c r="Q704" s="29"/>
      <c r="R704" s="29"/>
    </row>
    <row r="705">
      <c r="C705" s="30"/>
      <c r="N705" s="28"/>
      <c r="O705" s="29"/>
      <c r="P705" s="29"/>
      <c r="Q705" s="29"/>
      <c r="R705" s="29"/>
    </row>
    <row r="706">
      <c r="C706" s="30"/>
      <c r="N706" s="28"/>
      <c r="O706" s="29"/>
      <c r="P706" s="29"/>
      <c r="Q706" s="29"/>
      <c r="R706" s="29"/>
    </row>
    <row r="707">
      <c r="C707" s="30"/>
      <c r="N707" s="28"/>
      <c r="O707" s="29"/>
      <c r="P707" s="29"/>
      <c r="Q707" s="29"/>
      <c r="R707" s="29"/>
    </row>
    <row r="708">
      <c r="C708" s="30"/>
      <c r="N708" s="28"/>
      <c r="O708" s="29"/>
      <c r="P708" s="29"/>
      <c r="Q708" s="29"/>
      <c r="R708" s="29"/>
    </row>
    <row r="709">
      <c r="C709" s="30"/>
      <c r="N709" s="28"/>
      <c r="O709" s="29"/>
      <c r="P709" s="29"/>
      <c r="Q709" s="29"/>
      <c r="R709" s="29"/>
    </row>
    <row r="710">
      <c r="C710" s="30"/>
      <c r="N710" s="28"/>
      <c r="O710" s="29"/>
      <c r="P710" s="29"/>
      <c r="Q710" s="29"/>
      <c r="R710" s="29"/>
    </row>
    <row r="711">
      <c r="C711" s="30"/>
      <c r="N711" s="28"/>
      <c r="O711" s="29"/>
      <c r="P711" s="29"/>
      <c r="Q711" s="29"/>
      <c r="R711" s="29"/>
    </row>
    <row r="712">
      <c r="C712" s="30"/>
      <c r="N712" s="28"/>
      <c r="O712" s="29"/>
      <c r="P712" s="29"/>
      <c r="Q712" s="29"/>
      <c r="R712" s="29"/>
    </row>
    <row r="713">
      <c r="C713" s="30"/>
      <c r="N713" s="28"/>
      <c r="O713" s="29"/>
      <c r="P713" s="29"/>
      <c r="Q713" s="29"/>
      <c r="R713" s="29"/>
    </row>
    <row r="714">
      <c r="C714" s="30"/>
      <c r="N714" s="28"/>
      <c r="O714" s="29"/>
      <c r="P714" s="29"/>
      <c r="Q714" s="29"/>
      <c r="R714" s="29"/>
    </row>
    <row r="715">
      <c r="C715" s="30"/>
      <c r="N715" s="28"/>
      <c r="O715" s="29"/>
      <c r="P715" s="29"/>
      <c r="Q715" s="29"/>
      <c r="R715" s="29"/>
    </row>
    <row r="716">
      <c r="C716" s="30"/>
      <c r="N716" s="28"/>
      <c r="O716" s="29"/>
      <c r="P716" s="29"/>
      <c r="Q716" s="29"/>
      <c r="R716" s="29"/>
    </row>
    <row r="717">
      <c r="C717" s="30"/>
      <c r="N717" s="28"/>
      <c r="O717" s="29"/>
      <c r="P717" s="29"/>
      <c r="Q717" s="29"/>
      <c r="R717" s="29"/>
    </row>
    <row r="718">
      <c r="C718" s="30"/>
      <c r="N718" s="28"/>
      <c r="O718" s="29"/>
      <c r="P718" s="29"/>
      <c r="Q718" s="29"/>
      <c r="R718" s="29"/>
    </row>
    <row r="719">
      <c r="C719" s="30"/>
      <c r="N719" s="28"/>
      <c r="O719" s="29"/>
      <c r="P719" s="29"/>
      <c r="Q719" s="29"/>
      <c r="R719" s="29"/>
    </row>
    <row r="720">
      <c r="C720" s="30"/>
      <c r="N720" s="28"/>
      <c r="O720" s="29"/>
      <c r="P720" s="29"/>
      <c r="Q720" s="29"/>
      <c r="R720" s="29"/>
    </row>
    <row r="721">
      <c r="C721" s="30"/>
      <c r="N721" s="28"/>
      <c r="O721" s="29"/>
      <c r="P721" s="29"/>
      <c r="Q721" s="29"/>
      <c r="R721" s="29"/>
    </row>
    <row r="722">
      <c r="C722" s="30"/>
      <c r="N722" s="28"/>
      <c r="O722" s="29"/>
      <c r="P722" s="29"/>
      <c r="Q722" s="29"/>
      <c r="R722" s="29"/>
    </row>
    <row r="723">
      <c r="C723" s="30"/>
      <c r="N723" s="28"/>
      <c r="O723" s="29"/>
      <c r="P723" s="29"/>
      <c r="Q723" s="29"/>
      <c r="R723" s="29"/>
    </row>
    <row r="724">
      <c r="C724" s="30"/>
      <c r="N724" s="28"/>
      <c r="O724" s="29"/>
      <c r="P724" s="29"/>
      <c r="Q724" s="29"/>
      <c r="R724" s="29"/>
    </row>
    <row r="725">
      <c r="C725" s="30"/>
      <c r="N725" s="28"/>
      <c r="O725" s="29"/>
      <c r="P725" s="29"/>
      <c r="Q725" s="29"/>
      <c r="R725" s="29"/>
    </row>
    <row r="726">
      <c r="C726" s="30"/>
      <c r="N726" s="28"/>
      <c r="O726" s="29"/>
      <c r="P726" s="29"/>
      <c r="Q726" s="29"/>
      <c r="R726" s="29"/>
    </row>
    <row r="727">
      <c r="C727" s="30"/>
      <c r="N727" s="28"/>
      <c r="O727" s="29"/>
      <c r="P727" s="29"/>
      <c r="Q727" s="29"/>
      <c r="R727" s="29"/>
    </row>
    <row r="728">
      <c r="C728" s="30"/>
      <c r="N728" s="28"/>
      <c r="O728" s="29"/>
      <c r="P728" s="29"/>
      <c r="Q728" s="29"/>
      <c r="R728" s="29"/>
    </row>
    <row r="729">
      <c r="C729" s="30"/>
      <c r="N729" s="28"/>
      <c r="O729" s="29"/>
      <c r="P729" s="29"/>
      <c r="Q729" s="29"/>
      <c r="R729" s="29"/>
    </row>
    <row r="730">
      <c r="C730" s="30"/>
      <c r="N730" s="28"/>
      <c r="O730" s="29"/>
      <c r="P730" s="29"/>
      <c r="Q730" s="29"/>
      <c r="R730" s="29"/>
    </row>
    <row r="731">
      <c r="C731" s="30"/>
      <c r="N731" s="28"/>
      <c r="O731" s="29"/>
      <c r="P731" s="29"/>
      <c r="Q731" s="29"/>
      <c r="R731" s="29"/>
    </row>
    <row r="732">
      <c r="C732" s="30"/>
      <c r="N732" s="28"/>
      <c r="O732" s="29"/>
      <c r="P732" s="29"/>
      <c r="Q732" s="29"/>
      <c r="R732" s="29"/>
    </row>
    <row r="733">
      <c r="C733" s="30"/>
      <c r="N733" s="28"/>
      <c r="O733" s="29"/>
      <c r="P733" s="29"/>
      <c r="Q733" s="29"/>
      <c r="R733" s="29"/>
    </row>
    <row r="734">
      <c r="C734" s="30"/>
      <c r="N734" s="28"/>
      <c r="O734" s="29"/>
      <c r="P734" s="29"/>
      <c r="Q734" s="29"/>
      <c r="R734" s="29"/>
    </row>
    <row r="735">
      <c r="C735" s="30"/>
      <c r="N735" s="28"/>
      <c r="O735" s="29"/>
      <c r="P735" s="29"/>
      <c r="Q735" s="29"/>
      <c r="R735" s="29"/>
    </row>
    <row r="736">
      <c r="C736" s="30"/>
      <c r="N736" s="28"/>
      <c r="O736" s="29"/>
      <c r="P736" s="29"/>
      <c r="Q736" s="29"/>
      <c r="R736" s="29"/>
    </row>
    <row r="737">
      <c r="C737" s="30"/>
      <c r="N737" s="28"/>
      <c r="O737" s="29"/>
      <c r="P737" s="29"/>
      <c r="Q737" s="29"/>
      <c r="R737" s="29"/>
    </row>
    <row r="738">
      <c r="C738" s="30"/>
      <c r="N738" s="28"/>
      <c r="O738" s="29"/>
      <c r="P738" s="29"/>
      <c r="Q738" s="29"/>
      <c r="R738" s="29"/>
    </row>
    <row r="739">
      <c r="C739" s="30"/>
      <c r="N739" s="28"/>
      <c r="O739" s="29"/>
      <c r="P739" s="29"/>
      <c r="Q739" s="29"/>
      <c r="R739" s="29"/>
    </row>
    <row r="740">
      <c r="C740" s="30"/>
      <c r="N740" s="28"/>
      <c r="O740" s="29"/>
      <c r="P740" s="29"/>
      <c r="Q740" s="29"/>
      <c r="R740" s="29"/>
    </row>
    <row r="741">
      <c r="C741" s="30"/>
      <c r="N741" s="28"/>
      <c r="O741" s="29"/>
      <c r="P741" s="29"/>
      <c r="Q741" s="29"/>
      <c r="R741" s="29"/>
    </row>
    <row r="742">
      <c r="C742" s="30"/>
      <c r="N742" s="28"/>
      <c r="O742" s="29"/>
      <c r="P742" s="29"/>
      <c r="Q742" s="29"/>
      <c r="R742" s="29"/>
    </row>
    <row r="743">
      <c r="C743" s="30"/>
      <c r="N743" s="28"/>
      <c r="O743" s="29"/>
      <c r="P743" s="29"/>
      <c r="Q743" s="29"/>
      <c r="R743" s="29"/>
    </row>
    <row r="744">
      <c r="C744" s="30"/>
      <c r="N744" s="28"/>
      <c r="O744" s="29"/>
      <c r="P744" s="29"/>
      <c r="Q744" s="29"/>
      <c r="R744" s="29"/>
    </row>
    <row r="745">
      <c r="C745" s="30"/>
      <c r="N745" s="28"/>
      <c r="O745" s="29"/>
      <c r="P745" s="29"/>
      <c r="Q745" s="29"/>
      <c r="R745" s="29"/>
    </row>
    <row r="746">
      <c r="C746" s="30"/>
      <c r="N746" s="28"/>
      <c r="O746" s="29"/>
      <c r="P746" s="29"/>
      <c r="Q746" s="29"/>
      <c r="R746" s="29"/>
    </row>
    <row r="747">
      <c r="C747" s="30"/>
      <c r="N747" s="28"/>
      <c r="O747" s="29"/>
      <c r="P747" s="29"/>
      <c r="Q747" s="29"/>
      <c r="R747" s="29"/>
    </row>
    <row r="748">
      <c r="C748" s="30"/>
      <c r="N748" s="28"/>
      <c r="O748" s="29"/>
      <c r="P748" s="29"/>
      <c r="Q748" s="29"/>
      <c r="R748" s="29"/>
    </row>
    <row r="749">
      <c r="C749" s="30"/>
      <c r="N749" s="28"/>
      <c r="O749" s="29"/>
      <c r="P749" s="29"/>
      <c r="Q749" s="29"/>
      <c r="R749" s="29"/>
    </row>
    <row r="750">
      <c r="C750" s="30"/>
      <c r="N750" s="28"/>
      <c r="O750" s="29"/>
      <c r="P750" s="29"/>
      <c r="Q750" s="29"/>
      <c r="R750" s="29"/>
    </row>
    <row r="751">
      <c r="C751" s="30"/>
      <c r="N751" s="28"/>
      <c r="O751" s="29"/>
      <c r="P751" s="29"/>
      <c r="Q751" s="29"/>
      <c r="R751" s="29"/>
    </row>
    <row r="752">
      <c r="C752" s="30"/>
      <c r="N752" s="28"/>
      <c r="O752" s="29"/>
      <c r="P752" s="29"/>
      <c r="Q752" s="29"/>
      <c r="R752" s="29"/>
    </row>
    <row r="753">
      <c r="C753" s="30"/>
      <c r="N753" s="28"/>
      <c r="O753" s="29"/>
      <c r="P753" s="29"/>
      <c r="Q753" s="29"/>
      <c r="R753" s="29"/>
    </row>
    <row r="754">
      <c r="C754" s="30"/>
      <c r="N754" s="28"/>
      <c r="O754" s="29"/>
      <c r="P754" s="29"/>
      <c r="Q754" s="29"/>
      <c r="R754" s="29"/>
    </row>
    <row r="755">
      <c r="C755" s="30"/>
      <c r="N755" s="28"/>
      <c r="O755" s="29"/>
      <c r="P755" s="29"/>
      <c r="Q755" s="29"/>
      <c r="R755" s="29"/>
    </row>
    <row r="756">
      <c r="C756" s="30"/>
      <c r="N756" s="28"/>
      <c r="O756" s="29"/>
      <c r="P756" s="29"/>
      <c r="Q756" s="29"/>
      <c r="R756" s="29"/>
    </row>
    <row r="757">
      <c r="C757" s="30"/>
      <c r="N757" s="28"/>
      <c r="O757" s="29"/>
      <c r="P757" s="29"/>
      <c r="Q757" s="29"/>
      <c r="R757" s="29"/>
    </row>
    <row r="758">
      <c r="C758" s="30"/>
      <c r="N758" s="28"/>
      <c r="O758" s="29"/>
      <c r="P758" s="29"/>
      <c r="Q758" s="29"/>
      <c r="R758" s="29"/>
    </row>
    <row r="759">
      <c r="C759" s="30"/>
      <c r="N759" s="28"/>
      <c r="O759" s="29"/>
      <c r="P759" s="29"/>
      <c r="Q759" s="29"/>
      <c r="R759" s="29"/>
    </row>
    <row r="760">
      <c r="C760" s="30"/>
      <c r="N760" s="28"/>
      <c r="O760" s="29"/>
      <c r="P760" s="29"/>
      <c r="Q760" s="29"/>
      <c r="R760" s="29"/>
    </row>
    <row r="761">
      <c r="C761" s="30"/>
      <c r="N761" s="28"/>
      <c r="O761" s="29"/>
      <c r="P761" s="29"/>
      <c r="Q761" s="29"/>
      <c r="R761" s="29"/>
    </row>
    <row r="762">
      <c r="C762" s="30"/>
      <c r="N762" s="28"/>
      <c r="O762" s="29"/>
      <c r="P762" s="29"/>
      <c r="Q762" s="29"/>
      <c r="R762" s="29"/>
    </row>
    <row r="763">
      <c r="C763" s="30"/>
      <c r="N763" s="28"/>
      <c r="O763" s="29"/>
      <c r="P763" s="29"/>
      <c r="Q763" s="29"/>
      <c r="R763" s="29"/>
    </row>
    <row r="764">
      <c r="C764" s="30"/>
      <c r="N764" s="28"/>
      <c r="O764" s="29"/>
      <c r="P764" s="29"/>
      <c r="Q764" s="29"/>
      <c r="R764" s="29"/>
    </row>
    <row r="765">
      <c r="C765" s="30"/>
      <c r="N765" s="28"/>
      <c r="O765" s="29"/>
      <c r="P765" s="29"/>
      <c r="Q765" s="29"/>
      <c r="R765" s="29"/>
    </row>
    <row r="766">
      <c r="C766" s="30"/>
      <c r="N766" s="28"/>
      <c r="O766" s="29"/>
      <c r="P766" s="29"/>
      <c r="Q766" s="29"/>
      <c r="R766" s="29"/>
    </row>
    <row r="767">
      <c r="C767" s="30"/>
      <c r="N767" s="28"/>
      <c r="O767" s="29"/>
      <c r="P767" s="29"/>
      <c r="Q767" s="29"/>
      <c r="R767" s="29"/>
    </row>
    <row r="768">
      <c r="C768" s="30"/>
      <c r="N768" s="28"/>
      <c r="O768" s="29"/>
      <c r="P768" s="29"/>
      <c r="Q768" s="29"/>
      <c r="R768" s="29"/>
    </row>
    <row r="769">
      <c r="C769" s="30"/>
      <c r="N769" s="28"/>
      <c r="O769" s="29"/>
      <c r="P769" s="29"/>
      <c r="Q769" s="29"/>
      <c r="R769" s="29"/>
    </row>
    <row r="770">
      <c r="C770" s="30"/>
      <c r="N770" s="28"/>
      <c r="O770" s="29"/>
      <c r="P770" s="29"/>
      <c r="Q770" s="29"/>
      <c r="R770" s="29"/>
    </row>
    <row r="771">
      <c r="C771" s="30"/>
      <c r="N771" s="28"/>
      <c r="O771" s="29"/>
      <c r="P771" s="29"/>
      <c r="Q771" s="29"/>
      <c r="R771" s="29"/>
    </row>
    <row r="772">
      <c r="C772" s="30"/>
      <c r="N772" s="28"/>
      <c r="O772" s="29"/>
      <c r="P772" s="29"/>
      <c r="Q772" s="29"/>
      <c r="R772" s="29"/>
    </row>
    <row r="773">
      <c r="C773" s="30"/>
      <c r="N773" s="28"/>
      <c r="O773" s="29"/>
      <c r="P773" s="29"/>
      <c r="Q773" s="29"/>
      <c r="R773" s="29"/>
    </row>
    <row r="774">
      <c r="C774" s="30"/>
      <c r="N774" s="28"/>
      <c r="O774" s="29"/>
      <c r="P774" s="29"/>
      <c r="Q774" s="29"/>
      <c r="R774" s="29"/>
    </row>
    <row r="775">
      <c r="C775" s="30"/>
      <c r="N775" s="28"/>
      <c r="O775" s="29"/>
      <c r="P775" s="29"/>
      <c r="Q775" s="29"/>
      <c r="R775" s="29"/>
    </row>
    <row r="776">
      <c r="C776" s="30"/>
      <c r="N776" s="28"/>
      <c r="O776" s="29"/>
      <c r="P776" s="29"/>
      <c r="Q776" s="29"/>
      <c r="R776" s="29"/>
    </row>
    <row r="777">
      <c r="C777" s="30"/>
      <c r="N777" s="28"/>
      <c r="O777" s="29"/>
      <c r="P777" s="29"/>
      <c r="Q777" s="29"/>
      <c r="R777" s="29"/>
    </row>
    <row r="778">
      <c r="C778" s="30"/>
      <c r="N778" s="28"/>
      <c r="O778" s="29"/>
      <c r="P778" s="29"/>
      <c r="Q778" s="29"/>
      <c r="R778" s="29"/>
    </row>
    <row r="779">
      <c r="C779" s="30"/>
      <c r="N779" s="28"/>
      <c r="O779" s="29"/>
      <c r="P779" s="29"/>
      <c r="Q779" s="29"/>
      <c r="R779" s="29"/>
    </row>
    <row r="780">
      <c r="C780" s="30"/>
      <c r="N780" s="28"/>
      <c r="O780" s="29"/>
      <c r="P780" s="29"/>
      <c r="Q780" s="29"/>
      <c r="R780" s="29"/>
    </row>
    <row r="781">
      <c r="C781" s="30"/>
      <c r="N781" s="28"/>
      <c r="O781" s="29"/>
      <c r="P781" s="29"/>
      <c r="Q781" s="29"/>
      <c r="R781" s="29"/>
    </row>
    <row r="782">
      <c r="C782" s="30"/>
      <c r="N782" s="28"/>
      <c r="O782" s="29"/>
      <c r="P782" s="29"/>
      <c r="Q782" s="29"/>
      <c r="R782" s="29"/>
    </row>
    <row r="783">
      <c r="C783" s="30"/>
      <c r="N783" s="28"/>
      <c r="O783" s="29"/>
      <c r="P783" s="29"/>
      <c r="Q783" s="29"/>
      <c r="R783" s="29"/>
    </row>
    <row r="784">
      <c r="C784" s="30"/>
      <c r="N784" s="28"/>
      <c r="O784" s="29"/>
      <c r="P784" s="29"/>
      <c r="Q784" s="29"/>
      <c r="R784" s="29"/>
    </row>
    <row r="785">
      <c r="C785" s="30"/>
      <c r="N785" s="28"/>
      <c r="O785" s="29"/>
      <c r="P785" s="29"/>
      <c r="Q785" s="29"/>
      <c r="R785" s="29"/>
    </row>
    <row r="786">
      <c r="C786" s="30"/>
      <c r="N786" s="28"/>
      <c r="O786" s="29"/>
      <c r="P786" s="29"/>
      <c r="Q786" s="29"/>
      <c r="R786" s="29"/>
    </row>
    <row r="787">
      <c r="C787" s="30"/>
      <c r="N787" s="28"/>
      <c r="O787" s="29"/>
      <c r="P787" s="29"/>
      <c r="Q787" s="29"/>
      <c r="R787" s="29"/>
    </row>
    <row r="788">
      <c r="C788" s="30"/>
      <c r="N788" s="28"/>
      <c r="O788" s="29"/>
      <c r="P788" s="29"/>
      <c r="Q788" s="29"/>
      <c r="R788" s="29"/>
    </row>
    <row r="789">
      <c r="C789" s="30"/>
      <c r="N789" s="28"/>
      <c r="O789" s="29"/>
      <c r="P789" s="29"/>
      <c r="Q789" s="29"/>
      <c r="R789" s="29"/>
    </row>
    <row r="790">
      <c r="C790" s="30"/>
      <c r="N790" s="28"/>
      <c r="O790" s="29"/>
      <c r="P790" s="29"/>
      <c r="Q790" s="29"/>
      <c r="R790" s="29"/>
    </row>
    <row r="791">
      <c r="C791" s="30"/>
      <c r="N791" s="28"/>
      <c r="O791" s="29"/>
      <c r="P791" s="29"/>
      <c r="Q791" s="29"/>
      <c r="R791" s="29"/>
    </row>
    <row r="792">
      <c r="C792" s="30"/>
      <c r="N792" s="28"/>
      <c r="O792" s="29"/>
      <c r="P792" s="29"/>
      <c r="Q792" s="29"/>
      <c r="R792" s="29"/>
    </row>
    <row r="793">
      <c r="C793" s="30"/>
      <c r="N793" s="28"/>
      <c r="O793" s="29"/>
      <c r="P793" s="29"/>
      <c r="Q793" s="29"/>
      <c r="R793" s="29"/>
    </row>
    <row r="794">
      <c r="C794" s="30"/>
      <c r="N794" s="28"/>
      <c r="O794" s="29"/>
      <c r="P794" s="29"/>
      <c r="Q794" s="29"/>
      <c r="R794" s="29"/>
    </row>
    <row r="795">
      <c r="C795" s="30"/>
      <c r="N795" s="28"/>
      <c r="O795" s="29"/>
      <c r="P795" s="29"/>
      <c r="Q795" s="29"/>
      <c r="R795" s="29"/>
    </row>
    <row r="796">
      <c r="C796" s="30"/>
      <c r="N796" s="28"/>
      <c r="O796" s="29"/>
      <c r="P796" s="29"/>
      <c r="Q796" s="29"/>
      <c r="R796" s="29"/>
    </row>
    <row r="797">
      <c r="C797" s="30"/>
      <c r="N797" s="28"/>
      <c r="O797" s="29"/>
      <c r="P797" s="29"/>
      <c r="Q797" s="29"/>
      <c r="R797" s="29"/>
    </row>
    <row r="798">
      <c r="C798" s="30"/>
      <c r="N798" s="28"/>
      <c r="O798" s="29"/>
      <c r="P798" s="29"/>
      <c r="Q798" s="29"/>
      <c r="R798" s="29"/>
    </row>
    <row r="799">
      <c r="C799" s="30"/>
      <c r="N799" s="28"/>
      <c r="O799" s="29"/>
      <c r="P799" s="29"/>
      <c r="Q799" s="29"/>
      <c r="R799" s="29"/>
    </row>
    <row r="800">
      <c r="C800" s="30"/>
      <c r="N800" s="28"/>
      <c r="O800" s="29"/>
      <c r="P800" s="29"/>
      <c r="Q800" s="29"/>
      <c r="R800" s="29"/>
    </row>
    <row r="801">
      <c r="C801" s="30"/>
      <c r="N801" s="28"/>
      <c r="O801" s="29"/>
      <c r="P801" s="29"/>
      <c r="Q801" s="29"/>
      <c r="R801" s="29"/>
    </row>
    <row r="802">
      <c r="C802" s="30"/>
      <c r="N802" s="28"/>
      <c r="O802" s="29"/>
      <c r="P802" s="29"/>
      <c r="Q802" s="29"/>
      <c r="R802" s="29"/>
    </row>
    <row r="803">
      <c r="C803" s="30"/>
      <c r="N803" s="28"/>
      <c r="O803" s="29"/>
      <c r="P803" s="29"/>
      <c r="Q803" s="29"/>
      <c r="R803" s="29"/>
    </row>
    <row r="804">
      <c r="C804" s="30"/>
      <c r="N804" s="28"/>
      <c r="O804" s="29"/>
      <c r="P804" s="29"/>
      <c r="Q804" s="29"/>
      <c r="R804" s="29"/>
    </row>
    <row r="805">
      <c r="C805" s="30"/>
      <c r="N805" s="28"/>
      <c r="O805" s="29"/>
      <c r="P805" s="29"/>
      <c r="Q805" s="29"/>
      <c r="R805" s="29"/>
    </row>
    <row r="806">
      <c r="C806" s="30"/>
      <c r="N806" s="28"/>
      <c r="O806" s="29"/>
      <c r="P806" s="29"/>
      <c r="Q806" s="29"/>
      <c r="R806" s="29"/>
    </row>
    <row r="807">
      <c r="C807" s="30"/>
      <c r="N807" s="28"/>
      <c r="O807" s="29"/>
      <c r="P807" s="29"/>
      <c r="Q807" s="29"/>
      <c r="R807" s="29"/>
    </row>
    <row r="808">
      <c r="C808" s="30"/>
      <c r="N808" s="28"/>
      <c r="O808" s="29"/>
      <c r="P808" s="29"/>
      <c r="Q808" s="29"/>
      <c r="R808" s="29"/>
    </row>
    <row r="809">
      <c r="C809" s="30"/>
      <c r="N809" s="28"/>
      <c r="O809" s="29"/>
      <c r="P809" s="29"/>
      <c r="Q809" s="29"/>
      <c r="R809" s="29"/>
    </row>
    <row r="810">
      <c r="C810" s="30"/>
      <c r="N810" s="28"/>
      <c r="O810" s="29"/>
      <c r="P810" s="29"/>
      <c r="Q810" s="29"/>
      <c r="R810" s="29"/>
    </row>
    <row r="811">
      <c r="C811" s="30"/>
      <c r="N811" s="28"/>
      <c r="O811" s="29"/>
      <c r="P811" s="29"/>
      <c r="Q811" s="29"/>
      <c r="R811" s="29"/>
    </row>
    <row r="812">
      <c r="C812" s="30"/>
      <c r="N812" s="28"/>
      <c r="O812" s="29"/>
      <c r="P812" s="29"/>
      <c r="Q812" s="29"/>
      <c r="R812" s="29"/>
    </row>
    <row r="813">
      <c r="C813" s="30"/>
      <c r="N813" s="28"/>
      <c r="O813" s="29"/>
      <c r="P813" s="29"/>
      <c r="Q813" s="29"/>
      <c r="R813" s="29"/>
    </row>
    <row r="814">
      <c r="C814" s="30"/>
      <c r="N814" s="28"/>
      <c r="O814" s="29"/>
      <c r="P814" s="29"/>
      <c r="Q814" s="29"/>
      <c r="R814" s="29"/>
    </row>
    <row r="815">
      <c r="C815" s="30"/>
      <c r="N815" s="28"/>
      <c r="O815" s="29"/>
      <c r="P815" s="29"/>
      <c r="Q815" s="29"/>
      <c r="R815" s="29"/>
    </row>
    <row r="816">
      <c r="C816" s="30"/>
      <c r="N816" s="28"/>
      <c r="O816" s="29"/>
      <c r="P816" s="29"/>
      <c r="Q816" s="29"/>
      <c r="R816" s="29"/>
    </row>
    <row r="817">
      <c r="C817" s="30"/>
      <c r="N817" s="28"/>
      <c r="O817" s="29"/>
      <c r="P817" s="29"/>
      <c r="Q817" s="29"/>
      <c r="R817" s="29"/>
    </row>
    <row r="818">
      <c r="C818" s="30"/>
      <c r="N818" s="28"/>
      <c r="O818" s="29"/>
      <c r="P818" s="29"/>
      <c r="Q818" s="29"/>
      <c r="R818" s="29"/>
    </row>
    <row r="819">
      <c r="C819" s="30"/>
      <c r="N819" s="28"/>
      <c r="O819" s="29"/>
      <c r="P819" s="29"/>
      <c r="Q819" s="29"/>
      <c r="R819" s="29"/>
    </row>
    <row r="820">
      <c r="C820" s="30"/>
      <c r="N820" s="28"/>
      <c r="O820" s="29"/>
      <c r="P820" s="29"/>
      <c r="Q820" s="29"/>
      <c r="R820" s="29"/>
    </row>
    <row r="821">
      <c r="C821" s="30"/>
      <c r="N821" s="28"/>
      <c r="O821" s="29"/>
      <c r="P821" s="29"/>
      <c r="Q821" s="29"/>
      <c r="R821" s="29"/>
    </row>
    <row r="822">
      <c r="C822" s="30"/>
      <c r="N822" s="28"/>
      <c r="O822" s="29"/>
      <c r="P822" s="29"/>
      <c r="Q822" s="29"/>
      <c r="R822" s="29"/>
    </row>
    <row r="823">
      <c r="C823" s="30"/>
      <c r="N823" s="28"/>
      <c r="O823" s="29"/>
      <c r="P823" s="29"/>
      <c r="Q823" s="29"/>
      <c r="R823" s="29"/>
    </row>
    <row r="824">
      <c r="C824" s="30"/>
      <c r="N824" s="28"/>
      <c r="O824" s="29"/>
      <c r="P824" s="29"/>
      <c r="Q824" s="29"/>
      <c r="R824" s="29"/>
    </row>
    <row r="825">
      <c r="C825" s="30"/>
      <c r="N825" s="28"/>
      <c r="O825" s="29"/>
      <c r="P825" s="29"/>
      <c r="Q825" s="29"/>
      <c r="R825" s="29"/>
    </row>
    <row r="826">
      <c r="C826" s="30"/>
      <c r="N826" s="28"/>
      <c r="O826" s="29"/>
      <c r="P826" s="29"/>
      <c r="Q826" s="29"/>
      <c r="R826" s="29"/>
    </row>
    <row r="827">
      <c r="C827" s="30"/>
      <c r="N827" s="28"/>
      <c r="O827" s="29"/>
      <c r="P827" s="29"/>
      <c r="Q827" s="29"/>
      <c r="R827" s="29"/>
    </row>
    <row r="828">
      <c r="C828" s="30"/>
      <c r="N828" s="28"/>
      <c r="O828" s="29"/>
      <c r="P828" s="29"/>
      <c r="Q828" s="29"/>
      <c r="R828" s="29"/>
    </row>
    <row r="829">
      <c r="C829" s="30"/>
      <c r="N829" s="28"/>
      <c r="O829" s="29"/>
      <c r="P829" s="29"/>
      <c r="Q829" s="29"/>
      <c r="R829" s="29"/>
    </row>
    <row r="830">
      <c r="C830" s="30"/>
      <c r="N830" s="28"/>
      <c r="O830" s="29"/>
      <c r="P830" s="29"/>
      <c r="Q830" s="29"/>
      <c r="R830" s="29"/>
    </row>
    <row r="831">
      <c r="C831" s="30"/>
      <c r="N831" s="28"/>
      <c r="O831" s="29"/>
      <c r="P831" s="29"/>
      <c r="Q831" s="29"/>
      <c r="R831" s="29"/>
    </row>
    <row r="832">
      <c r="C832" s="30"/>
      <c r="N832" s="28"/>
      <c r="O832" s="29"/>
      <c r="P832" s="29"/>
      <c r="Q832" s="29"/>
      <c r="R832" s="29"/>
    </row>
    <row r="833">
      <c r="C833" s="30"/>
      <c r="N833" s="28"/>
      <c r="O833" s="29"/>
      <c r="P833" s="29"/>
      <c r="Q833" s="29"/>
      <c r="R833" s="29"/>
    </row>
    <row r="834">
      <c r="C834" s="30"/>
      <c r="N834" s="28"/>
      <c r="O834" s="29"/>
      <c r="P834" s="29"/>
      <c r="Q834" s="29"/>
      <c r="R834" s="29"/>
    </row>
    <row r="835">
      <c r="C835" s="30"/>
      <c r="N835" s="28"/>
      <c r="O835" s="29"/>
      <c r="P835" s="29"/>
      <c r="Q835" s="29"/>
      <c r="R835" s="29"/>
    </row>
    <row r="836">
      <c r="C836" s="30"/>
      <c r="N836" s="28"/>
      <c r="O836" s="29"/>
      <c r="P836" s="29"/>
      <c r="Q836" s="29"/>
      <c r="R836" s="29"/>
    </row>
    <row r="837">
      <c r="C837" s="30"/>
      <c r="N837" s="28"/>
      <c r="O837" s="29"/>
      <c r="P837" s="29"/>
      <c r="Q837" s="29"/>
      <c r="R837" s="29"/>
    </row>
    <row r="838">
      <c r="C838" s="30"/>
      <c r="N838" s="28"/>
      <c r="O838" s="29"/>
      <c r="P838" s="29"/>
      <c r="Q838" s="29"/>
      <c r="R838" s="29"/>
    </row>
    <row r="839">
      <c r="C839" s="30"/>
      <c r="N839" s="28"/>
      <c r="O839" s="29"/>
      <c r="P839" s="29"/>
      <c r="Q839" s="29"/>
      <c r="R839" s="29"/>
    </row>
    <row r="840">
      <c r="C840" s="30"/>
      <c r="N840" s="28"/>
      <c r="O840" s="29"/>
      <c r="P840" s="29"/>
      <c r="Q840" s="29"/>
      <c r="R840" s="29"/>
    </row>
    <row r="841">
      <c r="C841" s="30"/>
      <c r="N841" s="28"/>
      <c r="O841" s="29"/>
      <c r="P841" s="29"/>
      <c r="Q841" s="29"/>
      <c r="R841" s="29"/>
    </row>
    <row r="842">
      <c r="C842" s="30"/>
      <c r="N842" s="28"/>
      <c r="O842" s="29"/>
      <c r="P842" s="29"/>
      <c r="Q842" s="29"/>
      <c r="R842" s="29"/>
    </row>
    <row r="843">
      <c r="C843" s="30"/>
      <c r="N843" s="28"/>
      <c r="O843" s="29"/>
      <c r="P843" s="29"/>
      <c r="Q843" s="29"/>
      <c r="R843" s="29"/>
    </row>
    <row r="844">
      <c r="C844" s="30"/>
      <c r="N844" s="28"/>
      <c r="O844" s="29"/>
      <c r="P844" s="29"/>
      <c r="Q844" s="29"/>
      <c r="R844" s="29"/>
    </row>
    <row r="845">
      <c r="C845" s="30"/>
      <c r="N845" s="28"/>
      <c r="O845" s="29"/>
      <c r="P845" s="29"/>
      <c r="Q845" s="29"/>
      <c r="R845" s="29"/>
    </row>
    <row r="846">
      <c r="C846" s="30"/>
      <c r="N846" s="28"/>
      <c r="O846" s="29"/>
      <c r="P846" s="29"/>
      <c r="Q846" s="29"/>
      <c r="R846" s="29"/>
    </row>
    <row r="847">
      <c r="C847" s="30"/>
      <c r="N847" s="28"/>
      <c r="O847" s="29"/>
      <c r="P847" s="29"/>
      <c r="Q847" s="29"/>
      <c r="R847" s="29"/>
    </row>
    <row r="848">
      <c r="C848" s="30"/>
      <c r="N848" s="28"/>
      <c r="O848" s="29"/>
      <c r="P848" s="29"/>
      <c r="Q848" s="29"/>
      <c r="R848" s="29"/>
    </row>
    <row r="849">
      <c r="C849" s="30"/>
      <c r="N849" s="28"/>
      <c r="O849" s="29"/>
      <c r="P849" s="29"/>
      <c r="Q849" s="29"/>
      <c r="R849" s="29"/>
    </row>
    <row r="850">
      <c r="C850" s="30"/>
      <c r="N850" s="28"/>
      <c r="O850" s="29"/>
      <c r="P850" s="29"/>
      <c r="Q850" s="29"/>
      <c r="R850" s="29"/>
    </row>
    <row r="851">
      <c r="C851" s="30"/>
      <c r="N851" s="28"/>
      <c r="O851" s="29"/>
      <c r="P851" s="29"/>
      <c r="Q851" s="29"/>
      <c r="R851" s="29"/>
    </row>
    <row r="852">
      <c r="C852" s="30"/>
      <c r="N852" s="28"/>
      <c r="O852" s="29"/>
      <c r="P852" s="29"/>
      <c r="Q852" s="29"/>
      <c r="R852" s="29"/>
    </row>
    <row r="853">
      <c r="C853" s="30"/>
      <c r="N853" s="28"/>
      <c r="O853" s="29"/>
      <c r="P853" s="29"/>
      <c r="Q853" s="29"/>
      <c r="R853" s="29"/>
    </row>
    <row r="854">
      <c r="C854" s="30"/>
      <c r="N854" s="28"/>
      <c r="O854" s="29"/>
      <c r="P854" s="29"/>
      <c r="Q854" s="29"/>
      <c r="R854" s="29"/>
    </row>
    <row r="855">
      <c r="C855" s="30"/>
      <c r="N855" s="28"/>
      <c r="O855" s="29"/>
      <c r="P855" s="29"/>
      <c r="Q855" s="29"/>
      <c r="R855" s="29"/>
    </row>
    <row r="856">
      <c r="C856" s="30"/>
      <c r="N856" s="28"/>
      <c r="O856" s="29"/>
      <c r="P856" s="29"/>
      <c r="Q856" s="29"/>
      <c r="R856" s="29"/>
    </row>
    <row r="857">
      <c r="C857" s="30"/>
      <c r="N857" s="28"/>
      <c r="O857" s="29"/>
      <c r="P857" s="29"/>
      <c r="Q857" s="29"/>
      <c r="R857" s="29"/>
    </row>
    <row r="858">
      <c r="C858" s="30"/>
      <c r="N858" s="28"/>
      <c r="O858" s="29"/>
      <c r="P858" s="29"/>
      <c r="Q858" s="29"/>
      <c r="R858" s="29"/>
    </row>
    <row r="859">
      <c r="C859" s="30"/>
      <c r="N859" s="28"/>
      <c r="O859" s="29"/>
      <c r="P859" s="29"/>
      <c r="Q859" s="29"/>
      <c r="R859" s="29"/>
    </row>
    <row r="860">
      <c r="C860" s="30"/>
      <c r="N860" s="28"/>
      <c r="O860" s="29"/>
      <c r="P860" s="29"/>
      <c r="Q860" s="29"/>
      <c r="R860" s="29"/>
    </row>
    <row r="861">
      <c r="C861" s="30"/>
      <c r="N861" s="28"/>
      <c r="O861" s="29"/>
      <c r="P861" s="29"/>
      <c r="Q861" s="29"/>
      <c r="R861" s="29"/>
    </row>
    <row r="862">
      <c r="C862" s="30"/>
      <c r="N862" s="28"/>
      <c r="O862" s="29"/>
      <c r="P862" s="29"/>
      <c r="Q862" s="29"/>
      <c r="R862" s="29"/>
    </row>
    <row r="863">
      <c r="C863" s="30"/>
      <c r="N863" s="28"/>
      <c r="O863" s="29"/>
      <c r="P863" s="29"/>
      <c r="Q863" s="29"/>
      <c r="R863" s="29"/>
    </row>
    <row r="864">
      <c r="C864" s="30"/>
      <c r="N864" s="28"/>
      <c r="O864" s="29"/>
      <c r="P864" s="29"/>
      <c r="Q864" s="29"/>
      <c r="R864" s="29"/>
    </row>
    <row r="865">
      <c r="C865" s="30"/>
      <c r="N865" s="28"/>
      <c r="O865" s="29"/>
      <c r="P865" s="29"/>
      <c r="Q865" s="29"/>
      <c r="R865" s="29"/>
    </row>
    <row r="866">
      <c r="C866" s="30"/>
      <c r="N866" s="28"/>
      <c r="O866" s="29"/>
      <c r="P866" s="29"/>
      <c r="Q866" s="29"/>
      <c r="R866" s="29"/>
    </row>
    <row r="867">
      <c r="C867" s="30"/>
      <c r="N867" s="28"/>
      <c r="O867" s="29"/>
      <c r="P867" s="29"/>
      <c r="Q867" s="29"/>
      <c r="R867" s="29"/>
    </row>
    <row r="868">
      <c r="C868" s="30"/>
      <c r="N868" s="28"/>
      <c r="O868" s="29"/>
      <c r="P868" s="29"/>
      <c r="Q868" s="29"/>
      <c r="R868" s="29"/>
    </row>
    <row r="869">
      <c r="C869" s="30"/>
      <c r="N869" s="28"/>
      <c r="O869" s="29"/>
      <c r="P869" s="29"/>
      <c r="Q869" s="29"/>
      <c r="R869" s="29"/>
    </row>
    <row r="870">
      <c r="C870" s="30"/>
      <c r="N870" s="28"/>
      <c r="O870" s="29"/>
      <c r="P870" s="29"/>
      <c r="Q870" s="29"/>
      <c r="R870" s="29"/>
    </row>
    <row r="871">
      <c r="C871" s="30"/>
      <c r="N871" s="28"/>
      <c r="O871" s="29"/>
      <c r="P871" s="29"/>
      <c r="Q871" s="29"/>
      <c r="R871" s="29"/>
    </row>
    <row r="872">
      <c r="C872" s="30"/>
      <c r="N872" s="28"/>
      <c r="O872" s="29"/>
      <c r="P872" s="29"/>
      <c r="Q872" s="29"/>
      <c r="R872" s="29"/>
    </row>
    <row r="873">
      <c r="C873" s="30"/>
      <c r="N873" s="28"/>
      <c r="O873" s="29"/>
      <c r="P873" s="29"/>
      <c r="Q873" s="29"/>
      <c r="R873" s="29"/>
    </row>
    <row r="874">
      <c r="C874" s="30"/>
      <c r="N874" s="28"/>
      <c r="O874" s="29"/>
      <c r="P874" s="29"/>
      <c r="Q874" s="29"/>
      <c r="R874" s="29"/>
    </row>
    <row r="875">
      <c r="C875" s="30"/>
      <c r="N875" s="28"/>
      <c r="O875" s="29"/>
      <c r="P875" s="29"/>
      <c r="Q875" s="29"/>
      <c r="R875" s="29"/>
    </row>
    <row r="876">
      <c r="C876" s="30"/>
      <c r="N876" s="28"/>
      <c r="O876" s="29"/>
      <c r="P876" s="29"/>
      <c r="Q876" s="29"/>
      <c r="R876" s="29"/>
    </row>
    <row r="877">
      <c r="C877" s="30"/>
      <c r="N877" s="28"/>
      <c r="O877" s="29"/>
      <c r="P877" s="29"/>
      <c r="Q877" s="29"/>
      <c r="R877" s="29"/>
    </row>
    <row r="878">
      <c r="C878" s="30"/>
      <c r="N878" s="28"/>
      <c r="O878" s="29"/>
      <c r="P878" s="29"/>
      <c r="Q878" s="29"/>
      <c r="R878" s="29"/>
    </row>
    <row r="879">
      <c r="C879" s="30"/>
      <c r="N879" s="28"/>
      <c r="O879" s="29"/>
      <c r="P879" s="29"/>
      <c r="Q879" s="29"/>
      <c r="R879" s="29"/>
    </row>
    <row r="880">
      <c r="C880" s="30"/>
      <c r="N880" s="28"/>
      <c r="O880" s="29"/>
      <c r="P880" s="29"/>
      <c r="Q880" s="29"/>
      <c r="R880" s="29"/>
    </row>
    <row r="881">
      <c r="C881" s="30"/>
      <c r="N881" s="28"/>
      <c r="O881" s="29"/>
      <c r="P881" s="29"/>
      <c r="Q881" s="29"/>
      <c r="R881" s="29"/>
    </row>
    <row r="882">
      <c r="C882" s="30"/>
      <c r="N882" s="28"/>
      <c r="O882" s="29"/>
      <c r="P882" s="29"/>
      <c r="Q882" s="29"/>
      <c r="R882" s="29"/>
    </row>
    <row r="883">
      <c r="C883" s="30"/>
      <c r="N883" s="28"/>
      <c r="O883" s="29"/>
      <c r="P883" s="29"/>
      <c r="Q883" s="29"/>
      <c r="R883" s="29"/>
    </row>
    <row r="884">
      <c r="C884" s="30"/>
      <c r="N884" s="28"/>
      <c r="O884" s="29"/>
      <c r="P884" s="29"/>
      <c r="Q884" s="29"/>
      <c r="R884" s="29"/>
    </row>
    <row r="885">
      <c r="C885" s="30"/>
      <c r="N885" s="28"/>
      <c r="O885" s="29"/>
      <c r="P885" s="29"/>
      <c r="Q885" s="29"/>
      <c r="R885" s="29"/>
    </row>
    <row r="886">
      <c r="C886" s="30"/>
      <c r="N886" s="28"/>
      <c r="O886" s="29"/>
      <c r="P886" s="29"/>
      <c r="Q886" s="29"/>
      <c r="R886" s="29"/>
    </row>
    <row r="887">
      <c r="C887" s="30"/>
      <c r="N887" s="28"/>
      <c r="O887" s="29"/>
      <c r="P887" s="29"/>
      <c r="Q887" s="29"/>
      <c r="R887" s="29"/>
    </row>
    <row r="888">
      <c r="C888" s="30"/>
      <c r="N888" s="28"/>
      <c r="O888" s="29"/>
      <c r="P888" s="29"/>
      <c r="Q888" s="29"/>
      <c r="R888" s="29"/>
    </row>
    <row r="889">
      <c r="C889" s="30"/>
      <c r="N889" s="28"/>
      <c r="O889" s="29"/>
      <c r="P889" s="29"/>
      <c r="Q889" s="29"/>
      <c r="R889" s="29"/>
    </row>
    <row r="890">
      <c r="C890" s="30"/>
      <c r="N890" s="28"/>
      <c r="O890" s="29"/>
      <c r="P890" s="29"/>
      <c r="Q890" s="29"/>
      <c r="R890" s="29"/>
    </row>
    <row r="891">
      <c r="C891" s="30"/>
      <c r="N891" s="28"/>
      <c r="O891" s="29"/>
      <c r="P891" s="29"/>
      <c r="Q891" s="29"/>
      <c r="R891" s="29"/>
    </row>
    <row r="892">
      <c r="C892" s="30"/>
      <c r="N892" s="28"/>
      <c r="O892" s="29"/>
      <c r="P892" s="29"/>
      <c r="Q892" s="29"/>
      <c r="R892" s="29"/>
    </row>
    <row r="893">
      <c r="C893" s="30"/>
      <c r="N893" s="28"/>
      <c r="O893" s="29"/>
      <c r="P893" s="29"/>
      <c r="Q893" s="29"/>
      <c r="R893" s="29"/>
    </row>
    <row r="894">
      <c r="C894" s="30"/>
      <c r="N894" s="28"/>
      <c r="O894" s="29"/>
      <c r="P894" s="29"/>
      <c r="Q894" s="29"/>
      <c r="R894" s="29"/>
    </row>
    <row r="895">
      <c r="C895" s="30"/>
      <c r="N895" s="28"/>
      <c r="O895" s="29"/>
      <c r="P895" s="29"/>
      <c r="Q895" s="29"/>
      <c r="R895" s="29"/>
    </row>
    <row r="896">
      <c r="C896" s="30"/>
      <c r="N896" s="28"/>
      <c r="O896" s="29"/>
      <c r="P896" s="29"/>
      <c r="Q896" s="29"/>
      <c r="R896" s="29"/>
    </row>
    <row r="897">
      <c r="C897" s="30"/>
      <c r="N897" s="28"/>
      <c r="O897" s="29"/>
      <c r="P897" s="29"/>
      <c r="Q897" s="29"/>
      <c r="R897" s="29"/>
    </row>
    <row r="898">
      <c r="C898" s="30"/>
      <c r="N898" s="28"/>
      <c r="O898" s="29"/>
      <c r="P898" s="29"/>
      <c r="Q898" s="29"/>
      <c r="R898" s="29"/>
    </row>
    <row r="899">
      <c r="C899" s="30"/>
      <c r="N899" s="28"/>
      <c r="O899" s="29"/>
      <c r="P899" s="29"/>
      <c r="Q899" s="29"/>
      <c r="R899" s="29"/>
    </row>
    <row r="900">
      <c r="C900" s="30"/>
      <c r="N900" s="28"/>
      <c r="O900" s="29"/>
      <c r="P900" s="29"/>
      <c r="Q900" s="29"/>
      <c r="R900" s="29"/>
    </row>
    <row r="901">
      <c r="C901" s="30"/>
      <c r="N901" s="28"/>
      <c r="O901" s="29"/>
      <c r="P901" s="29"/>
      <c r="Q901" s="29"/>
      <c r="R901" s="29"/>
    </row>
    <row r="902">
      <c r="C902" s="30"/>
      <c r="N902" s="28"/>
      <c r="O902" s="29"/>
      <c r="P902" s="29"/>
      <c r="Q902" s="29"/>
      <c r="R902" s="29"/>
    </row>
    <row r="903">
      <c r="C903" s="30"/>
      <c r="N903" s="28"/>
      <c r="O903" s="29"/>
      <c r="P903" s="29"/>
      <c r="Q903" s="29"/>
      <c r="R903" s="29"/>
    </row>
    <row r="904">
      <c r="C904" s="30"/>
      <c r="N904" s="28"/>
      <c r="O904" s="29"/>
      <c r="P904" s="29"/>
      <c r="Q904" s="29"/>
      <c r="R904" s="29"/>
    </row>
    <row r="905">
      <c r="C905" s="30"/>
      <c r="N905" s="28"/>
      <c r="O905" s="29"/>
      <c r="P905" s="29"/>
      <c r="Q905" s="29"/>
      <c r="R905" s="29"/>
    </row>
    <row r="906">
      <c r="C906" s="30"/>
      <c r="N906" s="28"/>
      <c r="O906" s="29"/>
      <c r="P906" s="29"/>
      <c r="Q906" s="29"/>
      <c r="R906" s="29"/>
    </row>
    <row r="907">
      <c r="C907" s="30"/>
      <c r="N907" s="28"/>
      <c r="O907" s="29"/>
      <c r="P907" s="29"/>
      <c r="Q907" s="29"/>
      <c r="R907" s="29"/>
    </row>
    <row r="908">
      <c r="C908" s="30"/>
      <c r="N908" s="28"/>
      <c r="O908" s="29"/>
      <c r="P908" s="29"/>
      <c r="Q908" s="29"/>
      <c r="R908" s="29"/>
    </row>
    <row r="909">
      <c r="C909" s="30"/>
      <c r="N909" s="28"/>
      <c r="O909" s="29"/>
      <c r="P909" s="29"/>
      <c r="Q909" s="29"/>
      <c r="R909" s="29"/>
    </row>
    <row r="910">
      <c r="C910" s="30"/>
      <c r="N910" s="28"/>
      <c r="O910" s="29"/>
      <c r="P910" s="29"/>
      <c r="Q910" s="29"/>
      <c r="R910" s="29"/>
    </row>
    <row r="911">
      <c r="C911" s="30"/>
      <c r="N911" s="28"/>
      <c r="O911" s="29"/>
      <c r="P911" s="29"/>
      <c r="Q911" s="29"/>
      <c r="R911" s="29"/>
    </row>
    <row r="912">
      <c r="C912" s="30"/>
      <c r="N912" s="28"/>
      <c r="O912" s="29"/>
      <c r="P912" s="29"/>
      <c r="Q912" s="29"/>
      <c r="R912" s="29"/>
    </row>
    <row r="913">
      <c r="C913" s="30"/>
      <c r="N913" s="28"/>
      <c r="O913" s="29"/>
      <c r="P913" s="29"/>
      <c r="Q913" s="29"/>
      <c r="R913" s="29"/>
    </row>
    <row r="914">
      <c r="C914" s="30"/>
      <c r="N914" s="28"/>
      <c r="O914" s="29"/>
      <c r="P914" s="29"/>
      <c r="Q914" s="29"/>
      <c r="R914" s="29"/>
    </row>
    <row r="915">
      <c r="C915" s="30"/>
      <c r="N915" s="28"/>
      <c r="O915" s="29"/>
      <c r="P915" s="29"/>
      <c r="Q915" s="29"/>
      <c r="R915" s="29"/>
    </row>
    <row r="916">
      <c r="C916" s="30"/>
      <c r="N916" s="28"/>
      <c r="O916" s="29"/>
      <c r="P916" s="29"/>
      <c r="Q916" s="29"/>
      <c r="R916" s="29"/>
    </row>
    <row r="917">
      <c r="C917" s="30"/>
      <c r="N917" s="28"/>
      <c r="O917" s="29"/>
      <c r="P917" s="29"/>
      <c r="Q917" s="29"/>
      <c r="R917" s="29"/>
    </row>
    <row r="918">
      <c r="C918" s="30"/>
      <c r="N918" s="28"/>
      <c r="O918" s="29"/>
      <c r="P918" s="29"/>
      <c r="Q918" s="29"/>
      <c r="R918" s="29"/>
    </row>
    <row r="919">
      <c r="C919" s="30"/>
      <c r="N919" s="28"/>
      <c r="O919" s="29"/>
      <c r="P919" s="29"/>
      <c r="Q919" s="29"/>
      <c r="R919" s="29"/>
    </row>
    <row r="920">
      <c r="C920" s="30"/>
      <c r="N920" s="28"/>
      <c r="O920" s="29"/>
      <c r="P920" s="29"/>
      <c r="Q920" s="29"/>
      <c r="R920" s="29"/>
    </row>
    <row r="921">
      <c r="C921" s="30"/>
      <c r="N921" s="28"/>
      <c r="O921" s="29"/>
      <c r="P921" s="29"/>
      <c r="Q921" s="29"/>
      <c r="R921" s="29"/>
    </row>
    <row r="922">
      <c r="C922" s="30"/>
      <c r="N922" s="28"/>
      <c r="O922" s="29"/>
      <c r="P922" s="29"/>
      <c r="Q922" s="29"/>
      <c r="R922" s="29"/>
    </row>
    <row r="923">
      <c r="C923" s="30"/>
      <c r="N923" s="28"/>
      <c r="O923" s="29"/>
      <c r="P923" s="29"/>
      <c r="Q923" s="29"/>
      <c r="R923" s="29"/>
    </row>
    <row r="924">
      <c r="C924" s="30"/>
      <c r="N924" s="28"/>
      <c r="O924" s="29"/>
      <c r="P924" s="29"/>
      <c r="Q924" s="29"/>
      <c r="R924" s="29"/>
    </row>
    <row r="925">
      <c r="C925" s="30"/>
      <c r="N925" s="28"/>
      <c r="O925" s="29"/>
      <c r="P925" s="29"/>
      <c r="Q925" s="29"/>
      <c r="R925" s="29"/>
    </row>
    <row r="926">
      <c r="C926" s="30"/>
      <c r="N926" s="28"/>
      <c r="O926" s="29"/>
      <c r="P926" s="29"/>
      <c r="Q926" s="29"/>
      <c r="R926" s="29"/>
    </row>
    <row r="927">
      <c r="C927" s="30"/>
      <c r="N927" s="28"/>
      <c r="O927" s="29"/>
      <c r="P927" s="29"/>
      <c r="Q927" s="29"/>
      <c r="R927" s="29"/>
    </row>
    <row r="928">
      <c r="C928" s="30"/>
      <c r="N928" s="28"/>
      <c r="O928" s="29"/>
      <c r="P928" s="29"/>
      <c r="Q928" s="29"/>
      <c r="R928" s="29"/>
    </row>
    <row r="929">
      <c r="C929" s="30"/>
      <c r="N929" s="28"/>
      <c r="O929" s="29"/>
      <c r="P929" s="29"/>
      <c r="Q929" s="29"/>
      <c r="R929" s="29"/>
    </row>
    <row r="930">
      <c r="C930" s="30"/>
      <c r="N930" s="28"/>
      <c r="O930" s="29"/>
      <c r="P930" s="29"/>
      <c r="Q930" s="29"/>
      <c r="R930" s="29"/>
    </row>
    <row r="931">
      <c r="C931" s="30"/>
      <c r="N931" s="28"/>
      <c r="O931" s="29"/>
      <c r="P931" s="29"/>
      <c r="Q931" s="29"/>
      <c r="R931" s="29"/>
    </row>
    <row r="932">
      <c r="C932" s="30"/>
      <c r="N932" s="28"/>
      <c r="O932" s="29"/>
      <c r="P932" s="29"/>
      <c r="Q932" s="29"/>
      <c r="R932" s="29"/>
    </row>
    <row r="933">
      <c r="C933" s="30"/>
      <c r="N933" s="28"/>
      <c r="O933" s="29"/>
      <c r="P933" s="29"/>
      <c r="Q933" s="29"/>
      <c r="R933" s="29"/>
    </row>
    <row r="934">
      <c r="C934" s="30"/>
      <c r="N934" s="28"/>
      <c r="O934" s="29"/>
      <c r="P934" s="29"/>
      <c r="Q934" s="29"/>
      <c r="R934" s="29"/>
    </row>
    <row r="935">
      <c r="C935" s="30"/>
      <c r="N935" s="28"/>
      <c r="O935" s="29"/>
      <c r="P935" s="29"/>
      <c r="Q935" s="29"/>
      <c r="R935" s="29"/>
    </row>
    <row r="936">
      <c r="C936" s="30"/>
      <c r="N936" s="28"/>
      <c r="O936" s="29"/>
      <c r="P936" s="29"/>
      <c r="Q936" s="29"/>
      <c r="R936" s="29"/>
    </row>
    <row r="937">
      <c r="C937" s="30"/>
      <c r="N937" s="28"/>
      <c r="O937" s="29"/>
      <c r="P937" s="29"/>
      <c r="Q937" s="29"/>
      <c r="R937" s="29"/>
    </row>
    <row r="938">
      <c r="C938" s="30"/>
      <c r="N938" s="28"/>
      <c r="O938" s="29"/>
      <c r="P938" s="29"/>
      <c r="Q938" s="29"/>
      <c r="R938" s="29"/>
    </row>
    <row r="939">
      <c r="C939" s="30"/>
      <c r="N939" s="28"/>
      <c r="O939" s="29"/>
      <c r="P939" s="29"/>
      <c r="Q939" s="29"/>
      <c r="R939" s="29"/>
    </row>
    <row r="940">
      <c r="C940" s="30"/>
      <c r="N940" s="28"/>
      <c r="O940" s="29"/>
      <c r="P940" s="29"/>
      <c r="Q940" s="29"/>
      <c r="R940" s="29"/>
    </row>
    <row r="941">
      <c r="C941" s="30"/>
      <c r="N941" s="28"/>
      <c r="O941" s="29"/>
      <c r="P941" s="29"/>
      <c r="Q941" s="29"/>
      <c r="R941" s="29"/>
    </row>
    <row r="942">
      <c r="C942" s="30"/>
      <c r="N942" s="28"/>
      <c r="O942" s="29"/>
      <c r="P942" s="29"/>
      <c r="Q942" s="29"/>
      <c r="R942" s="29"/>
    </row>
    <row r="943">
      <c r="C943" s="30"/>
      <c r="N943" s="28"/>
      <c r="O943" s="29"/>
      <c r="P943" s="29"/>
      <c r="Q943" s="29"/>
      <c r="R943" s="29"/>
    </row>
    <row r="944">
      <c r="C944" s="30"/>
      <c r="N944" s="28"/>
      <c r="O944" s="29"/>
      <c r="P944" s="29"/>
      <c r="Q944" s="29"/>
      <c r="R944" s="29"/>
    </row>
    <row r="945">
      <c r="C945" s="30"/>
      <c r="N945" s="28"/>
      <c r="O945" s="29"/>
      <c r="P945" s="29"/>
      <c r="Q945" s="29"/>
      <c r="R945" s="29"/>
    </row>
    <row r="946">
      <c r="C946" s="30"/>
      <c r="N946" s="28"/>
      <c r="O946" s="29"/>
      <c r="P946" s="29"/>
      <c r="Q946" s="29"/>
      <c r="R946" s="29"/>
    </row>
    <row r="947">
      <c r="C947" s="30"/>
      <c r="N947" s="28"/>
      <c r="O947" s="29"/>
      <c r="P947" s="29"/>
      <c r="Q947" s="29"/>
      <c r="R947" s="29"/>
    </row>
    <row r="948">
      <c r="C948" s="30"/>
      <c r="N948" s="28"/>
      <c r="O948" s="29"/>
      <c r="P948" s="29"/>
      <c r="Q948" s="29"/>
      <c r="R948" s="29"/>
    </row>
    <row r="949">
      <c r="C949" s="30"/>
      <c r="N949" s="28"/>
      <c r="O949" s="29"/>
      <c r="P949" s="29"/>
      <c r="Q949" s="29"/>
      <c r="R949" s="29"/>
    </row>
    <row r="950">
      <c r="C950" s="30"/>
      <c r="N950" s="28"/>
      <c r="O950" s="29"/>
      <c r="P950" s="29"/>
      <c r="Q950" s="29"/>
      <c r="R950" s="29"/>
    </row>
    <row r="951">
      <c r="C951" s="30"/>
      <c r="N951" s="28"/>
      <c r="O951" s="29"/>
      <c r="P951" s="29"/>
      <c r="Q951" s="29"/>
      <c r="R951" s="29"/>
    </row>
    <row r="952">
      <c r="C952" s="30"/>
      <c r="N952" s="28"/>
      <c r="O952" s="29"/>
      <c r="P952" s="29"/>
      <c r="Q952" s="29"/>
      <c r="R952" s="29"/>
    </row>
    <row r="953">
      <c r="C953" s="30"/>
      <c r="N953" s="28"/>
      <c r="O953" s="29"/>
      <c r="P953" s="29"/>
      <c r="Q953" s="29"/>
      <c r="R953" s="29"/>
    </row>
    <row r="954">
      <c r="C954" s="30"/>
      <c r="N954" s="28"/>
      <c r="O954" s="29"/>
      <c r="P954" s="29"/>
      <c r="Q954" s="29"/>
      <c r="R954" s="29"/>
    </row>
    <row r="955">
      <c r="C955" s="30"/>
      <c r="N955" s="28"/>
      <c r="O955" s="29"/>
      <c r="P955" s="29"/>
      <c r="Q955" s="29"/>
      <c r="R955" s="29"/>
    </row>
    <row r="956">
      <c r="C956" s="30"/>
      <c r="N956" s="28"/>
      <c r="O956" s="29"/>
      <c r="P956" s="29"/>
      <c r="Q956" s="29"/>
      <c r="R956" s="29"/>
    </row>
    <row r="957">
      <c r="C957" s="30"/>
      <c r="N957" s="28"/>
      <c r="O957" s="29"/>
      <c r="P957" s="29"/>
      <c r="Q957" s="29"/>
      <c r="R957" s="29"/>
    </row>
    <row r="958">
      <c r="C958" s="30"/>
      <c r="N958" s="28"/>
      <c r="O958" s="29"/>
      <c r="P958" s="29"/>
      <c r="Q958" s="29"/>
      <c r="R958" s="29"/>
    </row>
    <row r="959">
      <c r="C959" s="30"/>
      <c r="N959" s="28"/>
      <c r="O959" s="29"/>
      <c r="P959" s="29"/>
      <c r="Q959" s="29"/>
      <c r="R959" s="29"/>
    </row>
    <row r="960">
      <c r="C960" s="30"/>
      <c r="N960" s="28"/>
      <c r="O960" s="29"/>
      <c r="P960" s="29"/>
      <c r="Q960" s="29"/>
      <c r="R960" s="29"/>
    </row>
    <row r="961">
      <c r="C961" s="30"/>
      <c r="N961" s="28"/>
      <c r="O961" s="29"/>
      <c r="P961" s="29"/>
      <c r="Q961" s="29"/>
      <c r="R961" s="29"/>
    </row>
    <row r="962">
      <c r="C962" s="30"/>
      <c r="N962" s="28"/>
      <c r="O962" s="29"/>
      <c r="P962" s="29"/>
      <c r="Q962" s="29"/>
      <c r="R962" s="29"/>
    </row>
    <row r="963">
      <c r="C963" s="30"/>
      <c r="N963" s="28"/>
      <c r="O963" s="29"/>
      <c r="P963" s="29"/>
      <c r="Q963" s="29"/>
      <c r="R963" s="29"/>
    </row>
    <row r="964">
      <c r="C964" s="30"/>
      <c r="N964" s="28"/>
      <c r="O964" s="29"/>
      <c r="P964" s="29"/>
      <c r="Q964" s="29"/>
      <c r="R964" s="29"/>
    </row>
    <row r="965">
      <c r="C965" s="30"/>
      <c r="N965" s="28"/>
      <c r="O965" s="29"/>
      <c r="P965" s="29"/>
      <c r="Q965" s="29"/>
      <c r="R965" s="29"/>
    </row>
    <row r="966">
      <c r="C966" s="30"/>
      <c r="N966" s="28"/>
      <c r="O966" s="29"/>
      <c r="P966" s="29"/>
      <c r="Q966" s="29"/>
      <c r="R966" s="29"/>
    </row>
    <row r="967">
      <c r="C967" s="30"/>
      <c r="N967" s="28"/>
      <c r="O967" s="29"/>
      <c r="P967" s="29"/>
      <c r="Q967" s="29"/>
      <c r="R967" s="29"/>
    </row>
    <row r="968">
      <c r="C968" s="30"/>
      <c r="N968" s="28"/>
      <c r="O968" s="29"/>
      <c r="P968" s="29"/>
      <c r="Q968" s="29"/>
      <c r="R968" s="29"/>
    </row>
    <row r="969">
      <c r="C969" s="30"/>
      <c r="N969" s="28"/>
      <c r="O969" s="29"/>
      <c r="P969" s="29"/>
      <c r="Q969" s="29"/>
      <c r="R969" s="29"/>
    </row>
    <row r="970">
      <c r="C970" s="30"/>
      <c r="N970" s="28"/>
      <c r="O970" s="29"/>
      <c r="P970" s="29"/>
      <c r="Q970" s="29"/>
      <c r="R970" s="29"/>
    </row>
    <row r="971">
      <c r="C971" s="30"/>
      <c r="N971" s="28"/>
      <c r="O971" s="29"/>
      <c r="P971" s="29"/>
      <c r="Q971" s="29"/>
      <c r="R971" s="29"/>
    </row>
    <row r="972">
      <c r="C972" s="30"/>
      <c r="N972" s="28"/>
      <c r="O972" s="29"/>
      <c r="P972" s="29"/>
      <c r="Q972" s="29"/>
      <c r="R972" s="29"/>
    </row>
    <row r="973">
      <c r="C973" s="30"/>
      <c r="N973" s="28"/>
      <c r="O973" s="29"/>
      <c r="P973" s="29"/>
      <c r="Q973" s="29"/>
      <c r="R973" s="29"/>
    </row>
    <row r="974">
      <c r="C974" s="30"/>
      <c r="N974" s="28"/>
      <c r="O974" s="29"/>
      <c r="P974" s="29"/>
      <c r="Q974" s="29"/>
      <c r="R974" s="29"/>
    </row>
    <row r="975">
      <c r="C975" s="30"/>
      <c r="N975" s="28"/>
      <c r="O975" s="29"/>
      <c r="P975" s="29"/>
      <c r="Q975" s="29"/>
      <c r="R975" s="29"/>
    </row>
    <row r="976">
      <c r="C976" s="30"/>
      <c r="N976" s="28"/>
      <c r="O976" s="29"/>
      <c r="P976" s="29"/>
      <c r="Q976" s="29"/>
      <c r="R976" s="29"/>
    </row>
    <row r="977">
      <c r="C977" s="30"/>
      <c r="N977" s="28"/>
      <c r="O977" s="29"/>
      <c r="P977" s="29"/>
      <c r="Q977" s="29"/>
      <c r="R977" s="29"/>
    </row>
    <row r="978">
      <c r="C978" s="30"/>
      <c r="N978" s="28"/>
      <c r="O978" s="29"/>
      <c r="P978" s="29"/>
      <c r="Q978" s="29"/>
      <c r="R978" s="29"/>
    </row>
    <row r="979">
      <c r="C979" s="30"/>
      <c r="N979" s="28"/>
      <c r="O979" s="29"/>
      <c r="P979" s="29"/>
      <c r="Q979" s="29"/>
      <c r="R979" s="29"/>
    </row>
    <row r="980">
      <c r="C980" s="30"/>
      <c r="N980" s="28"/>
      <c r="O980" s="29"/>
      <c r="P980" s="29"/>
      <c r="Q980" s="29"/>
      <c r="R980" s="29"/>
    </row>
    <row r="981">
      <c r="C981" s="30"/>
      <c r="N981" s="28"/>
      <c r="O981" s="29"/>
      <c r="P981" s="29"/>
      <c r="Q981" s="29"/>
      <c r="R981" s="29"/>
    </row>
    <row r="982">
      <c r="C982" s="30"/>
      <c r="N982" s="28"/>
      <c r="O982" s="29"/>
      <c r="P982" s="29"/>
      <c r="Q982" s="29"/>
      <c r="R982" s="29"/>
    </row>
    <row r="983">
      <c r="C983" s="30"/>
      <c r="N983" s="28"/>
      <c r="O983" s="29"/>
      <c r="P983" s="29"/>
      <c r="Q983" s="29"/>
      <c r="R983" s="29"/>
    </row>
    <row r="984">
      <c r="C984" s="30"/>
      <c r="N984" s="28"/>
      <c r="O984" s="29"/>
      <c r="P984" s="29"/>
      <c r="Q984" s="29"/>
      <c r="R984" s="29"/>
    </row>
    <row r="985">
      <c r="C985" s="30"/>
      <c r="N985" s="28"/>
      <c r="O985" s="29"/>
      <c r="P985" s="29"/>
      <c r="Q985" s="29"/>
      <c r="R985" s="29"/>
    </row>
    <row r="986">
      <c r="C986" s="30"/>
      <c r="N986" s="28"/>
      <c r="O986" s="29"/>
      <c r="P986" s="29"/>
      <c r="Q986" s="29"/>
      <c r="R986" s="29"/>
    </row>
    <row r="987">
      <c r="C987" s="30"/>
      <c r="N987" s="28"/>
      <c r="O987" s="29"/>
      <c r="P987" s="29"/>
      <c r="Q987" s="29"/>
      <c r="R987" s="29"/>
    </row>
    <row r="988">
      <c r="C988" s="30"/>
      <c r="N988" s="28"/>
      <c r="O988" s="29"/>
      <c r="P988" s="29"/>
      <c r="Q988" s="29"/>
      <c r="R988" s="29"/>
    </row>
    <row r="989">
      <c r="C989" s="30"/>
      <c r="N989" s="28"/>
      <c r="O989" s="29"/>
      <c r="P989" s="29"/>
      <c r="Q989" s="29"/>
      <c r="R989" s="29"/>
    </row>
    <row r="990">
      <c r="C990" s="30"/>
      <c r="N990" s="28"/>
      <c r="O990" s="29"/>
      <c r="P990" s="29"/>
      <c r="Q990" s="29"/>
      <c r="R990" s="29"/>
    </row>
    <row r="991">
      <c r="C991" s="30"/>
      <c r="N991" s="28"/>
      <c r="O991" s="29"/>
      <c r="P991" s="29"/>
      <c r="Q991" s="29"/>
      <c r="R991" s="29"/>
    </row>
    <row r="992">
      <c r="C992" s="30"/>
      <c r="N992" s="28"/>
      <c r="O992" s="29"/>
      <c r="P992" s="29"/>
      <c r="Q992" s="29"/>
      <c r="R992" s="29"/>
    </row>
    <row r="993">
      <c r="C993" s="30"/>
      <c r="N993" s="28"/>
      <c r="O993" s="29"/>
      <c r="P993" s="29"/>
      <c r="Q993" s="29"/>
      <c r="R993" s="29"/>
    </row>
    <row r="994">
      <c r="C994" s="30"/>
      <c r="N994" s="28"/>
      <c r="O994" s="29"/>
      <c r="P994" s="29"/>
      <c r="Q994" s="29"/>
      <c r="R994" s="29"/>
    </row>
    <row r="995">
      <c r="C995" s="30"/>
      <c r="N995" s="28"/>
      <c r="O995" s="29"/>
      <c r="P995" s="29"/>
      <c r="Q995" s="29"/>
      <c r="R995" s="29"/>
    </row>
    <row r="996">
      <c r="C996" s="30"/>
      <c r="N996" s="28"/>
      <c r="O996" s="29"/>
      <c r="P996" s="29"/>
      <c r="Q996" s="29"/>
      <c r="R996" s="29"/>
    </row>
    <row r="997">
      <c r="C997" s="30"/>
      <c r="N997" s="28"/>
      <c r="O997" s="29"/>
      <c r="P997" s="29"/>
      <c r="Q997" s="29"/>
      <c r="R997" s="29"/>
    </row>
    <row r="998">
      <c r="C998" s="30"/>
      <c r="N998" s="28"/>
      <c r="O998" s="29"/>
      <c r="P998" s="29"/>
      <c r="Q998" s="29"/>
      <c r="R998" s="29"/>
    </row>
    <row r="999">
      <c r="C999" s="30"/>
      <c r="N999" s="28"/>
      <c r="O999" s="29"/>
      <c r="P999" s="29"/>
      <c r="Q999" s="29"/>
      <c r="R999" s="29"/>
    </row>
    <row r="1000">
      <c r="C1000" s="30"/>
      <c r="N1000" s="28"/>
      <c r="O1000" s="29"/>
      <c r="P1000" s="29"/>
      <c r="Q1000" s="29"/>
      <c r="R100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181</v>
      </c>
      <c r="B1" s="31" t="s">
        <v>182</v>
      </c>
    </row>
    <row r="2">
      <c r="A2" s="32" t="s">
        <v>46</v>
      </c>
      <c r="B2" s="33">
        <v>2.35665566E8</v>
      </c>
    </row>
    <row r="3">
      <c r="A3" s="32" t="s">
        <v>128</v>
      </c>
      <c r="B3" s="33">
        <v>5.32616595E8</v>
      </c>
    </row>
    <row r="4">
      <c r="A4" s="32" t="s">
        <v>151</v>
      </c>
      <c r="B4" s="33">
        <v>1.76733968E8</v>
      </c>
    </row>
    <row r="5">
      <c r="A5" s="32" t="s">
        <v>110</v>
      </c>
      <c r="B5" s="33">
        <v>4.394245879E9</v>
      </c>
    </row>
    <row r="6">
      <c r="A6" s="32" t="s">
        <v>58</v>
      </c>
      <c r="B6" s="33">
        <v>6.2305891E7</v>
      </c>
    </row>
    <row r="7">
      <c r="A7" s="32" t="s">
        <v>159</v>
      </c>
      <c r="B7" s="33">
        <v>1.349217892E9</v>
      </c>
    </row>
    <row r="8">
      <c r="A8" s="32" t="s">
        <v>44</v>
      </c>
      <c r="B8" s="33">
        <v>3.27593725E8</v>
      </c>
    </row>
    <row r="9">
      <c r="A9" s="32" t="s">
        <v>161</v>
      </c>
      <c r="B9" s="33">
        <v>5.60279011E9</v>
      </c>
    </row>
    <row r="10">
      <c r="A10" s="32" t="s">
        <v>112</v>
      </c>
      <c r="B10" s="33">
        <v>6.71750768E8</v>
      </c>
    </row>
    <row r="11">
      <c r="A11" s="32" t="s">
        <v>98</v>
      </c>
      <c r="B11" s="33">
        <v>1.500728902E9</v>
      </c>
    </row>
    <row r="12">
      <c r="A12" s="32" t="s">
        <v>60</v>
      </c>
      <c r="B12" s="33">
        <v>5.146576868E9</v>
      </c>
    </row>
    <row r="13">
      <c r="A13" s="32" t="s">
        <v>78</v>
      </c>
      <c r="B13" s="33">
        <v>2.51003438E8</v>
      </c>
    </row>
    <row r="14">
      <c r="A14" s="32" t="s">
        <v>86</v>
      </c>
      <c r="B14" s="33">
        <v>1.420949112E9</v>
      </c>
    </row>
    <row r="15">
      <c r="A15" s="32" t="s">
        <v>42</v>
      </c>
      <c r="B15" s="33">
        <v>2.65877867E8</v>
      </c>
    </row>
    <row r="16">
      <c r="A16" s="32" t="s">
        <v>66</v>
      </c>
      <c r="B16" s="33">
        <v>1.677525446E9</v>
      </c>
    </row>
    <row r="17">
      <c r="A17" s="32" t="s">
        <v>183</v>
      </c>
      <c r="B17" s="33">
        <v>1.150645866E9</v>
      </c>
    </row>
    <row r="18">
      <c r="A18" s="32" t="s">
        <v>171</v>
      </c>
      <c r="B18" s="33">
        <v>5.33990587E8</v>
      </c>
    </row>
    <row r="19">
      <c r="A19" s="32" t="s">
        <v>173</v>
      </c>
      <c r="B19" s="33">
        <v>9.4843047E7</v>
      </c>
    </row>
    <row r="20">
      <c r="A20" s="32" t="s">
        <v>130</v>
      </c>
      <c r="B20" s="33">
        <v>9.95335937E8</v>
      </c>
    </row>
    <row r="21">
      <c r="A21" s="32" t="s">
        <v>118</v>
      </c>
      <c r="B21" s="33">
        <v>1.437415777E9</v>
      </c>
    </row>
    <row r="22">
      <c r="A22" s="32" t="s">
        <v>72</v>
      </c>
      <c r="B22" s="33">
        <v>1.095462329E9</v>
      </c>
    </row>
    <row r="23">
      <c r="A23" s="32" t="s">
        <v>132</v>
      </c>
      <c r="B23" s="33">
        <v>1.81492098E9</v>
      </c>
    </row>
    <row r="24">
      <c r="A24" s="32" t="s">
        <v>104</v>
      </c>
      <c r="B24" s="33">
        <v>1.67933529E9</v>
      </c>
    </row>
    <row r="25">
      <c r="A25" s="32" t="s">
        <v>92</v>
      </c>
      <c r="B25" s="33">
        <v>1.168097881E9</v>
      </c>
    </row>
    <row r="26">
      <c r="A26" s="32" t="s">
        <v>28</v>
      </c>
      <c r="B26" s="33">
        <v>1.87732538E8</v>
      </c>
    </row>
    <row r="27">
      <c r="A27" s="32" t="s">
        <v>22</v>
      </c>
      <c r="B27" s="33">
        <v>1.110559345E9</v>
      </c>
    </row>
    <row r="28">
      <c r="A28" s="32" t="s">
        <v>177</v>
      </c>
      <c r="B28" s="33">
        <v>5.25582771E8</v>
      </c>
    </row>
    <row r="29">
      <c r="A29" s="32" t="s">
        <v>153</v>
      </c>
      <c r="B29" s="33">
        <v>2.65784616E8</v>
      </c>
    </row>
    <row r="30">
      <c r="A30" s="32" t="s">
        <v>74</v>
      </c>
      <c r="B30" s="33">
        <v>3.0276824E8</v>
      </c>
    </row>
    <row r="31">
      <c r="A31" s="32" t="s">
        <v>142</v>
      </c>
      <c r="B31" s="33">
        <v>1.980568384E9</v>
      </c>
    </row>
    <row r="32">
      <c r="A32" s="32" t="s">
        <v>120</v>
      </c>
      <c r="B32" s="33">
        <v>2.68544014E8</v>
      </c>
    </row>
    <row r="33">
      <c r="A33" s="32" t="s">
        <v>155</v>
      </c>
      <c r="B33" s="33">
        <v>7.34632705E8</v>
      </c>
    </row>
    <row r="34">
      <c r="A34" s="32" t="s">
        <v>184</v>
      </c>
      <c r="B34" s="33">
        <v>2.90386402E8</v>
      </c>
    </row>
    <row r="35">
      <c r="A35" s="32" t="s">
        <v>122</v>
      </c>
      <c r="B35" s="33">
        <v>1.579130168E9</v>
      </c>
    </row>
    <row r="36">
      <c r="A36" s="32" t="s">
        <v>136</v>
      </c>
      <c r="B36" s="33">
        <v>2.55236961E8</v>
      </c>
    </row>
    <row r="37">
      <c r="A37" s="32" t="s">
        <v>48</v>
      </c>
      <c r="B37" s="33">
        <v>1.095587251E9</v>
      </c>
    </row>
    <row r="38">
      <c r="A38" s="32" t="s">
        <v>146</v>
      </c>
      <c r="B38" s="33">
        <v>9.1514307E7</v>
      </c>
    </row>
    <row r="39">
      <c r="A39" s="32" t="s">
        <v>148</v>
      </c>
      <c r="B39" s="33">
        <v>2.40822651E8</v>
      </c>
    </row>
    <row r="40">
      <c r="A40" s="32" t="s">
        <v>100</v>
      </c>
      <c r="B40" s="33">
        <v>1.118525506E9</v>
      </c>
    </row>
    <row r="41">
      <c r="A41" s="32" t="s">
        <v>90</v>
      </c>
      <c r="B41" s="33">
        <v>6.60411219E8</v>
      </c>
    </row>
    <row r="42">
      <c r="A42" s="32" t="s">
        <v>179</v>
      </c>
      <c r="B42" s="33">
        <v>1.98184909E8</v>
      </c>
    </row>
    <row r="43">
      <c r="A43" s="32" t="s">
        <v>157</v>
      </c>
      <c r="B43" s="33">
        <v>8.46244302E8</v>
      </c>
    </row>
    <row r="44">
      <c r="A44" s="32" t="s">
        <v>149</v>
      </c>
      <c r="B44" s="33">
        <v>4.96029967E8</v>
      </c>
    </row>
    <row r="45">
      <c r="A45" s="32" t="s">
        <v>167</v>
      </c>
      <c r="B45" s="33">
        <v>4.394332306E9</v>
      </c>
    </row>
    <row r="46">
      <c r="A46" s="32" t="s">
        <v>163</v>
      </c>
      <c r="B46" s="33">
        <v>4.09490388E8</v>
      </c>
    </row>
    <row r="47">
      <c r="A47" s="32" t="s">
        <v>185</v>
      </c>
      <c r="B47" s="33">
        <v>2.17622138E8</v>
      </c>
    </row>
    <row r="48">
      <c r="A48" s="32" t="s">
        <v>140</v>
      </c>
      <c r="B48" s="33">
        <v>8.1838843E7</v>
      </c>
    </row>
    <row r="49">
      <c r="A49" s="32" t="s">
        <v>84</v>
      </c>
      <c r="B49" s="33">
        <v>5.372783971E9</v>
      </c>
    </row>
    <row r="50">
      <c r="A50" s="32" t="s">
        <v>38</v>
      </c>
      <c r="B50" s="33">
        <v>4.801593832E9</v>
      </c>
    </row>
    <row r="51">
      <c r="A51" s="32" t="s">
        <v>94</v>
      </c>
      <c r="B51" s="33">
        <v>1.134986472E9</v>
      </c>
    </row>
    <row r="52">
      <c r="A52" s="32" t="s">
        <v>186</v>
      </c>
      <c r="B52" s="33">
        <v>7.06747385E8</v>
      </c>
    </row>
    <row r="53">
      <c r="A53" s="32" t="s">
        <v>175</v>
      </c>
      <c r="B53" s="33">
        <v>8.53202347E8</v>
      </c>
    </row>
    <row r="54">
      <c r="A54" s="32" t="s">
        <v>169</v>
      </c>
      <c r="B54" s="33">
        <v>9.5132977E8</v>
      </c>
    </row>
    <row r="55">
      <c r="A55" s="32" t="s">
        <v>80</v>
      </c>
      <c r="B55" s="33">
        <v>3.93173139E8</v>
      </c>
    </row>
    <row r="56">
      <c r="A56" s="32" t="s">
        <v>96</v>
      </c>
      <c r="B56" s="33">
        <v>2.867627068E9</v>
      </c>
    </row>
    <row r="57">
      <c r="A57" s="32" t="s">
        <v>108</v>
      </c>
      <c r="B57" s="33">
        <v>3.31799687E8</v>
      </c>
    </row>
    <row r="58">
      <c r="A58" s="32" t="s">
        <v>62</v>
      </c>
      <c r="B58" s="33">
        <v>2.61036182E8</v>
      </c>
    </row>
    <row r="59">
      <c r="A59" s="32" t="s">
        <v>56</v>
      </c>
      <c r="B59" s="33">
        <v>3.76187582E8</v>
      </c>
    </row>
    <row r="60">
      <c r="A60" s="32" t="s">
        <v>36</v>
      </c>
      <c r="B60" s="33">
        <v>2.68505432E8</v>
      </c>
    </row>
    <row r="61">
      <c r="A61" s="32" t="s">
        <v>64</v>
      </c>
      <c r="B61" s="33">
        <v>1.59430826E8</v>
      </c>
    </row>
    <row r="62">
      <c r="A62" s="32" t="s">
        <v>24</v>
      </c>
      <c r="B62" s="33">
        <v>2.379877655E9</v>
      </c>
    </row>
    <row r="63">
      <c r="A63" s="32" t="s">
        <v>32</v>
      </c>
      <c r="B63" s="33">
        <v>4.566445852E9</v>
      </c>
    </row>
    <row r="64">
      <c r="A64" s="32" t="s">
        <v>82</v>
      </c>
      <c r="B64" s="33">
        <v>2.75005663E8</v>
      </c>
    </row>
    <row r="65">
      <c r="A65" s="32" t="s">
        <v>30</v>
      </c>
      <c r="B65" s="33">
        <v>8.00010734E8</v>
      </c>
    </row>
    <row r="66">
      <c r="A66" s="32" t="s">
        <v>144</v>
      </c>
      <c r="B66" s="33">
        <v>3.09729428E8</v>
      </c>
    </row>
    <row r="67">
      <c r="A67" s="32" t="s">
        <v>88</v>
      </c>
      <c r="B67" s="33">
        <v>1.275798515E9</v>
      </c>
    </row>
    <row r="68">
      <c r="A68" s="32" t="s">
        <v>102</v>
      </c>
      <c r="B68" s="33">
        <v>1.193047233E9</v>
      </c>
    </row>
    <row r="69">
      <c r="A69" s="32" t="s">
        <v>40</v>
      </c>
      <c r="B69" s="33">
        <v>1.168230366E9</v>
      </c>
    </row>
    <row r="70">
      <c r="A70" s="32" t="s">
        <v>70</v>
      </c>
      <c r="B70" s="33">
        <v>1.218352541E9</v>
      </c>
    </row>
    <row r="71">
      <c r="A71" s="32" t="s">
        <v>114</v>
      </c>
      <c r="B71" s="33">
        <v>3.40001799E8</v>
      </c>
    </row>
    <row r="72">
      <c r="A72" s="32" t="s">
        <v>187</v>
      </c>
      <c r="B72" s="33">
        <v>3.42918449E8</v>
      </c>
    </row>
    <row r="73">
      <c r="A73" s="32" t="s">
        <v>165</v>
      </c>
      <c r="B73" s="33">
        <v>1.4237733E8</v>
      </c>
    </row>
    <row r="74">
      <c r="A74" s="32" t="s">
        <v>50</v>
      </c>
      <c r="B74" s="33">
        <v>6.00865451E8</v>
      </c>
    </row>
    <row r="75">
      <c r="A75" s="32" t="s">
        <v>126</v>
      </c>
      <c r="B75" s="33">
        <v>1.9575113E8</v>
      </c>
    </row>
    <row r="76">
      <c r="A76" s="32" t="s">
        <v>26</v>
      </c>
      <c r="B76" s="33">
        <v>6.83452836E8</v>
      </c>
    </row>
    <row r="77">
      <c r="A77" s="32" t="s">
        <v>188</v>
      </c>
      <c r="B77" s="33">
        <v>2.18568234E8</v>
      </c>
    </row>
    <row r="78">
      <c r="A78" s="32" t="s">
        <v>68</v>
      </c>
      <c r="B78" s="33">
        <v>4.23091712E8</v>
      </c>
    </row>
    <row r="79">
      <c r="A79" s="32" t="s">
        <v>76</v>
      </c>
      <c r="B79" s="33">
        <v>8.07896814E8</v>
      </c>
    </row>
    <row r="80">
      <c r="A80" s="32" t="s">
        <v>116</v>
      </c>
      <c r="B80" s="33">
        <v>5.14122351E8</v>
      </c>
    </row>
    <row r="81">
      <c r="A81" s="32" t="s">
        <v>134</v>
      </c>
      <c r="B81" s="33">
        <v>3.95801044E8</v>
      </c>
    </row>
    <row r="82">
      <c r="A82" s="32" t="s">
        <v>54</v>
      </c>
      <c r="B82" s="33">
        <v>1.086411192E9</v>
      </c>
    </row>
    <row r="83">
      <c r="A83" s="32" t="s">
        <v>20</v>
      </c>
      <c r="B83" s="33">
        <v>5.15117391E8</v>
      </c>
    </row>
    <row r="84">
      <c r="A84" s="32" t="s">
        <v>34</v>
      </c>
      <c r="B84" s="33">
        <v>4.196924316E9</v>
      </c>
    </row>
    <row r="85">
      <c r="A85" s="32" t="s">
        <v>106</v>
      </c>
      <c r="B85" s="33">
        <v>4.2138333E8</v>
      </c>
    </row>
    <row r="86">
      <c r="A86" s="32" t="s">
        <v>138</v>
      </c>
      <c r="B86" s="33">
        <v>1.114412532E9</v>
      </c>
    </row>
    <row r="87">
      <c r="A87" s="32" t="s">
        <v>124</v>
      </c>
      <c r="B87" s="33">
        <v>1.481593024E9</v>
      </c>
    </row>
    <row r="88">
      <c r="A88" s="32" t="s">
        <v>52</v>
      </c>
      <c r="B88" s="33">
        <v>2.89347914E8</v>
      </c>
    </row>
    <row r="89">
      <c r="A89" s="32" t="s">
        <v>189</v>
      </c>
      <c r="B89" s="33">
        <v>9.6372098181E10</v>
      </c>
    </row>
    <row r="90">
      <c r="A90" s="32" t="s">
        <v>190</v>
      </c>
      <c r="B90" s="34">
        <v>1.70478507866643E7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191</v>
      </c>
      <c r="B1" s="35" t="s">
        <v>192</v>
      </c>
    </row>
    <row r="2">
      <c r="A2" s="5" t="s">
        <v>96</v>
      </c>
      <c r="B2" s="5" t="s">
        <v>193</v>
      </c>
    </row>
    <row r="3">
      <c r="A3" s="14" t="s">
        <v>167</v>
      </c>
      <c r="B3" s="14" t="s">
        <v>194</v>
      </c>
    </row>
    <row r="4">
      <c r="A4" s="5" t="s">
        <v>32</v>
      </c>
      <c r="B4" s="5" t="s">
        <v>195</v>
      </c>
    </row>
    <row r="5">
      <c r="A5" s="14" t="s">
        <v>161</v>
      </c>
      <c r="B5" s="14" t="s">
        <v>196</v>
      </c>
    </row>
    <row r="6">
      <c r="A6" s="5" t="s">
        <v>20</v>
      </c>
      <c r="B6" s="5" t="s">
        <v>197</v>
      </c>
    </row>
    <row r="7">
      <c r="A7" s="14" t="s">
        <v>177</v>
      </c>
      <c r="B7" s="14" t="s">
        <v>198</v>
      </c>
    </row>
    <row r="8">
      <c r="A8" s="5" t="s">
        <v>72</v>
      </c>
      <c r="B8" s="5" t="s">
        <v>199</v>
      </c>
    </row>
    <row r="9">
      <c r="A9" s="14" t="s">
        <v>34</v>
      </c>
      <c r="B9" s="14" t="s">
        <v>200</v>
      </c>
    </row>
    <row r="10">
      <c r="A10" s="5" t="s">
        <v>179</v>
      </c>
      <c r="B10" s="5" t="s">
        <v>201</v>
      </c>
    </row>
    <row r="11">
      <c r="A11" s="14" t="s">
        <v>60</v>
      </c>
      <c r="B11" s="14" t="s">
        <v>202</v>
      </c>
    </row>
    <row r="12">
      <c r="A12" s="5" t="s">
        <v>44</v>
      </c>
      <c r="B12" s="5" t="s">
        <v>203</v>
      </c>
    </row>
    <row r="13">
      <c r="A13" s="14" t="s">
        <v>132</v>
      </c>
      <c r="B13" s="14" t="s">
        <v>204</v>
      </c>
    </row>
    <row r="14">
      <c r="A14" s="5" t="s">
        <v>84</v>
      </c>
      <c r="B14" s="5" t="s">
        <v>205</v>
      </c>
    </row>
    <row r="15">
      <c r="A15" s="14" t="s">
        <v>38</v>
      </c>
      <c r="B15" s="14" t="s">
        <v>206</v>
      </c>
    </row>
    <row r="16">
      <c r="A16" s="5" t="s">
        <v>144</v>
      </c>
      <c r="B16" s="5" t="s">
        <v>207</v>
      </c>
    </row>
    <row r="17">
      <c r="A17" s="14" t="s">
        <v>56</v>
      </c>
      <c r="B17" s="14" t="s">
        <v>208</v>
      </c>
    </row>
    <row r="18">
      <c r="A18" s="5" t="s">
        <v>157</v>
      </c>
      <c r="B18" s="5" t="s">
        <v>209</v>
      </c>
    </row>
    <row r="19">
      <c r="A19" s="14" t="s">
        <v>169</v>
      </c>
      <c r="B19" s="14" t="s">
        <v>210</v>
      </c>
    </row>
    <row r="20">
      <c r="A20" s="5" t="s">
        <v>48</v>
      </c>
      <c r="B20" s="5" t="s">
        <v>211</v>
      </c>
    </row>
    <row r="21">
      <c r="A21" s="14" t="s">
        <v>175</v>
      </c>
      <c r="B21" s="14" t="s">
        <v>212</v>
      </c>
    </row>
    <row r="22">
      <c r="A22" s="5" t="s">
        <v>213</v>
      </c>
      <c r="B22" s="5" t="s">
        <v>214</v>
      </c>
    </row>
    <row r="23">
      <c r="A23" s="14" t="s">
        <v>215</v>
      </c>
      <c r="B23" s="14" t="s">
        <v>216</v>
      </c>
    </row>
    <row r="24">
      <c r="A24" s="5" t="s">
        <v>24</v>
      </c>
      <c r="B24" s="5" t="s">
        <v>195</v>
      </c>
    </row>
    <row r="25">
      <c r="A25" s="14" t="s">
        <v>80</v>
      </c>
      <c r="B25" s="14" t="s">
        <v>217</v>
      </c>
    </row>
    <row r="26">
      <c r="A26" s="5" t="s">
        <v>104</v>
      </c>
      <c r="B26" s="5" t="s">
        <v>218</v>
      </c>
    </row>
    <row r="27">
      <c r="A27" s="14" t="s">
        <v>219</v>
      </c>
      <c r="B27" s="14" t="s">
        <v>220</v>
      </c>
    </row>
    <row r="28">
      <c r="A28" s="5" t="s">
        <v>149</v>
      </c>
      <c r="B28" s="5" t="s">
        <v>221</v>
      </c>
    </row>
    <row r="29">
      <c r="A29" s="14" t="s">
        <v>86</v>
      </c>
      <c r="B29" s="14" t="s">
        <v>222</v>
      </c>
    </row>
    <row r="30">
      <c r="A30" s="5" t="s">
        <v>223</v>
      </c>
      <c r="B30" s="5" t="s">
        <v>224</v>
      </c>
    </row>
    <row r="31">
      <c r="A31" s="14" t="s">
        <v>70</v>
      </c>
      <c r="B31" s="14" t="s">
        <v>225</v>
      </c>
    </row>
    <row r="32">
      <c r="A32" s="5" t="s">
        <v>30</v>
      </c>
      <c r="B32" s="5" t="s">
        <v>226</v>
      </c>
    </row>
    <row r="33">
      <c r="A33" s="14" t="s">
        <v>227</v>
      </c>
      <c r="B33" s="14" t="s">
        <v>218</v>
      </c>
    </row>
    <row r="34">
      <c r="A34" s="5" t="s">
        <v>66</v>
      </c>
      <c r="B34" s="5" t="s">
        <v>228</v>
      </c>
    </row>
    <row r="35">
      <c r="A35" s="14" t="s">
        <v>110</v>
      </c>
      <c r="B35" s="14" t="s">
        <v>229</v>
      </c>
    </row>
    <row r="36">
      <c r="A36" s="5" t="s">
        <v>230</v>
      </c>
      <c r="B36" s="5" t="s">
        <v>231</v>
      </c>
    </row>
    <row r="37">
      <c r="A37" s="14" t="s">
        <v>232</v>
      </c>
      <c r="B37" s="14" t="s">
        <v>233</v>
      </c>
    </row>
    <row r="38">
      <c r="A38" s="5" t="s">
        <v>234</v>
      </c>
      <c r="B38" s="5" t="s">
        <v>235</v>
      </c>
    </row>
    <row r="39">
      <c r="A39" s="14" t="s">
        <v>50</v>
      </c>
      <c r="B39" s="14" t="s">
        <v>236</v>
      </c>
    </row>
    <row r="40">
      <c r="A40" s="5" t="s">
        <v>62</v>
      </c>
      <c r="B40" s="5" t="s">
        <v>237</v>
      </c>
    </row>
    <row r="41">
      <c r="A41" s="14" t="s">
        <v>159</v>
      </c>
      <c r="B41" s="14" t="s">
        <v>238</v>
      </c>
    </row>
    <row r="42">
      <c r="A42" s="5" t="s">
        <v>118</v>
      </c>
      <c r="B42" s="5" t="s">
        <v>239</v>
      </c>
    </row>
    <row r="43">
      <c r="A43" s="14" t="s">
        <v>240</v>
      </c>
      <c r="B43" s="14" t="s">
        <v>241</v>
      </c>
    </row>
    <row r="44">
      <c r="A44" s="5" t="s">
        <v>102</v>
      </c>
      <c r="B44" s="5" t="s">
        <v>242</v>
      </c>
    </row>
    <row r="45">
      <c r="A45" s="14" t="s">
        <v>64</v>
      </c>
      <c r="B45" s="14" t="s">
        <v>243</v>
      </c>
    </row>
    <row r="46">
      <c r="A46" s="5" t="s">
        <v>106</v>
      </c>
      <c r="B46" s="5" t="s">
        <v>244</v>
      </c>
    </row>
    <row r="47">
      <c r="A47" s="14" t="s">
        <v>100</v>
      </c>
      <c r="B47" s="14" t="s">
        <v>245</v>
      </c>
    </row>
    <row r="48">
      <c r="A48" s="5" t="s">
        <v>246</v>
      </c>
      <c r="B48" s="5" t="s">
        <v>247</v>
      </c>
    </row>
    <row r="49">
      <c r="A49" s="14" t="s">
        <v>22</v>
      </c>
      <c r="B49" s="14" t="s">
        <v>248</v>
      </c>
    </row>
    <row r="50">
      <c r="A50" s="5" t="s">
        <v>249</v>
      </c>
      <c r="B50" s="5" t="s">
        <v>250</v>
      </c>
    </row>
    <row r="51">
      <c r="A51" s="14" t="s">
        <v>251</v>
      </c>
      <c r="B51" s="14" t="s">
        <v>252</v>
      </c>
    </row>
    <row r="52">
      <c r="A52" s="5" t="s">
        <v>153</v>
      </c>
      <c r="B52" s="5" t="s">
        <v>253</v>
      </c>
    </row>
    <row r="53">
      <c r="A53" s="14" t="s">
        <v>254</v>
      </c>
      <c r="B53" s="14" t="s">
        <v>255</v>
      </c>
    </row>
    <row r="54">
      <c r="A54" s="5" t="s">
        <v>256</v>
      </c>
      <c r="B54" s="5" t="s">
        <v>233</v>
      </c>
    </row>
    <row r="55">
      <c r="A55" s="14" t="s">
        <v>108</v>
      </c>
      <c r="B55" s="14" t="s">
        <v>257</v>
      </c>
    </row>
    <row r="56">
      <c r="A56" s="5" t="s">
        <v>258</v>
      </c>
      <c r="B56" s="5" t="s">
        <v>259</v>
      </c>
    </row>
    <row r="57">
      <c r="A57" s="14" t="s">
        <v>88</v>
      </c>
      <c r="B57" s="14" t="s">
        <v>260</v>
      </c>
    </row>
    <row r="58">
      <c r="A58" s="5" t="s">
        <v>124</v>
      </c>
      <c r="B58" s="5" t="s">
        <v>261</v>
      </c>
    </row>
    <row r="59">
      <c r="A59" s="14" t="s">
        <v>54</v>
      </c>
      <c r="B59" s="14" t="s">
        <v>262</v>
      </c>
    </row>
    <row r="60">
      <c r="A60" s="5" t="s">
        <v>36</v>
      </c>
      <c r="B60" s="5" t="s">
        <v>263</v>
      </c>
    </row>
    <row r="61">
      <c r="A61" s="14" t="s">
        <v>90</v>
      </c>
      <c r="B61" s="14" t="s">
        <v>264</v>
      </c>
    </row>
    <row r="62">
      <c r="A62" s="5" t="s">
        <v>76</v>
      </c>
      <c r="B62" s="5" t="s">
        <v>265</v>
      </c>
    </row>
    <row r="63">
      <c r="A63" s="14" t="s">
        <v>266</v>
      </c>
      <c r="B63" s="14" t="s">
        <v>267</v>
      </c>
    </row>
    <row r="64">
      <c r="A64" s="5" t="s">
        <v>171</v>
      </c>
      <c r="B64" s="5" t="s">
        <v>268</v>
      </c>
    </row>
    <row r="65">
      <c r="A65" s="14" t="s">
        <v>58</v>
      </c>
      <c r="B65" s="14" t="s">
        <v>269</v>
      </c>
    </row>
    <row r="66">
      <c r="A66" s="5" t="s">
        <v>270</v>
      </c>
      <c r="B66" s="5" t="s">
        <v>271</v>
      </c>
    </row>
    <row r="67">
      <c r="A67" s="14" t="s">
        <v>163</v>
      </c>
      <c r="B67" s="14" t="s">
        <v>272</v>
      </c>
    </row>
    <row r="68">
      <c r="A68" s="5" t="s">
        <v>273</v>
      </c>
      <c r="B68" s="5" t="s">
        <v>274</v>
      </c>
    </row>
    <row r="69">
      <c r="A69" s="14" t="s">
        <v>98</v>
      </c>
      <c r="B69" s="14" t="s">
        <v>202</v>
      </c>
    </row>
    <row r="70">
      <c r="A70" s="5" t="s">
        <v>52</v>
      </c>
      <c r="B70" s="5" t="s">
        <v>275</v>
      </c>
    </row>
    <row r="71">
      <c r="A71" s="14" t="s">
        <v>276</v>
      </c>
      <c r="B71" s="14" t="s">
        <v>277</v>
      </c>
    </row>
    <row r="72">
      <c r="A72" s="5" t="s">
        <v>173</v>
      </c>
      <c r="B72" s="5" t="s">
        <v>278</v>
      </c>
    </row>
    <row r="73">
      <c r="A73" s="14" t="s">
        <v>26</v>
      </c>
      <c r="B73" s="14" t="s">
        <v>279</v>
      </c>
    </row>
    <row r="74">
      <c r="A74" s="5" t="s">
        <v>280</v>
      </c>
      <c r="B74" s="5" t="s">
        <v>281</v>
      </c>
    </row>
    <row r="75">
      <c r="A75" s="14" t="s">
        <v>78</v>
      </c>
      <c r="B75" s="14" t="s">
        <v>282</v>
      </c>
    </row>
    <row r="76">
      <c r="A76" s="5" t="s">
        <v>283</v>
      </c>
      <c r="B76" s="5" t="s">
        <v>284</v>
      </c>
    </row>
    <row r="77">
      <c r="A77" s="14" t="s">
        <v>112</v>
      </c>
      <c r="B77" s="14" t="s">
        <v>285</v>
      </c>
    </row>
    <row r="78">
      <c r="A78" s="5" t="s">
        <v>286</v>
      </c>
      <c r="B78" s="5" t="s">
        <v>287</v>
      </c>
    </row>
    <row r="79">
      <c r="A79" s="14" t="s">
        <v>288</v>
      </c>
      <c r="B79" s="14" t="s">
        <v>289</v>
      </c>
    </row>
    <row r="80">
      <c r="A80" s="5" t="s">
        <v>290</v>
      </c>
      <c r="B80" s="5" t="s">
        <v>291</v>
      </c>
    </row>
    <row r="81">
      <c r="A81" s="14" t="s">
        <v>292</v>
      </c>
      <c r="B81" s="14" t="s">
        <v>293</v>
      </c>
    </row>
    <row r="82">
      <c r="A82" s="5" t="s">
        <v>74</v>
      </c>
      <c r="B82" s="5" t="s">
        <v>294</v>
      </c>
    </row>
    <row r="83">
      <c r="A83" s="14" t="s">
        <v>46</v>
      </c>
      <c r="B83" s="14" t="s">
        <v>295</v>
      </c>
    </row>
    <row r="84">
      <c r="A84" s="5" t="s">
        <v>155</v>
      </c>
      <c r="B84" s="5" t="s">
        <v>296</v>
      </c>
    </row>
    <row r="85">
      <c r="A85" s="14" t="s">
        <v>142</v>
      </c>
      <c r="B85" s="14" t="s">
        <v>297</v>
      </c>
    </row>
    <row r="86">
      <c r="A86" s="5" t="s">
        <v>40</v>
      </c>
      <c r="B86" s="5" t="s">
        <v>298</v>
      </c>
    </row>
    <row r="87">
      <c r="A87" s="14" t="s">
        <v>165</v>
      </c>
      <c r="B87" s="14" t="s">
        <v>299</v>
      </c>
    </row>
    <row r="88">
      <c r="A88" s="5" t="s">
        <v>300</v>
      </c>
      <c r="B88" s="5" t="s">
        <v>301</v>
      </c>
    </row>
    <row r="89">
      <c r="A89" s="14" t="s">
        <v>302</v>
      </c>
      <c r="B89" s="14" t="s">
        <v>303</v>
      </c>
    </row>
    <row r="90">
      <c r="A90" s="5" t="s">
        <v>138</v>
      </c>
      <c r="B90" s="5" t="s">
        <v>304</v>
      </c>
    </row>
    <row r="91">
      <c r="A91" s="14" t="s">
        <v>305</v>
      </c>
      <c r="B91" s="14" t="s">
        <v>306</v>
      </c>
    </row>
    <row r="92">
      <c r="A92" s="5" t="s">
        <v>122</v>
      </c>
      <c r="B92" s="5" t="s">
        <v>307</v>
      </c>
    </row>
    <row r="93">
      <c r="A93" s="14" t="s">
        <v>82</v>
      </c>
      <c r="B93" s="14" t="s">
        <v>308</v>
      </c>
    </row>
    <row r="94">
      <c r="A94" s="5" t="s">
        <v>309</v>
      </c>
      <c r="B94" s="5" t="s">
        <v>310</v>
      </c>
    </row>
    <row r="95">
      <c r="A95" s="14" t="s">
        <v>130</v>
      </c>
      <c r="B95" s="14" t="s">
        <v>311</v>
      </c>
    </row>
    <row r="96">
      <c r="A96" s="5" t="s">
        <v>92</v>
      </c>
      <c r="B96" s="5" t="s">
        <v>312</v>
      </c>
    </row>
    <row r="97">
      <c r="A97" s="14" t="s">
        <v>42</v>
      </c>
      <c r="B97" s="14" t="s">
        <v>313</v>
      </c>
    </row>
    <row r="98">
      <c r="A98" s="5" t="s">
        <v>314</v>
      </c>
      <c r="B98" s="5" t="s">
        <v>315</v>
      </c>
    </row>
    <row r="99">
      <c r="A99" s="14" t="s">
        <v>148</v>
      </c>
      <c r="B99" s="14" t="s">
        <v>316</v>
      </c>
    </row>
    <row r="100">
      <c r="A100" s="5" t="s">
        <v>317</v>
      </c>
      <c r="B100" s="5" t="s">
        <v>318</v>
      </c>
    </row>
    <row r="101">
      <c r="A101" s="14" t="s">
        <v>319</v>
      </c>
      <c r="B101" s="14" t="s">
        <v>320</v>
      </c>
    </row>
    <row r="102">
      <c r="A102" s="5" t="s">
        <v>28</v>
      </c>
      <c r="B102" s="5" t="s">
        <v>321</v>
      </c>
    </row>
    <row r="103">
      <c r="A103" s="14" t="s">
        <v>322</v>
      </c>
      <c r="B103" s="14" t="s">
        <v>323</v>
      </c>
    </row>
    <row r="104">
      <c r="A104" s="5" t="s">
        <v>324</v>
      </c>
      <c r="B104" s="5" t="s">
        <v>197</v>
      </c>
    </row>
    <row r="105">
      <c r="A105" s="14" t="s">
        <v>140</v>
      </c>
      <c r="B105" s="14" t="s">
        <v>325</v>
      </c>
    </row>
    <row r="106">
      <c r="A106" s="5" t="s">
        <v>326</v>
      </c>
      <c r="B106" s="5" t="s">
        <v>327</v>
      </c>
    </row>
    <row r="107">
      <c r="A107" s="14" t="s">
        <v>328</v>
      </c>
      <c r="B107" s="14" t="s">
        <v>329</v>
      </c>
    </row>
    <row r="108">
      <c r="A108" s="5" t="s">
        <v>94</v>
      </c>
      <c r="B108" s="5" t="s">
        <v>330</v>
      </c>
    </row>
    <row r="109">
      <c r="A109" s="14" t="s">
        <v>114</v>
      </c>
      <c r="B109" s="14" t="s">
        <v>331</v>
      </c>
    </row>
    <row r="110">
      <c r="A110" s="5" t="s">
        <v>332</v>
      </c>
      <c r="B110" s="5" t="s">
        <v>333</v>
      </c>
    </row>
    <row r="111">
      <c r="A111" s="14" t="s">
        <v>151</v>
      </c>
      <c r="B111" s="14" t="s">
        <v>334</v>
      </c>
    </row>
    <row r="112">
      <c r="A112" s="5" t="s">
        <v>126</v>
      </c>
      <c r="B112" s="5" t="s">
        <v>335</v>
      </c>
    </row>
    <row r="113">
      <c r="A113" s="14" t="s">
        <v>336</v>
      </c>
      <c r="B113" s="14" t="s">
        <v>337</v>
      </c>
    </row>
    <row r="114">
      <c r="A114" s="5" t="s">
        <v>338</v>
      </c>
      <c r="B114" s="5" t="s">
        <v>339</v>
      </c>
    </row>
    <row r="115">
      <c r="A115" s="14" t="s">
        <v>128</v>
      </c>
      <c r="B115" s="14" t="s">
        <v>128</v>
      </c>
    </row>
    <row r="116">
      <c r="A116" s="5" t="s">
        <v>146</v>
      </c>
      <c r="B116" s="5" t="s">
        <v>340</v>
      </c>
    </row>
    <row r="117">
      <c r="A117" s="14" t="s">
        <v>116</v>
      </c>
      <c r="B117" s="14" t="s">
        <v>341</v>
      </c>
    </row>
    <row r="118">
      <c r="A118" s="5" t="s">
        <v>342</v>
      </c>
      <c r="B118" s="5" t="s">
        <v>343</v>
      </c>
    </row>
    <row r="119">
      <c r="A119" s="14" t="s">
        <v>344</v>
      </c>
      <c r="B119" s="14" t="s">
        <v>345</v>
      </c>
    </row>
    <row r="120">
      <c r="A120" s="5" t="s">
        <v>346</v>
      </c>
      <c r="B120" s="5" t="s">
        <v>347</v>
      </c>
    </row>
    <row r="121">
      <c r="A121" s="14" t="s">
        <v>68</v>
      </c>
      <c r="B121" s="14" t="s">
        <v>348</v>
      </c>
    </row>
    <row r="122">
      <c r="A122" s="5" t="s">
        <v>349</v>
      </c>
      <c r="B122" s="5" t="s">
        <v>350</v>
      </c>
    </row>
    <row r="123">
      <c r="A123" s="14" t="s">
        <v>351</v>
      </c>
      <c r="B123" s="14" t="s">
        <v>352</v>
      </c>
    </row>
    <row r="124">
      <c r="A124" s="5" t="s">
        <v>353</v>
      </c>
      <c r="B124" s="5" t="s">
        <v>354</v>
      </c>
    </row>
    <row r="125">
      <c r="A125" s="14" t="s">
        <v>355</v>
      </c>
      <c r="B125" s="14" t="s">
        <v>356</v>
      </c>
    </row>
    <row r="126">
      <c r="A126" s="5" t="s">
        <v>357</v>
      </c>
      <c r="B126" s="5" t="s">
        <v>358</v>
      </c>
    </row>
    <row r="127">
      <c r="A127" s="14" t="s">
        <v>359</v>
      </c>
      <c r="B127" s="14" t="s">
        <v>360</v>
      </c>
    </row>
    <row r="128">
      <c r="A128" s="5" t="s">
        <v>361</v>
      </c>
      <c r="B128" s="5" t="s">
        <v>362</v>
      </c>
    </row>
    <row r="129">
      <c r="A129" s="14" t="s">
        <v>363</v>
      </c>
      <c r="B129" s="14" t="s">
        <v>364</v>
      </c>
    </row>
    <row r="130">
      <c r="A130" s="5" t="s">
        <v>134</v>
      </c>
      <c r="B130" s="5" t="s">
        <v>365</v>
      </c>
    </row>
    <row r="131">
      <c r="A131" s="14" t="s">
        <v>136</v>
      </c>
      <c r="B131" s="14" t="s">
        <v>366</v>
      </c>
    </row>
    <row r="132">
      <c r="A132" s="5" t="s">
        <v>367</v>
      </c>
      <c r="B132" s="5" t="s">
        <v>368</v>
      </c>
    </row>
    <row r="133">
      <c r="A133" s="14" t="s">
        <v>369</v>
      </c>
      <c r="B133" s="14" t="s">
        <v>370</v>
      </c>
    </row>
    <row r="134">
      <c r="A134" s="5" t="s">
        <v>371</v>
      </c>
      <c r="B134" s="5" t="s">
        <v>372</v>
      </c>
    </row>
    <row r="135">
      <c r="A135" s="14" t="s">
        <v>373</v>
      </c>
      <c r="B135" s="14" t="s">
        <v>374</v>
      </c>
    </row>
    <row r="136">
      <c r="A136" s="5" t="s">
        <v>375</v>
      </c>
      <c r="B136" s="5" t="s">
        <v>376</v>
      </c>
    </row>
    <row r="137">
      <c r="A137" s="14" t="s">
        <v>377</v>
      </c>
      <c r="B137" s="14" t="s">
        <v>378</v>
      </c>
    </row>
    <row r="138">
      <c r="A138" s="5" t="s">
        <v>379</v>
      </c>
      <c r="B138" s="5" t="s">
        <v>380</v>
      </c>
    </row>
    <row r="139">
      <c r="A139" s="14" t="s">
        <v>381</v>
      </c>
      <c r="B139" s="14" t="s">
        <v>382</v>
      </c>
    </row>
    <row r="140">
      <c r="A140" s="5" t="s">
        <v>383</v>
      </c>
      <c r="B140" s="5" t="s">
        <v>384</v>
      </c>
    </row>
    <row r="141">
      <c r="A141" s="14" t="s">
        <v>385</v>
      </c>
      <c r="B141" s="14" t="s">
        <v>386</v>
      </c>
    </row>
    <row r="142">
      <c r="A142" s="5" t="s">
        <v>387</v>
      </c>
      <c r="B142" s="5" t="s">
        <v>388</v>
      </c>
    </row>
    <row r="143">
      <c r="A143" s="14" t="s">
        <v>389</v>
      </c>
      <c r="B143" s="14" t="s">
        <v>390</v>
      </c>
    </row>
    <row r="144">
      <c r="A144" s="5" t="s">
        <v>391</v>
      </c>
      <c r="B144" s="5" t="s">
        <v>392</v>
      </c>
    </row>
    <row r="145">
      <c r="A145" s="14" t="s">
        <v>393</v>
      </c>
      <c r="B145" s="14" t="s">
        <v>393</v>
      </c>
    </row>
    <row r="146">
      <c r="A146" s="5" t="s">
        <v>394</v>
      </c>
      <c r="B146" s="5" t="s">
        <v>395</v>
      </c>
    </row>
    <row r="147">
      <c r="A147" s="14" t="s">
        <v>396</v>
      </c>
      <c r="B147" s="14" t="s">
        <v>397</v>
      </c>
    </row>
    <row r="148">
      <c r="A148" s="5" t="s">
        <v>398</v>
      </c>
      <c r="B148" s="5" t="s">
        <v>399</v>
      </c>
    </row>
    <row r="149">
      <c r="A149" s="14" t="s">
        <v>400</v>
      </c>
      <c r="B149" s="14" t="s">
        <v>206</v>
      </c>
    </row>
    <row r="150">
      <c r="A150" s="5" t="s">
        <v>401</v>
      </c>
      <c r="B150" s="5" t="s">
        <v>402</v>
      </c>
    </row>
    <row r="151">
      <c r="A151" s="14" t="s">
        <v>403</v>
      </c>
      <c r="B151" s="14" t="s">
        <v>404</v>
      </c>
    </row>
    <row r="152">
      <c r="A152" s="5" t="s">
        <v>405</v>
      </c>
      <c r="B152" s="5" t="s">
        <v>406</v>
      </c>
    </row>
    <row r="153">
      <c r="A153" s="14" t="s">
        <v>407</v>
      </c>
      <c r="B153" s="14" t="s">
        <v>408</v>
      </c>
    </row>
    <row r="154">
      <c r="A154" s="5" t="s">
        <v>409</v>
      </c>
      <c r="B154" s="5" t="s">
        <v>410</v>
      </c>
    </row>
    <row r="155">
      <c r="A155" s="14" t="s">
        <v>411</v>
      </c>
      <c r="B155" s="14" t="s">
        <v>412</v>
      </c>
    </row>
    <row r="156">
      <c r="A156" s="5" t="s">
        <v>413</v>
      </c>
      <c r="B156" s="5" t="s">
        <v>414</v>
      </c>
    </row>
    <row r="157">
      <c r="A157" s="14" t="s">
        <v>415</v>
      </c>
      <c r="B157" s="14" t="s">
        <v>416</v>
      </c>
    </row>
    <row r="158">
      <c r="A158" s="5" t="s">
        <v>417</v>
      </c>
      <c r="B158" s="5" t="s">
        <v>418</v>
      </c>
    </row>
    <row r="159">
      <c r="A159" s="14" t="s">
        <v>419</v>
      </c>
      <c r="B159" s="14" t="s">
        <v>420</v>
      </c>
    </row>
    <row r="160">
      <c r="A160" s="5" t="s">
        <v>421</v>
      </c>
      <c r="B160" s="5" t="s">
        <v>422</v>
      </c>
    </row>
    <row r="161">
      <c r="A161" s="14" t="s">
        <v>423</v>
      </c>
      <c r="B161" s="14" t="s">
        <v>424</v>
      </c>
    </row>
    <row r="162">
      <c r="A162" s="5" t="s">
        <v>425</v>
      </c>
      <c r="B162" s="5" t="s">
        <v>426</v>
      </c>
    </row>
    <row r="163">
      <c r="A163" s="14" t="s">
        <v>427</v>
      </c>
      <c r="B163" s="14" t="s">
        <v>428</v>
      </c>
    </row>
    <row r="164">
      <c r="A164" s="5" t="s">
        <v>429</v>
      </c>
      <c r="B164" s="5" t="s">
        <v>430</v>
      </c>
    </row>
    <row r="165">
      <c r="A165" s="14" t="s">
        <v>431</v>
      </c>
      <c r="B165" s="14" t="s">
        <v>432</v>
      </c>
    </row>
    <row r="166">
      <c r="A166" s="5" t="s">
        <v>433</v>
      </c>
      <c r="B166" s="5" t="s">
        <v>434</v>
      </c>
    </row>
    <row r="167">
      <c r="A167" s="14" t="s">
        <v>435</v>
      </c>
      <c r="B167" s="14" t="s">
        <v>436</v>
      </c>
    </row>
    <row r="168">
      <c r="A168" s="5" t="s">
        <v>437</v>
      </c>
      <c r="B168" s="5" t="s">
        <v>438</v>
      </c>
    </row>
    <row r="169">
      <c r="A169" s="14" t="s">
        <v>439</v>
      </c>
      <c r="B169" s="14" t="s">
        <v>440</v>
      </c>
    </row>
    <row r="170">
      <c r="A170" s="5" t="s">
        <v>441</v>
      </c>
      <c r="B170" s="5" t="s">
        <v>442</v>
      </c>
    </row>
    <row r="171">
      <c r="A171" s="14" t="s">
        <v>443</v>
      </c>
      <c r="B171" s="14" t="s">
        <v>444</v>
      </c>
    </row>
    <row r="172">
      <c r="A172" s="5" t="s">
        <v>445</v>
      </c>
      <c r="B172" s="5" t="s">
        <v>239</v>
      </c>
    </row>
    <row r="173">
      <c r="A173" s="14" t="s">
        <v>120</v>
      </c>
      <c r="B173" s="14" t="s">
        <v>297</v>
      </c>
    </row>
    <row r="174">
      <c r="A174" s="5" t="s">
        <v>446</v>
      </c>
      <c r="B174" s="5" t="s">
        <v>447</v>
      </c>
    </row>
    <row r="175">
      <c r="A175" s="14" t="s">
        <v>448</v>
      </c>
      <c r="B175" s="14" t="s">
        <v>449</v>
      </c>
    </row>
    <row r="176">
      <c r="A176" s="5" t="s">
        <v>450</v>
      </c>
      <c r="B176" s="5" t="s">
        <v>451</v>
      </c>
    </row>
    <row r="177">
      <c r="A177" s="14" t="s">
        <v>452</v>
      </c>
      <c r="B177" s="14" t="s">
        <v>453</v>
      </c>
    </row>
    <row r="178">
      <c r="A178" s="5" t="s">
        <v>454</v>
      </c>
      <c r="B178" s="5" t="s">
        <v>455</v>
      </c>
    </row>
    <row r="179">
      <c r="A179" s="14" t="s">
        <v>456</v>
      </c>
      <c r="B179" s="14" t="s">
        <v>457</v>
      </c>
    </row>
    <row r="180">
      <c r="A180" s="5" t="s">
        <v>458</v>
      </c>
      <c r="B180" s="5" t="s">
        <v>333</v>
      </c>
    </row>
    <row r="181">
      <c r="A181" s="14" t="s">
        <v>459</v>
      </c>
      <c r="B181" s="14" t="s">
        <v>460</v>
      </c>
    </row>
    <row r="182">
      <c r="A182" s="5" t="s">
        <v>461</v>
      </c>
      <c r="B182" s="5" t="s">
        <v>462</v>
      </c>
    </row>
    <row r="183">
      <c r="A183" s="14" t="s">
        <v>463</v>
      </c>
      <c r="B183" s="14" t="s">
        <v>464</v>
      </c>
    </row>
    <row r="184">
      <c r="A184" s="5" t="s">
        <v>465</v>
      </c>
      <c r="B184" s="5" t="s">
        <v>466</v>
      </c>
    </row>
    <row r="185">
      <c r="A185" s="14" t="s">
        <v>467</v>
      </c>
      <c r="B185" s="14" t="s">
        <v>468</v>
      </c>
    </row>
    <row r="186">
      <c r="A186" s="5" t="s">
        <v>469</v>
      </c>
      <c r="B186" s="5" t="s">
        <v>470</v>
      </c>
    </row>
    <row r="187">
      <c r="A187" s="14" t="s">
        <v>471</v>
      </c>
      <c r="B187" s="14" t="s">
        <v>472</v>
      </c>
    </row>
    <row r="188">
      <c r="A188" s="5" t="s">
        <v>473</v>
      </c>
      <c r="B188" s="5" t="s">
        <v>474</v>
      </c>
    </row>
    <row r="189">
      <c r="A189" s="14" t="s">
        <v>475</v>
      </c>
      <c r="B189" s="14" t="s">
        <v>476</v>
      </c>
    </row>
    <row r="190">
      <c r="A190" s="5" t="s">
        <v>477</v>
      </c>
      <c r="B190" s="5" t="s">
        <v>478</v>
      </c>
    </row>
    <row r="191">
      <c r="A191" s="14" t="s">
        <v>479</v>
      </c>
      <c r="B191" s="14" t="s">
        <v>356</v>
      </c>
    </row>
    <row r="192">
      <c r="A192" s="5" t="s">
        <v>480</v>
      </c>
      <c r="B192" s="5" t="s">
        <v>390</v>
      </c>
    </row>
    <row r="193">
      <c r="A193" s="14" t="s">
        <v>481</v>
      </c>
      <c r="B193" s="14" t="s">
        <v>482</v>
      </c>
    </row>
    <row r="194">
      <c r="A194" s="5" t="s">
        <v>483</v>
      </c>
      <c r="B194" s="5" t="s">
        <v>484</v>
      </c>
    </row>
    <row r="195">
      <c r="A195" s="14" t="s">
        <v>485</v>
      </c>
      <c r="B195" s="14" t="s">
        <v>486</v>
      </c>
    </row>
    <row r="196">
      <c r="A196" s="5" t="s">
        <v>487</v>
      </c>
      <c r="B196" s="5" t="s">
        <v>488</v>
      </c>
    </row>
    <row r="197">
      <c r="A197" s="14" t="s">
        <v>489</v>
      </c>
      <c r="B197" s="14" t="s">
        <v>490</v>
      </c>
    </row>
    <row r="198">
      <c r="A198" s="5" t="s">
        <v>491</v>
      </c>
      <c r="B198" s="5" t="s">
        <v>492</v>
      </c>
    </row>
    <row r="199">
      <c r="A199" s="14" t="s">
        <v>493</v>
      </c>
      <c r="B199" s="14" t="s">
        <v>494</v>
      </c>
    </row>
    <row r="200">
      <c r="A200" s="5" t="s">
        <v>495</v>
      </c>
      <c r="B200" s="5" t="s">
        <v>496</v>
      </c>
    </row>
    <row r="201">
      <c r="A201" s="14" t="s">
        <v>497</v>
      </c>
      <c r="B201" s="14" t="s">
        <v>498</v>
      </c>
    </row>
    <row r="202">
      <c r="A202" s="5" t="s">
        <v>499</v>
      </c>
      <c r="B202" s="5" t="s">
        <v>500</v>
      </c>
    </row>
    <row r="203">
      <c r="A203" s="14" t="s">
        <v>501</v>
      </c>
      <c r="B203" s="14" t="s">
        <v>502</v>
      </c>
    </row>
    <row r="204">
      <c r="A204" s="5" t="s">
        <v>503</v>
      </c>
      <c r="B204" s="5" t="s">
        <v>504</v>
      </c>
    </row>
    <row r="205">
      <c r="A205" s="14" t="s">
        <v>505</v>
      </c>
      <c r="B205" s="14" t="s">
        <v>506</v>
      </c>
    </row>
    <row r="206">
      <c r="A206" s="5" t="s">
        <v>507</v>
      </c>
      <c r="B206" s="5" t="s">
        <v>508</v>
      </c>
    </row>
    <row r="207">
      <c r="A207" s="14" t="s">
        <v>509</v>
      </c>
      <c r="B207" s="14" t="s">
        <v>510</v>
      </c>
    </row>
    <row r="208">
      <c r="A208" s="5" t="s">
        <v>511</v>
      </c>
      <c r="B208" s="5" t="s">
        <v>214</v>
      </c>
    </row>
    <row r="209">
      <c r="A209" s="14" t="s">
        <v>512</v>
      </c>
      <c r="B209" s="14" t="s">
        <v>513</v>
      </c>
    </row>
    <row r="210">
      <c r="A210" s="5" t="s">
        <v>514</v>
      </c>
      <c r="B210" s="5" t="s">
        <v>515</v>
      </c>
    </row>
    <row r="211">
      <c r="A211" s="14" t="s">
        <v>516</v>
      </c>
      <c r="B211" s="14" t="s">
        <v>517</v>
      </c>
    </row>
    <row r="212">
      <c r="A212" s="5" t="s">
        <v>518</v>
      </c>
      <c r="B212" s="5" t="s">
        <v>519</v>
      </c>
    </row>
    <row r="213">
      <c r="A213" s="14" t="s">
        <v>520</v>
      </c>
      <c r="B213" s="14" t="s">
        <v>521</v>
      </c>
    </row>
    <row r="214">
      <c r="A214" s="5" t="s">
        <v>522</v>
      </c>
      <c r="B214" s="5" t="s">
        <v>523</v>
      </c>
    </row>
    <row r="215">
      <c r="A215" s="14" t="s">
        <v>524</v>
      </c>
      <c r="B215" s="14" t="s">
        <v>247</v>
      </c>
    </row>
    <row r="216">
      <c r="A216" s="5" t="s">
        <v>525</v>
      </c>
      <c r="B216" s="5" t="s">
        <v>526</v>
      </c>
    </row>
    <row r="217">
      <c r="A217" s="14" t="s">
        <v>527</v>
      </c>
      <c r="B217" s="14" t="s">
        <v>528</v>
      </c>
    </row>
    <row r="218">
      <c r="A218" s="5" t="s">
        <v>529</v>
      </c>
      <c r="B218" s="5" t="s">
        <v>530</v>
      </c>
    </row>
    <row r="219">
      <c r="A219" s="14" t="s">
        <v>531</v>
      </c>
      <c r="B219" s="14" t="s">
        <v>205</v>
      </c>
    </row>
    <row r="220">
      <c r="A220" s="5" t="s">
        <v>532</v>
      </c>
      <c r="B220" s="5" t="s">
        <v>533</v>
      </c>
    </row>
    <row r="221">
      <c r="A221" s="14" t="s">
        <v>534</v>
      </c>
      <c r="B221" s="14" t="s">
        <v>535</v>
      </c>
    </row>
    <row r="222">
      <c r="A222" s="5" t="s">
        <v>534</v>
      </c>
      <c r="B222" s="5" t="s">
        <v>536</v>
      </c>
    </row>
    <row r="223">
      <c r="A223" s="14" t="s">
        <v>537</v>
      </c>
      <c r="B223" s="14" t="s">
        <v>538</v>
      </c>
    </row>
    <row r="224">
      <c r="A224" s="5" t="s">
        <v>539</v>
      </c>
      <c r="B224" s="5" t="s">
        <v>540</v>
      </c>
    </row>
    <row r="225">
      <c r="A225" s="14" t="s">
        <v>541</v>
      </c>
      <c r="B225" s="14" t="s">
        <v>542</v>
      </c>
    </row>
    <row r="226">
      <c r="A226" s="5" t="s">
        <v>543</v>
      </c>
      <c r="B226" s="5" t="s">
        <v>544</v>
      </c>
    </row>
    <row r="227">
      <c r="A227" s="14" t="s">
        <v>545</v>
      </c>
      <c r="B227" s="14" t="s">
        <v>546</v>
      </c>
    </row>
    <row r="228">
      <c r="A228" s="5" t="s">
        <v>547</v>
      </c>
      <c r="B228" s="5" t="s">
        <v>548</v>
      </c>
    </row>
    <row r="229">
      <c r="A229" s="14" t="s">
        <v>549</v>
      </c>
      <c r="B229" s="14" t="s">
        <v>550</v>
      </c>
    </row>
    <row r="230">
      <c r="A230" s="5" t="s">
        <v>551</v>
      </c>
      <c r="B230" s="5" t="s">
        <v>548</v>
      </c>
    </row>
    <row r="231">
      <c r="A231" s="14" t="s">
        <v>552</v>
      </c>
      <c r="B231" s="14" t="s">
        <v>553</v>
      </c>
    </row>
    <row r="232">
      <c r="A232" s="5" t="s">
        <v>554</v>
      </c>
      <c r="B232" s="5" t="s">
        <v>555</v>
      </c>
    </row>
    <row r="233">
      <c r="A233" s="14" t="s">
        <v>556</v>
      </c>
      <c r="B233" s="14" t="s">
        <v>557</v>
      </c>
    </row>
    <row r="234">
      <c r="A234" s="5" t="s">
        <v>558</v>
      </c>
      <c r="B234" s="5" t="s">
        <v>559</v>
      </c>
    </row>
    <row r="235">
      <c r="A235" s="14" t="s">
        <v>560</v>
      </c>
      <c r="B235" s="14" t="s">
        <v>521</v>
      </c>
    </row>
    <row r="236">
      <c r="A236" s="5" t="s">
        <v>561</v>
      </c>
      <c r="B236" s="5" t="s">
        <v>562</v>
      </c>
    </row>
    <row r="237">
      <c r="A237" s="14" t="s">
        <v>563</v>
      </c>
      <c r="B237" s="14" t="s">
        <v>564</v>
      </c>
    </row>
    <row r="238">
      <c r="A238" s="5" t="s">
        <v>565</v>
      </c>
      <c r="B238" s="5" t="s">
        <v>245</v>
      </c>
    </row>
    <row r="239">
      <c r="A239" s="14" t="s">
        <v>566</v>
      </c>
      <c r="B239" s="14" t="s">
        <v>567</v>
      </c>
    </row>
    <row r="240">
      <c r="A240" s="5" t="s">
        <v>568</v>
      </c>
      <c r="B240" s="5" t="s">
        <v>538</v>
      </c>
    </row>
    <row r="241">
      <c r="A241" s="14" t="s">
        <v>569</v>
      </c>
      <c r="B241" s="14" t="s">
        <v>570</v>
      </c>
    </row>
    <row r="242">
      <c r="A242" s="5" t="s">
        <v>571</v>
      </c>
      <c r="B242" s="5" t="s">
        <v>572</v>
      </c>
    </row>
    <row r="243">
      <c r="A243" s="14" t="s">
        <v>573</v>
      </c>
      <c r="B243" s="14" t="s">
        <v>574</v>
      </c>
    </row>
    <row r="244">
      <c r="A244" s="5" t="s">
        <v>575</v>
      </c>
      <c r="B244" s="5" t="s">
        <v>264</v>
      </c>
    </row>
    <row r="245">
      <c r="A245" s="14" t="s">
        <v>576</v>
      </c>
      <c r="B245" s="14" t="s">
        <v>577</v>
      </c>
    </row>
    <row r="246">
      <c r="A246" s="5" t="s">
        <v>578</v>
      </c>
      <c r="B246" s="5" t="s">
        <v>492</v>
      </c>
    </row>
    <row r="247">
      <c r="A247" s="14" t="s">
        <v>579</v>
      </c>
      <c r="B247" s="14" t="s">
        <v>580</v>
      </c>
    </row>
    <row r="248">
      <c r="A248" s="5" t="s">
        <v>581</v>
      </c>
      <c r="B248" s="5" t="s">
        <v>582</v>
      </c>
    </row>
    <row r="249">
      <c r="A249" s="14" t="s">
        <v>583</v>
      </c>
      <c r="B249" s="14" t="s">
        <v>584</v>
      </c>
    </row>
    <row r="250">
      <c r="A250" s="5" t="s">
        <v>585</v>
      </c>
      <c r="B250" s="5" t="s">
        <v>586</v>
      </c>
    </row>
    <row r="251">
      <c r="A251" s="14" t="s">
        <v>587</v>
      </c>
      <c r="B251" s="14" t="s">
        <v>588</v>
      </c>
    </row>
    <row r="252">
      <c r="A252" s="5" t="s">
        <v>589</v>
      </c>
      <c r="B252" s="5" t="s">
        <v>339</v>
      </c>
    </row>
    <row r="253">
      <c r="A253" s="14" t="s">
        <v>590</v>
      </c>
      <c r="B253" s="14" t="s">
        <v>591</v>
      </c>
    </row>
    <row r="254">
      <c r="A254" s="5" t="s">
        <v>592</v>
      </c>
      <c r="B254" s="5" t="s">
        <v>593</v>
      </c>
    </row>
    <row r="255">
      <c r="A255" s="14" t="s">
        <v>594</v>
      </c>
      <c r="B255" s="14" t="s">
        <v>595</v>
      </c>
    </row>
    <row r="256">
      <c r="A256" s="5" t="s">
        <v>596</v>
      </c>
      <c r="B256" s="5" t="s">
        <v>282</v>
      </c>
    </row>
    <row r="257">
      <c r="A257" s="14" t="s">
        <v>597</v>
      </c>
      <c r="B257" s="14" t="s">
        <v>313</v>
      </c>
    </row>
    <row r="258">
      <c r="A258" s="5" t="s">
        <v>598</v>
      </c>
      <c r="B258" s="5" t="s">
        <v>599</v>
      </c>
    </row>
    <row r="259">
      <c r="A259" s="14" t="s">
        <v>600</v>
      </c>
      <c r="B259" s="14" t="s">
        <v>601</v>
      </c>
    </row>
    <row r="260">
      <c r="A260" s="5" t="s">
        <v>602</v>
      </c>
      <c r="B260" s="5" t="s">
        <v>593</v>
      </c>
    </row>
    <row r="261">
      <c r="A261" s="14" t="s">
        <v>603</v>
      </c>
      <c r="B261" s="14" t="s">
        <v>604</v>
      </c>
    </row>
    <row r="262">
      <c r="A262" s="5" t="s">
        <v>605</v>
      </c>
      <c r="B262" s="5" t="s">
        <v>606</v>
      </c>
    </row>
    <row r="263">
      <c r="A263" s="14" t="s">
        <v>607</v>
      </c>
      <c r="B263" s="14" t="s">
        <v>608</v>
      </c>
    </row>
    <row r="264">
      <c r="A264" s="5" t="s">
        <v>609</v>
      </c>
      <c r="B264" s="5" t="s">
        <v>610</v>
      </c>
    </row>
    <row r="265">
      <c r="A265" s="14" t="s">
        <v>611</v>
      </c>
      <c r="B265" s="14" t="s">
        <v>612</v>
      </c>
    </row>
    <row r="266">
      <c r="A266" s="5" t="s">
        <v>613</v>
      </c>
      <c r="B266" s="5" t="s">
        <v>614</v>
      </c>
    </row>
    <row r="267">
      <c r="A267" s="14" t="s">
        <v>615</v>
      </c>
      <c r="B267" s="14" t="s">
        <v>616</v>
      </c>
    </row>
    <row r="268">
      <c r="A268" s="5" t="s">
        <v>617</v>
      </c>
      <c r="B268" s="5" t="s">
        <v>517</v>
      </c>
    </row>
    <row r="269">
      <c r="A269" s="14" t="s">
        <v>618</v>
      </c>
      <c r="B269" s="14" t="s">
        <v>619</v>
      </c>
    </row>
    <row r="270">
      <c r="A270" s="5" t="s">
        <v>620</v>
      </c>
      <c r="B270" s="5" t="s">
        <v>619</v>
      </c>
    </row>
    <row r="271">
      <c r="A271" s="14" t="s">
        <v>621</v>
      </c>
      <c r="B271" s="14" t="s">
        <v>622</v>
      </c>
    </row>
    <row r="272">
      <c r="A272" s="5" t="s">
        <v>623</v>
      </c>
      <c r="B272" s="5" t="s">
        <v>624</v>
      </c>
    </row>
    <row r="273">
      <c r="A273" s="14" t="s">
        <v>625</v>
      </c>
      <c r="B273" s="14" t="s">
        <v>626</v>
      </c>
    </row>
    <row r="274">
      <c r="A274" s="5" t="s">
        <v>627</v>
      </c>
      <c r="B274" s="5" t="s">
        <v>628</v>
      </c>
    </row>
    <row r="275">
      <c r="A275" s="14" t="s">
        <v>629</v>
      </c>
      <c r="B275" s="14" t="s">
        <v>630</v>
      </c>
    </row>
    <row r="276">
      <c r="A276" s="5" t="s">
        <v>631</v>
      </c>
      <c r="B276" s="5" t="s">
        <v>632</v>
      </c>
    </row>
    <row r="277">
      <c r="A277" s="14" t="s">
        <v>633</v>
      </c>
      <c r="B277" s="14" t="s">
        <v>634</v>
      </c>
    </row>
    <row r="278">
      <c r="A278" s="5" t="s">
        <v>635</v>
      </c>
      <c r="B278" s="5" t="s">
        <v>636</v>
      </c>
    </row>
    <row r="279">
      <c r="A279" s="14" t="s">
        <v>637</v>
      </c>
      <c r="B279" s="14" t="s">
        <v>634</v>
      </c>
    </row>
    <row r="280">
      <c r="A280" s="5" t="s">
        <v>638</v>
      </c>
      <c r="B280" s="5" t="s">
        <v>498</v>
      </c>
    </row>
    <row r="281">
      <c r="A281" s="14" t="s">
        <v>639</v>
      </c>
      <c r="B281" s="14" t="s">
        <v>640</v>
      </c>
    </row>
    <row r="282">
      <c r="A282" s="5" t="s">
        <v>641</v>
      </c>
      <c r="B282" s="5" t="s">
        <v>634</v>
      </c>
    </row>
    <row r="283">
      <c r="A283" s="14" t="s">
        <v>642</v>
      </c>
      <c r="B283" s="14" t="s">
        <v>643</v>
      </c>
    </row>
    <row r="284">
      <c r="A284" s="5" t="s">
        <v>644</v>
      </c>
      <c r="B284" s="5" t="s">
        <v>376</v>
      </c>
    </row>
    <row r="285">
      <c r="A285" s="14" t="s">
        <v>645</v>
      </c>
      <c r="B285" s="14" t="s">
        <v>646</v>
      </c>
    </row>
    <row r="286">
      <c r="A286" s="5" t="s">
        <v>647</v>
      </c>
      <c r="B286" s="5" t="s">
        <v>608</v>
      </c>
    </row>
    <row r="287">
      <c r="A287" s="14" t="s">
        <v>648</v>
      </c>
      <c r="B287" s="14" t="s">
        <v>584</v>
      </c>
    </row>
    <row r="288">
      <c r="A288" s="5" t="s">
        <v>649</v>
      </c>
      <c r="B288" s="5" t="s">
        <v>650</v>
      </c>
    </row>
    <row r="289">
      <c r="A289" s="14" t="s">
        <v>651</v>
      </c>
      <c r="B289" s="14" t="s">
        <v>652</v>
      </c>
    </row>
    <row r="290">
      <c r="A290" s="5" t="s">
        <v>653</v>
      </c>
      <c r="B290" s="5" t="s">
        <v>654</v>
      </c>
    </row>
    <row r="291">
      <c r="A291" s="14" t="s">
        <v>655</v>
      </c>
      <c r="B291" s="14" t="s">
        <v>656</v>
      </c>
    </row>
    <row r="292">
      <c r="A292" s="5" t="s">
        <v>657</v>
      </c>
      <c r="B292" s="5" t="s">
        <v>658</v>
      </c>
    </row>
    <row r="293">
      <c r="A293" s="14" t="s">
        <v>659</v>
      </c>
      <c r="B293" s="14" t="s">
        <v>660</v>
      </c>
    </row>
    <row r="294">
      <c r="A294" s="5" t="s">
        <v>661</v>
      </c>
      <c r="B294" s="5" t="s">
        <v>662</v>
      </c>
    </row>
    <row r="295">
      <c r="A295" s="14" t="s">
        <v>663</v>
      </c>
      <c r="B295" s="14" t="s">
        <v>664</v>
      </c>
    </row>
    <row r="296">
      <c r="A296" s="5" t="s">
        <v>665</v>
      </c>
      <c r="B296" s="5" t="s">
        <v>666</v>
      </c>
    </row>
    <row r="297">
      <c r="A297" s="14" t="s">
        <v>667</v>
      </c>
      <c r="B297" s="14" t="s">
        <v>668</v>
      </c>
    </row>
    <row r="298">
      <c r="A298" s="5" t="s">
        <v>669</v>
      </c>
      <c r="B298" s="5" t="s">
        <v>670</v>
      </c>
    </row>
    <row r="299">
      <c r="A299" s="14" t="s">
        <v>671</v>
      </c>
      <c r="B299" s="14" t="s">
        <v>672</v>
      </c>
    </row>
    <row r="300">
      <c r="A300" s="5" t="s">
        <v>673</v>
      </c>
      <c r="B300" s="5" t="s">
        <v>674</v>
      </c>
    </row>
    <row r="301">
      <c r="A301" s="14" t="s">
        <v>675</v>
      </c>
      <c r="B301" s="14" t="s">
        <v>676</v>
      </c>
    </row>
    <row r="302">
      <c r="A302" s="5" t="s">
        <v>677</v>
      </c>
      <c r="B302" s="5" t="s">
        <v>678</v>
      </c>
    </row>
    <row r="303">
      <c r="A303" s="14" t="s">
        <v>679</v>
      </c>
      <c r="B303" s="14" t="s">
        <v>365</v>
      </c>
    </row>
    <row r="304">
      <c r="A304" s="5" t="s">
        <v>680</v>
      </c>
      <c r="B304" s="5" t="s">
        <v>681</v>
      </c>
    </row>
    <row r="305">
      <c r="A305" s="14" t="s">
        <v>682</v>
      </c>
      <c r="B305" s="14" t="s">
        <v>683</v>
      </c>
    </row>
    <row r="306">
      <c r="A306" s="5" t="s">
        <v>684</v>
      </c>
      <c r="B306" s="5" t="s">
        <v>685</v>
      </c>
    </row>
    <row r="307">
      <c r="A307" s="14" t="s">
        <v>686</v>
      </c>
      <c r="B307" s="14" t="s">
        <v>687</v>
      </c>
    </row>
    <row r="308">
      <c r="A308" s="5" t="s">
        <v>688</v>
      </c>
      <c r="B308" s="5" t="s">
        <v>689</v>
      </c>
    </row>
    <row r="309">
      <c r="A309" s="14" t="s">
        <v>690</v>
      </c>
      <c r="B309" s="14" t="s">
        <v>406</v>
      </c>
    </row>
    <row r="310">
      <c r="A310" s="5" t="s">
        <v>691</v>
      </c>
      <c r="B310" s="5" t="s">
        <v>692</v>
      </c>
    </row>
    <row r="311">
      <c r="A311" s="14" t="s">
        <v>693</v>
      </c>
      <c r="B311" s="14" t="s">
        <v>650</v>
      </c>
    </row>
    <row r="312">
      <c r="A312" s="5" t="s">
        <v>694</v>
      </c>
      <c r="B312" s="5" t="s">
        <v>695</v>
      </c>
    </row>
    <row r="313">
      <c r="A313" s="14" t="s">
        <v>696</v>
      </c>
      <c r="B313" s="14" t="s">
        <v>656</v>
      </c>
    </row>
    <row r="314">
      <c r="A314" s="5" t="s">
        <v>697</v>
      </c>
      <c r="B314" s="5" t="s">
        <v>599</v>
      </c>
    </row>
    <row r="315">
      <c r="A315" s="14" t="s">
        <v>698</v>
      </c>
      <c r="B315" s="14" t="s">
        <v>699</v>
      </c>
    </row>
    <row r="316">
      <c r="A316" s="5" t="s">
        <v>700</v>
      </c>
      <c r="B316" s="5" t="s">
        <v>701</v>
      </c>
    </row>
    <row r="317">
      <c r="A317" s="14" t="s">
        <v>702</v>
      </c>
      <c r="B317" s="14" t="s">
        <v>703</v>
      </c>
    </row>
    <row r="318">
      <c r="A318" s="5" t="s">
        <v>704</v>
      </c>
      <c r="B318" s="5" t="s">
        <v>705</v>
      </c>
    </row>
    <row r="319">
      <c r="A319" s="14" t="s">
        <v>706</v>
      </c>
      <c r="B319" s="14" t="s">
        <v>707</v>
      </c>
    </row>
    <row r="320">
      <c r="A320" s="5" t="s">
        <v>708</v>
      </c>
      <c r="B320" s="5" t="s">
        <v>709</v>
      </c>
    </row>
    <row r="321">
      <c r="A321" s="14" t="s">
        <v>710</v>
      </c>
      <c r="B321" s="14" t="s">
        <v>643</v>
      </c>
    </row>
    <row r="322">
      <c r="A322" s="5" t="s">
        <v>711</v>
      </c>
      <c r="B322" s="5" t="s">
        <v>712</v>
      </c>
    </row>
    <row r="323">
      <c r="A323" s="14" t="s">
        <v>713</v>
      </c>
      <c r="B323" s="14" t="s">
        <v>714</v>
      </c>
    </row>
    <row r="324">
      <c r="A324" s="5" t="s">
        <v>715</v>
      </c>
      <c r="B324" s="5" t="s">
        <v>716</v>
      </c>
    </row>
    <row r="325">
      <c r="A325" s="14" t="s">
        <v>717</v>
      </c>
      <c r="B325" s="14" t="s">
        <v>718</v>
      </c>
    </row>
    <row r="326">
      <c r="A326" s="5" t="s">
        <v>719</v>
      </c>
      <c r="B326" s="5" t="s">
        <v>664</v>
      </c>
    </row>
    <row r="327">
      <c r="A327" s="14" t="s">
        <v>720</v>
      </c>
      <c r="B327" s="14" t="s">
        <v>422</v>
      </c>
    </row>
    <row r="328">
      <c r="A328" s="5" t="s">
        <v>721</v>
      </c>
      <c r="B328" s="5" t="s">
        <v>722</v>
      </c>
    </row>
    <row r="329">
      <c r="A329" s="14" t="s">
        <v>723</v>
      </c>
      <c r="B329" s="14" t="s">
        <v>624</v>
      </c>
    </row>
    <row r="330">
      <c r="A330" s="5" t="s">
        <v>724</v>
      </c>
      <c r="B330" s="5" t="s">
        <v>725</v>
      </c>
    </row>
    <row r="331">
      <c r="A331" s="14" t="s">
        <v>726</v>
      </c>
      <c r="B331" s="14" t="s">
        <v>727</v>
      </c>
    </row>
    <row r="332">
      <c r="A332" s="5" t="s">
        <v>728</v>
      </c>
      <c r="B332" s="5" t="s">
        <v>729</v>
      </c>
    </row>
    <row r="333">
      <c r="A333" s="14" t="s">
        <v>730</v>
      </c>
      <c r="B333" s="14" t="s">
        <v>731</v>
      </c>
    </row>
    <row r="334">
      <c r="A334" s="5" t="s">
        <v>732</v>
      </c>
      <c r="B334" s="5" t="s">
        <v>733</v>
      </c>
    </row>
    <row r="335">
      <c r="A335" s="14" t="s">
        <v>734</v>
      </c>
      <c r="B335" s="14" t="s">
        <v>626</v>
      </c>
    </row>
    <row r="336">
      <c r="A336" s="5" t="s">
        <v>735</v>
      </c>
      <c r="B336" s="5" t="s">
        <v>736</v>
      </c>
    </row>
    <row r="337">
      <c r="A337" s="14" t="s">
        <v>737</v>
      </c>
      <c r="B337" s="14" t="s">
        <v>652</v>
      </c>
    </row>
    <row r="338">
      <c r="A338" s="5" t="s">
        <v>738</v>
      </c>
      <c r="B338" s="5" t="s">
        <v>739</v>
      </c>
    </row>
    <row r="339">
      <c r="A339" s="14" t="s">
        <v>740</v>
      </c>
      <c r="B339" s="14" t="s">
        <v>741</v>
      </c>
    </row>
    <row r="340">
      <c r="A340" s="5" t="s">
        <v>742</v>
      </c>
      <c r="B340" s="5" t="s">
        <v>743</v>
      </c>
    </row>
    <row r="341">
      <c r="A341" s="14" t="s">
        <v>744</v>
      </c>
      <c r="B341" s="14" t="s">
        <v>712</v>
      </c>
    </row>
    <row r="342">
      <c r="A342" s="5" t="s">
        <v>745</v>
      </c>
      <c r="B342" s="5" t="s">
        <v>580</v>
      </c>
    </row>
    <row r="343">
      <c r="A343" s="14" t="s">
        <v>746</v>
      </c>
      <c r="B343" s="14" t="s">
        <v>683</v>
      </c>
    </row>
    <row r="344">
      <c r="A344" s="5" t="s">
        <v>747</v>
      </c>
      <c r="B344" s="5" t="s">
        <v>739</v>
      </c>
    </row>
    <row r="345">
      <c r="A345" s="14" t="s">
        <v>748</v>
      </c>
      <c r="B345" s="14" t="s">
        <v>749</v>
      </c>
    </row>
    <row r="346">
      <c r="A346" s="5" t="s">
        <v>750</v>
      </c>
      <c r="B346" s="5" t="s">
        <v>751</v>
      </c>
    </row>
    <row r="347">
      <c r="A347" s="14" t="s">
        <v>752</v>
      </c>
      <c r="B347" s="14" t="s">
        <v>753</v>
      </c>
    </row>
    <row r="348">
      <c r="A348" s="5" t="s">
        <v>754</v>
      </c>
      <c r="B348" s="5" t="s">
        <v>628</v>
      </c>
    </row>
    <row r="349">
      <c r="A349" s="14" t="s">
        <v>755</v>
      </c>
      <c r="B349" s="14" t="s">
        <v>699</v>
      </c>
    </row>
    <row r="350">
      <c r="A350" s="5" t="s">
        <v>756</v>
      </c>
      <c r="B350" s="5" t="s">
        <v>733</v>
      </c>
    </row>
    <row r="351">
      <c r="A351" s="14" t="s">
        <v>757</v>
      </c>
      <c r="B351" s="14" t="s">
        <v>758</v>
      </c>
    </row>
    <row r="352">
      <c r="A352" s="5" t="s">
        <v>759</v>
      </c>
      <c r="B352" s="5" t="s">
        <v>760</v>
      </c>
    </row>
    <row r="353">
      <c r="A353" s="14" t="s">
        <v>761</v>
      </c>
      <c r="B353" s="14" t="s">
        <v>218</v>
      </c>
    </row>
    <row r="354">
      <c r="A354" s="5" t="s">
        <v>762</v>
      </c>
      <c r="B354" s="5" t="s">
        <v>725</v>
      </c>
    </row>
    <row r="355">
      <c r="A355" s="14" t="s">
        <v>763</v>
      </c>
      <c r="B355" s="14" t="s">
        <v>557</v>
      </c>
    </row>
    <row r="356">
      <c r="A356" s="5" t="s">
        <v>764</v>
      </c>
      <c r="B356" s="5" t="s">
        <v>530</v>
      </c>
    </row>
    <row r="357">
      <c r="A357" s="14" t="s">
        <v>765</v>
      </c>
      <c r="B357" s="14" t="s">
        <v>334</v>
      </c>
    </row>
    <row r="358">
      <c r="A358" s="5" t="s">
        <v>766</v>
      </c>
      <c r="B358" s="5" t="s">
        <v>767</v>
      </c>
    </row>
    <row r="359">
      <c r="A359" s="14" t="s">
        <v>768</v>
      </c>
      <c r="B359" s="14" t="s">
        <v>769</v>
      </c>
    </row>
    <row r="360">
      <c r="A360" s="5" t="s">
        <v>770</v>
      </c>
      <c r="B360" s="5" t="s">
        <v>771</v>
      </c>
    </row>
    <row r="361">
      <c r="A361" s="14" t="s">
        <v>772</v>
      </c>
      <c r="B361" s="14" t="s">
        <v>773</v>
      </c>
    </row>
    <row r="362">
      <c r="A362" s="5" t="s">
        <v>774</v>
      </c>
      <c r="B362" s="5" t="s">
        <v>718</v>
      </c>
    </row>
    <row r="363">
      <c r="A363" s="14" t="s">
        <v>775</v>
      </c>
      <c r="B363" s="14" t="s">
        <v>685</v>
      </c>
    </row>
    <row r="364">
      <c r="A364" s="5" t="s">
        <v>776</v>
      </c>
      <c r="B364" s="5" t="s">
        <v>668</v>
      </c>
    </row>
    <row r="365">
      <c r="A365" s="14" t="s">
        <v>777</v>
      </c>
      <c r="B365" s="14" t="s">
        <v>778</v>
      </c>
    </row>
    <row r="366">
      <c r="A366" s="5" t="s">
        <v>779</v>
      </c>
      <c r="B366" s="5" t="s">
        <v>753</v>
      </c>
    </row>
    <row r="367">
      <c r="A367" s="14" t="s">
        <v>780</v>
      </c>
      <c r="B367" s="14" t="s">
        <v>781</v>
      </c>
    </row>
    <row r="368">
      <c r="A368" s="5" t="s">
        <v>782</v>
      </c>
      <c r="B368" s="5" t="s">
        <v>783</v>
      </c>
    </row>
    <row r="369">
      <c r="A369" s="14" t="s">
        <v>784</v>
      </c>
      <c r="B369" s="14" t="s">
        <v>785</v>
      </c>
    </row>
    <row r="370">
      <c r="A370" s="5" t="s">
        <v>786</v>
      </c>
      <c r="B370" s="5" t="s">
        <v>787</v>
      </c>
    </row>
    <row r="371">
      <c r="A371" s="14" t="s">
        <v>788</v>
      </c>
      <c r="B371" s="14" t="s">
        <v>781</v>
      </c>
    </row>
    <row r="372">
      <c r="A372" s="5" t="s">
        <v>789</v>
      </c>
      <c r="B372" s="5" t="s">
        <v>790</v>
      </c>
    </row>
    <row r="373">
      <c r="A373" s="14" t="s">
        <v>791</v>
      </c>
      <c r="B373" s="14" t="s">
        <v>689</v>
      </c>
    </row>
    <row r="374">
      <c r="A374" s="5" t="s">
        <v>792</v>
      </c>
      <c r="B374" s="5" t="s">
        <v>793</v>
      </c>
    </row>
    <row r="375">
      <c r="A375" s="14" t="s">
        <v>794</v>
      </c>
      <c r="B375" s="14" t="s">
        <v>795</v>
      </c>
    </row>
    <row r="376">
      <c r="A376" s="5" t="s">
        <v>796</v>
      </c>
      <c r="B376" s="5" t="s">
        <v>797</v>
      </c>
    </row>
    <row r="377">
      <c r="A377" s="14" t="s">
        <v>798</v>
      </c>
      <c r="B377" s="14" t="s">
        <v>795</v>
      </c>
    </row>
    <row r="378">
      <c r="A378" s="5" t="s">
        <v>799</v>
      </c>
      <c r="B378" s="5" t="s">
        <v>800</v>
      </c>
    </row>
    <row r="379">
      <c r="A379" s="14" t="s">
        <v>801</v>
      </c>
      <c r="B379" s="14" t="s">
        <v>517</v>
      </c>
    </row>
    <row r="380">
      <c r="A380" s="5" t="s">
        <v>802</v>
      </c>
      <c r="B380" s="5" t="s">
        <v>692</v>
      </c>
    </row>
    <row r="381">
      <c r="A381" s="14" t="s">
        <v>803</v>
      </c>
      <c r="B381" s="14" t="s">
        <v>804</v>
      </c>
    </row>
    <row r="382">
      <c r="A382" s="5" t="s">
        <v>805</v>
      </c>
      <c r="B382" s="5" t="s">
        <v>806</v>
      </c>
    </row>
    <row r="383">
      <c r="A383" s="14" t="s">
        <v>807</v>
      </c>
      <c r="B383" s="14" t="s">
        <v>753</v>
      </c>
    </row>
    <row r="384">
      <c r="A384" s="5" t="s">
        <v>808</v>
      </c>
      <c r="B384" s="5" t="s">
        <v>536</v>
      </c>
    </row>
    <row r="385">
      <c r="A385" s="14" t="s">
        <v>808</v>
      </c>
      <c r="B385" s="14" t="s">
        <v>535</v>
      </c>
    </row>
    <row r="386">
      <c r="A386" s="5" t="s">
        <v>809</v>
      </c>
      <c r="B386" s="5" t="s">
        <v>810</v>
      </c>
    </row>
    <row r="387">
      <c r="A387" s="14" t="s">
        <v>811</v>
      </c>
      <c r="B387" s="14" t="s">
        <v>760</v>
      </c>
    </row>
    <row r="388">
      <c r="A388" s="5" t="s">
        <v>812</v>
      </c>
      <c r="B388" s="5" t="s">
        <v>668</v>
      </c>
    </row>
    <row r="389">
      <c r="A389" s="14" t="s">
        <v>813</v>
      </c>
      <c r="B389" s="14" t="s">
        <v>814</v>
      </c>
    </row>
    <row r="390">
      <c r="A390" s="5" t="s">
        <v>815</v>
      </c>
      <c r="B390" s="5" t="s">
        <v>816</v>
      </c>
    </row>
    <row r="391">
      <c r="A391" s="14" t="s">
        <v>817</v>
      </c>
      <c r="B391" s="14" t="s">
        <v>666</v>
      </c>
    </row>
    <row r="392">
      <c r="A392" s="5" t="s">
        <v>818</v>
      </c>
      <c r="B392" s="5" t="s">
        <v>787</v>
      </c>
    </row>
    <row r="393">
      <c r="A393" s="14" t="s">
        <v>819</v>
      </c>
      <c r="B393" s="14" t="s">
        <v>666</v>
      </c>
    </row>
    <row r="394">
      <c r="A394" s="5" t="s">
        <v>820</v>
      </c>
      <c r="B394" s="5" t="s">
        <v>821</v>
      </c>
    </row>
    <row r="395">
      <c r="A395" s="14" t="s">
        <v>822</v>
      </c>
      <c r="B395" s="14" t="s">
        <v>749</v>
      </c>
    </row>
    <row r="396">
      <c r="A396" s="5" t="s">
        <v>823</v>
      </c>
      <c r="B396" s="5" t="s">
        <v>824</v>
      </c>
    </row>
    <row r="397">
      <c r="A397" s="14" t="s">
        <v>825</v>
      </c>
      <c r="B397" s="14" t="s">
        <v>826</v>
      </c>
    </row>
    <row r="398">
      <c r="A398" s="5" t="s">
        <v>827</v>
      </c>
      <c r="B398" s="5" t="s">
        <v>787</v>
      </c>
    </row>
    <row r="399">
      <c r="A399" s="14" t="s">
        <v>828</v>
      </c>
      <c r="B399" s="14" t="s">
        <v>816</v>
      </c>
    </row>
    <row r="400">
      <c r="A400" s="5" t="s">
        <v>829</v>
      </c>
      <c r="B400" s="5" t="s">
        <v>666</v>
      </c>
    </row>
    <row r="401">
      <c r="A401" s="14" t="s">
        <v>830</v>
      </c>
      <c r="B401" s="14" t="s">
        <v>797</v>
      </c>
    </row>
    <row r="402">
      <c r="A402" s="5" t="s">
        <v>831</v>
      </c>
      <c r="B402" s="5" t="s">
        <v>832</v>
      </c>
    </row>
    <row r="403">
      <c r="A403" s="14" t="s">
        <v>833</v>
      </c>
      <c r="B403" s="14" t="s">
        <v>722</v>
      </c>
    </row>
    <row r="404">
      <c r="A404" s="5" t="s">
        <v>834</v>
      </c>
      <c r="B404" s="5" t="s">
        <v>810</v>
      </c>
    </row>
    <row r="405">
      <c r="A405" s="14" t="s">
        <v>835</v>
      </c>
      <c r="B405" s="14" t="s">
        <v>836</v>
      </c>
    </row>
    <row r="406">
      <c r="A406" s="5" t="s">
        <v>837</v>
      </c>
      <c r="B406" s="5" t="s">
        <v>838</v>
      </c>
    </row>
    <row r="407">
      <c r="A407" s="14" t="s">
        <v>839</v>
      </c>
      <c r="B407" s="14" t="s">
        <v>297</v>
      </c>
    </row>
    <row r="408">
      <c r="A408" s="5" t="s">
        <v>840</v>
      </c>
      <c r="B408" s="5" t="s">
        <v>753</v>
      </c>
    </row>
    <row r="409">
      <c r="A409" s="14" t="s">
        <v>841</v>
      </c>
      <c r="B409" s="14" t="s">
        <v>836</v>
      </c>
    </row>
    <row r="410">
      <c r="A410" s="5" t="s">
        <v>842</v>
      </c>
      <c r="B410" s="5" t="s">
        <v>836</v>
      </c>
    </row>
    <row r="411">
      <c r="A411" s="14" t="s">
        <v>843</v>
      </c>
      <c r="B411" s="14" t="s">
        <v>313</v>
      </c>
    </row>
    <row r="412">
      <c r="A412" s="5" t="s">
        <v>844</v>
      </c>
      <c r="B412" s="5" t="s">
        <v>197</v>
      </c>
    </row>
    <row r="413">
      <c r="A413" s="14" t="s">
        <v>845</v>
      </c>
      <c r="B413" s="14" t="s">
        <v>846</v>
      </c>
    </row>
    <row r="414">
      <c r="A414" s="5" t="s">
        <v>847</v>
      </c>
      <c r="B414" s="5" t="s">
        <v>848</v>
      </c>
    </row>
    <row r="415">
      <c r="A415" s="14" t="s">
        <v>849</v>
      </c>
      <c r="B415" s="14" t="s">
        <v>716</v>
      </c>
    </row>
    <row r="416">
      <c r="A416" s="5" t="s">
        <v>850</v>
      </c>
      <c r="B416" s="5" t="s">
        <v>678</v>
      </c>
    </row>
    <row r="417">
      <c r="A417" s="14" t="s">
        <v>851</v>
      </c>
      <c r="B417" s="14" t="s">
        <v>729</v>
      </c>
    </row>
    <row r="418">
      <c r="A418" s="5" t="s">
        <v>852</v>
      </c>
      <c r="B418" s="5" t="s">
        <v>848</v>
      </c>
    </row>
    <row r="419">
      <c r="A419" s="14" t="s">
        <v>853</v>
      </c>
      <c r="B419" s="14" t="s">
        <v>854</v>
      </c>
    </row>
    <row r="420">
      <c r="A420" s="5" t="s">
        <v>855</v>
      </c>
      <c r="B420" s="5" t="s">
        <v>376</v>
      </c>
    </row>
    <row r="421">
      <c r="A421" s="14" t="s">
        <v>856</v>
      </c>
      <c r="B421" s="14" t="s">
        <v>838</v>
      </c>
    </row>
    <row r="422">
      <c r="A422" s="5" t="s">
        <v>857</v>
      </c>
      <c r="B422" s="5" t="s">
        <v>753</v>
      </c>
    </row>
    <row r="423">
      <c r="A423" s="14" t="s">
        <v>858</v>
      </c>
      <c r="B423" s="14" t="s">
        <v>859</v>
      </c>
    </row>
    <row r="424">
      <c r="A424" s="5" t="s">
        <v>860</v>
      </c>
      <c r="B424" s="5" t="s">
        <v>861</v>
      </c>
    </row>
    <row r="425">
      <c r="A425" s="14" t="s">
        <v>862</v>
      </c>
      <c r="B425" s="14" t="s">
        <v>861</v>
      </c>
    </row>
    <row r="426">
      <c r="A426" s="5" t="s">
        <v>863</v>
      </c>
      <c r="B426" s="5" t="s">
        <v>814</v>
      </c>
    </row>
    <row r="427">
      <c r="A427" s="14" t="s">
        <v>864</v>
      </c>
      <c r="B427" s="14" t="s">
        <v>652</v>
      </c>
    </row>
    <row r="428">
      <c r="A428" s="5" t="s">
        <v>865</v>
      </c>
      <c r="B428" s="5" t="s">
        <v>866</v>
      </c>
    </row>
    <row r="429">
      <c r="A429" s="14" t="s">
        <v>867</v>
      </c>
      <c r="B429" s="14" t="s">
        <v>868</v>
      </c>
    </row>
    <row r="430">
      <c r="A430" s="5" t="s">
        <v>869</v>
      </c>
      <c r="B430" s="5" t="s">
        <v>753</v>
      </c>
    </row>
    <row r="431">
      <c r="A431" s="14" t="s">
        <v>870</v>
      </c>
      <c r="B431" s="14" t="s">
        <v>871</v>
      </c>
    </row>
    <row r="432">
      <c r="A432" s="5" t="s">
        <v>872</v>
      </c>
      <c r="B432" s="5" t="s">
        <v>873</v>
      </c>
    </row>
    <row r="433">
      <c r="A433" s="14" t="s">
        <v>874</v>
      </c>
      <c r="B433" s="14" t="s">
        <v>753</v>
      </c>
    </row>
    <row r="434">
      <c r="A434" s="5" t="s">
        <v>875</v>
      </c>
      <c r="B434" s="5" t="s">
        <v>876</v>
      </c>
    </row>
    <row r="435">
      <c r="A435" s="14" t="s">
        <v>877</v>
      </c>
      <c r="B435" s="14" t="s">
        <v>878</v>
      </c>
    </row>
    <row r="436">
      <c r="A436" s="5" t="s">
        <v>879</v>
      </c>
      <c r="B436" s="5" t="s">
        <v>703</v>
      </c>
    </row>
    <row r="437">
      <c r="A437" s="14" t="s">
        <v>880</v>
      </c>
      <c r="B437" s="14" t="s">
        <v>881</v>
      </c>
    </row>
    <row r="438">
      <c r="A438" s="5" t="s">
        <v>882</v>
      </c>
      <c r="B438" s="5" t="s">
        <v>881</v>
      </c>
    </row>
    <row r="439">
      <c r="A439" s="14" t="s">
        <v>883</v>
      </c>
      <c r="B439" s="14" t="s">
        <v>814</v>
      </c>
    </row>
    <row r="440">
      <c r="A440" s="5" t="s">
        <v>884</v>
      </c>
      <c r="B440" s="5" t="s">
        <v>884</v>
      </c>
    </row>
    <row r="441">
      <c r="A441" s="14" t="s">
        <v>885</v>
      </c>
      <c r="B441" s="14" t="s">
        <v>826</v>
      </c>
    </row>
    <row r="442">
      <c r="A442" s="5" t="s">
        <v>886</v>
      </c>
      <c r="B442" s="5" t="s">
        <v>731</v>
      </c>
    </row>
    <row r="443">
      <c r="A443" s="14" t="s">
        <v>887</v>
      </c>
      <c r="B443" s="14" t="s">
        <v>888</v>
      </c>
    </row>
    <row r="444">
      <c r="A444" s="5" t="s">
        <v>889</v>
      </c>
      <c r="B444" s="5" t="s">
        <v>890</v>
      </c>
    </row>
    <row r="445">
      <c r="A445" s="14" t="s">
        <v>891</v>
      </c>
      <c r="B445" s="14" t="s">
        <v>660</v>
      </c>
    </row>
    <row r="446">
      <c r="A446" s="5" t="s">
        <v>892</v>
      </c>
      <c r="B446" s="5" t="s">
        <v>790</v>
      </c>
    </row>
    <row r="447">
      <c r="A447" s="14" t="s">
        <v>893</v>
      </c>
      <c r="B447" s="14" t="s">
        <v>894</v>
      </c>
    </row>
    <row r="448">
      <c r="A448" s="5" t="s">
        <v>895</v>
      </c>
      <c r="B448" s="5" t="s">
        <v>646</v>
      </c>
    </row>
    <row r="449">
      <c r="A449" s="14" t="s">
        <v>896</v>
      </c>
      <c r="B449" s="14" t="s">
        <v>897</v>
      </c>
    </row>
    <row r="450">
      <c r="A450" s="5" t="s">
        <v>898</v>
      </c>
      <c r="B450" s="5" t="s">
        <v>898</v>
      </c>
    </row>
    <row r="451">
      <c r="A451" s="14" t="s">
        <v>899</v>
      </c>
      <c r="B451" s="14" t="s">
        <v>900</v>
      </c>
    </row>
    <row r="452">
      <c r="A452" s="5" t="s">
        <v>901</v>
      </c>
      <c r="B452" s="5" t="s">
        <v>902</v>
      </c>
    </row>
    <row r="453">
      <c r="A453" s="14" t="s">
        <v>903</v>
      </c>
      <c r="B453" s="14" t="s">
        <v>904</v>
      </c>
    </row>
    <row r="454">
      <c r="A454" s="5" t="s">
        <v>905</v>
      </c>
      <c r="B454" s="5" t="s">
        <v>906</v>
      </c>
    </row>
    <row r="455">
      <c r="A455" s="14" t="s">
        <v>907</v>
      </c>
      <c r="B455" s="14" t="s">
        <v>908</v>
      </c>
    </row>
    <row r="456">
      <c r="A456" s="5" t="s">
        <v>909</v>
      </c>
      <c r="B456" s="5" t="s">
        <v>909</v>
      </c>
    </row>
    <row r="457">
      <c r="A457" s="14" t="s">
        <v>910</v>
      </c>
      <c r="B457" s="14" t="s">
        <v>910</v>
      </c>
    </row>
    <row r="458">
      <c r="A458" s="5" t="s">
        <v>911</v>
      </c>
      <c r="B458" s="5" t="s">
        <v>902</v>
      </c>
    </row>
    <row r="459">
      <c r="A459" s="14" t="s">
        <v>912</v>
      </c>
      <c r="B459" s="14" t="s">
        <v>913</v>
      </c>
    </row>
    <row r="460">
      <c r="A460" s="5" t="s">
        <v>914</v>
      </c>
      <c r="B460" s="5" t="s">
        <v>915</v>
      </c>
    </row>
    <row r="461">
      <c r="A461" s="14" t="s">
        <v>916</v>
      </c>
      <c r="B461" s="14" t="s">
        <v>917</v>
      </c>
    </row>
    <row r="462">
      <c r="A462" s="5" t="s">
        <v>918</v>
      </c>
      <c r="B462" s="5" t="s">
        <v>917</v>
      </c>
    </row>
    <row r="463">
      <c r="A463" s="14" t="s">
        <v>919</v>
      </c>
      <c r="B463" s="14" t="s">
        <v>920</v>
      </c>
    </row>
    <row r="464">
      <c r="A464" s="5" t="s">
        <v>921</v>
      </c>
      <c r="B464" s="5" t="s">
        <v>920</v>
      </c>
    </row>
    <row r="465">
      <c r="A465" s="14" t="s">
        <v>922</v>
      </c>
      <c r="B465" s="14" t="s">
        <v>923</v>
      </c>
    </row>
    <row r="466">
      <c r="A466" s="5" t="s">
        <v>924</v>
      </c>
      <c r="B466" s="5" t="s">
        <v>925</v>
      </c>
    </row>
    <row r="467">
      <c r="A467" s="14" t="s">
        <v>926</v>
      </c>
      <c r="B467" s="14" t="s">
        <v>925</v>
      </c>
    </row>
    <row r="468">
      <c r="A468" s="5" t="s">
        <v>927</v>
      </c>
      <c r="B468" s="5" t="s">
        <v>923</v>
      </c>
    </row>
    <row r="469">
      <c r="A469" s="14" t="s">
        <v>928</v>
      </c>
      <c r="B469" s="14" t="s">
        <v>928</v>
      </c>
    </row>
    <row r="470">
      <c r="A470" s="5" t="s">
        <v>929</v>
      </c>
      <c r="B470" s="5" t="s">
        <v>930</v>
      </c>
    </row>
    <row r="471">
      <c r="A471" s="14" t="s">
        <v>931</v>
      </c>
      <c r="B471" s="14" t="s">
        <v>932</v>
      </c>
    </row>
    <row r="472">
      <c r="A472" s="5" t="s">
        <v>933</v>
      </c>
      <c r="B472" s="5" t="s">
        <v>932</v>
      </c>
    </row>
    <row r="473">
      <c r="A473" s="14" t="s">
        <v>934</v>
      </c>
      <c r="B473" s="14" t="s">
        <v>894</v>
      </c>
    </row>
    <row r="474">
      <c r="A474" s="5" t="s">
        <v>935</v>
      </c>
      <c r="B474" s="5" t="s">
        <v>935</v>
      </c>
    </row>
    <row r="475">
      <c r="A475" s="14" t="s">
        <v>936</v>
      </c>
      <c r="B475" s="14" t="s">
        <v>474</v>
      </c>
    </row>
    <row r="476">
      <c r="A476" s="5" t="s">
        <v>937</v>
      </c>
      <c r="B476" s="5" t="s">
        <v>938</v>
      </c>
    </row>
    <row r="477">
      <c r="A477" s="14" t="s">
        <v>939</v>
      </c>
      <c r="B477" s="14" t="s">
        <v>939</v>
      </c>
    </row>
    <row r="478">
      <c r="A478" s="5" t="s">
        <v>940</v>
      </c>
      <c r="B478" s="5" t="s">
        <v>758</v>
      </c>
    </row>
    <row r="479">
      <c r="A479" s="14" t="s">
        <v>941</v>
      </c>
      <c r="B479" s="14" t="s">
        <v>769</v>
      </c>
    </row>
    <row r="480">
      <c r="A480" s="5" t="s">
        <v>942</v>
      </c>
      <c r="B480" s="5" t="s">
        <v>943</v>
      </c>
    </row>
    <row r="481">
      <c r="A481" s="14" t="s">
        <v>944</v>
      </c>
      <c r="B481" s="14" t="s">
        <v>945</v>
      </c>
    </row>
    <row r="482">
      <c r="A482" s="5" t="s">
        <v>946</v>
      </c>
      <c r="B482" s="5" t="s">
        <v>945</v>
      </c>
    </row>
    <row r="483">
      <c r="A483" s="14" t="s">
        <v>947</v>
      </c>
      <c r="B483" s="14" t="s">
        <v>948</v>
      </c>
    </row>
    <row r="484">
      <c r="A484" s="5" t="s">
        <v>949</v>
      </c>
      <c r="B484" s="5" t="s">
        <v>948</v>
      </c>
    </row>
    <row r="485">
      <c r="A485" s="14" t="s">
        <v>950</v>
      </c>
      <c r="B485" s="14" t="s">
        <v>950</v>
      </c>
    </row>
    <row r="486">
      <c r="A486" s="5" t="s">
        <v>951</v>
      </c>
      <c r="B486" s="5" t="s">
        <v>848</v>
      </c>
    </row>
    <row r="487">
      <c r="A487" s="14" t="s">
        <v>952</v>
      </c>
      <c r="B487" s="14" t="s">
        <v>953</v>
      </c>
    </row>
    <row r="488">
      <c r="A488" s="5" t="s">
        <v>954</v>
      </c>
      <c r="B488" s="5" t="s">
        <v>953</v>
      </c>
    </row>
    <row r="489">
      <c r="A489" s="14" t="s">
        <v>955</v>
      </c>
      <c r="B489" s="14" t="s">
        <v>953</v>
      </c>
    </row>
    <row r="490">
      <c r="A490" s="5" t="s">
        <v>956</v>
      </c>
      <c r="B490" s="5" t="s">
        <v>957</v>
      </c>
    </row>
    <row r="491">
      <c r="A491" s="14" t="s">
        <v>958</v>
      </c>
      <c r="B491" s="14" t="s">
        <v>959</v>
      </c>
    </row>
    <row r="492">
      <c r="A492" s="5" t="s">
        <v>960</v>
      </c>
      <c r="B492" s="5" t="s">
        <v>961</v>
      </c>
    </row>
    <row r="493">
      <c r="A493" s="14" t="s">
        <v>962</v>
      </c>
      <c r="B493" s="14" t="s">
        <v>957</v>
      </c>
    </row>
    <row r="494">
      <c r="A494" s="5" t="s">
        <v>963</v>
      </c>
      <c r="B494" s="5" t="s">
        <v>964</v>
      </c>
    </row>
    <row r="495">
      <c r="A495" s="14" t="s">
        <v>965</v>
      </c>
      <c r="B495" s="14" t="s">
        <v>966</v>
      </c>
    </row>
    <row r="496">
      <c r="A496" s="5" t="s">
        <v>967</v>
      </c>
      <c r="B496" s="5" t="s">
        <v>966</v>
      </c>
    </row>
    <row r="497">
      <c r="A497" s="14" t="s">
        <v>968</v>
      </c>
      <c r="B497" s="14" t="s">
        <v>969</v>
      </c>
    </row>
    <row r="498">
      <c r="A498" s="5" t="s">
        <v>970</v>
      </c>
      <c r="B498" s="5" t="s">
        <v>970</v>
      </c>
    </row>
    <row r="499">
      <c r="A499" s="14" t="s">
        <v>971</v>
      </c>
      <c r="B499" s="14" t="s">
        <v>971</v>
      </c>
    </row>
    <row r="500">
      <c r="A500" s="5" t="s">
        <v>972</v>
      </c>
      <c r="B500" s="5" t="s">
        <v>972</v>
      </c>
    </row>
    <row r="501">
      <c r="A501" s="14" t="s">
        <v>973</v>
      </c>
      <c r="B501" s="14" t="s">
        <v>973</v>
      </c>
    </row>
    <row r="502">
      <c r="A502" s="5" t="s">
        <v>974</v>
      </c>
      <c r="B502" s="5" t="s">
        <v>974</v>
      </c>
    </row>
    <row r="503">
      <c r="A503" s="14" t="s">
        <v>975</v>
      </c>
      <c r="B503" s="14" t="s">
        <v>976</v>
      </c>
    </row>
    <row r="504">
      <c r="A504" s="5" t="s">
        <v>977</v>
      </c>
      <c r="B504" s="5" t="s">
        <v>977</v>
      </c>
    </row>
    <row r="505">
      <c r="A505" s="14" t="s">
        <v>978</v>
      </c>
      <c r="B505" s="14" t="s">
        <v>978</v>
      </c>
    </row>
    <row r="506">
      <c r="A506" s="5" t="s">
        <v>979</v>
      </c>
      <c r="B506" s="5" t="s">
        <v>979</v>
      </c>
    </row>
    <row r="507">
      <c r="A507" s="14" t="s">
        <v>980</v>
      </c>
      <c r="B507" s="14" t="s">
        <v>472</v>
      </c>
    </row>
    <row r="508">
      <c r="A508" s="5" t="s">
        <v>981</v>
      </c>
      <c r="B508" s="5" t="s">
        <v>577</v>
      </c>
    </row>
    <row r="509">
      <c r="A509" s="14" t="s">
        <v>982</v>
      </c>
      <c r="B509" s="14" t="s">
        <v>982</v>
      </c>
    </row>
    <row r="510">
      <c r="A510" s="5" t="s">
        <v>983</v>
      </c>
      <c r="B510" s="5" t="s">
        <v>984</v>
      </c>
    </row>
    <row r="511">
      <c r="A511" s="14" t="s">
        <v>985</v>
      </c>
      <c r="B511" s="14" t="s">
        <v>985</v>
      </c>
    </row>
    <row r="512">
      <c r="A512" s="5" t="s">
        <v>986</v>
      </c>
      <c r="B512" s="5" t="s">
        <v>986</v>
      </c>
    </row>
    <row r="513">
      <c r="A513" s="14" t="s">
        <v>987</v>
      </c>
      <c r="B513" s="14" t="s">
        <v>987</v>
      </c>
    </row>
    <row r="514">
      <c r="A514" s="5" t="s">
        <v>988</v>
      </c>
      <c r="B514" s="5" t="s">
        <v>989</v>
      </c>
    </row>
    <row r="515">
      <c r="A515" s="14" t="s">
        <v>990</v>
      </c>
      <c r="B515" s="14" t="s">
        <v>991</v>
      </c>
    </row>
    <row r="516">
      <c r="A516" s="5" t="s">
        <v>992</v>
      </c>
      <c r="B516" s="5" t="s">
        <v>993</v>
      </c>
    </row>
    <row r="517">
      <c r="A517" s="14" t="s">
        <v>994</v>
      </c>
      <c r="B517" s="14" t="s">
        <v>994</v>
      </c>
    </row>
    <row r="518">
      <c r="A518" s="5" t="s">
        <v>995</v>
      </c>
      <c r="B518" s="5" t="s">
        <v>996</v>
      </c>
    </row>
    <row r="519">
      <c r="A519" s="14" t="s">
        <v>997</v>
      </c>
      <c r="B519" s="14" t="s">
        <v>996</v>
      </c>
    </row>
    <row r="520">
      <c r="A520" s="5" t="s">
        <v>998</v>
      </c>
      <c r="B520" s="5" t="s">
        <v>999</v>
      </c>
    </row>
    <row r="521">
      <c r="A521" s="14" t="s">
        <v>1000</v>
      </c>
      <c r="B521" s="14" t="s">
        <v>923</v>
      </c>
    </row>
    <row r="522">
      <c r="A522" s="5" t="s">
        <v>1001</v>
      </c>
      <c r="B522" s="5" t="s">
        <v>832</v>
      </c>
    </row>
    <row r="523">
      <c r="A523" s="14" t="s">
        <v>1002</v>
      </c>
      <c r="B523" s="14" t="s">
        <v>593</v>
      </c>
    </row>
    <row r="524">
      <c r="A524" s="5" t="s">
        <v>1003</v>
      </c>
      <c r="B524" s="5" t="s">
        <v>908</v>
      </c>
    </row>
    <row r="525">
      <c r="A525" s="14" t="s">
        <v>1004</v>
      </c>
      <c r="B525" s="14" t="s">
        <v>701</v>
      </c>
    </row>
    <row r="526">
      <c r="A526" s="5" t="s">
        <v>1005</v>
      </c>
      <c r="B526" s="5" t="s">
        <v>1006</v>
      </c>
    </row>
    <row r="527">
      <c r="A527" s="14" t="s">
        <v>1007</v>
      </c>
      <c r="B527" s="14" t="s">
        <v>1008</v>
      </c>
    </row>
    <row r="528">
      <c r="A528" s="5" t="s">
        <v>1009</v>
      </c>
      <c r="B528" s="5" t="s">
        <v>1010</v>
      </c>
    </row>
    <row r="529">
      <c r="A529" s="14" t="s">
        <v>1011</v>
      </c>
      <c r="B529" s="14" t="s">
        <v>930</v>
      </c>
    </row>
    <row r="530">
      <c r="A530" s="5" t="s">
        <v>1012</v>
      </c>
      <c r="B530" s="5" t="s">
        <v>938</v>
      </c>
    </row>
    <row r="531">
      <c r="A531" s="14" t="s">
        <v>1013</v>
      </c>
      <c r="B531" s="14" t="s">
        <v>821</v>
      </c>
    </row>
    <row r="532">
      <c r="A532" s="5" t="s">
        <v>1014</v>
      </c>
      <c r="B532" s="5" t="s">
        <v>783</v>
      </c>
    </row>
    <row r="533">
      <c r="A533" s="14" t="s">
        <v>1015</v>
      </c>
      <c r="B533" s="14" t="s">
        <v>660</v>
      </c>
    </row>
    <row r="534">
      <c r="A534" s="5" t="s">
        <v>1016</v>
      </c>
      <c r="B534" s="5" t="s">
        <v>751</v>
      </c>
    </row>
    <row r="535">
      <c r="A535" s="14" t="s">
        <v>1017</v>
      </c>
      <c r="B535" s="14" t="s">
        <v>584</v>
      </c>
    </row>
    <row r="536">
      <c r="A536" s="5" t="s">
        <v>1018</v>
      </c>
      <c r="B536" s="5" t="s">
        <v>1019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1020</v>
      </c>
      <c r="B1" s="36" t="s">
        <v>17</v>
      </c>
      <c r="C1" s="37" t="s">
        <v>1021</v>
      </c>
    </row>
    <row r="2">
      <c r="A2" s="38" t="s">
        <v>197</v>
      </c>
      <c r="B2" s="38" t="s">
        <v>1022</v>
      </c>
      <c r="C2" s="39">
        <v>60.0</v>
      </c>
    </row>
    <row r="3">
      <c r="A3" s="38" t="s">
        <v>248</v>
      </c>
      <c r="B3" s="38" t="s">
        <v>1023</v>
      </c>
      <c r="C3" s="39">
        <v>8.0</v>
      </c>
    </row>
    <row r="4">
      <c r="A4" s="38" t="s">
        <v>195</v>
      </c>
      <c r="B4" s="38" t="s">
        <v>1024</v>
      </c>
      <c r="C4" s="39">
        <v>69.0</v>
      </c>
    </row>
    <row r="5">
      <c r="A5" s="38" t="s">
        <v>279</v>
      </c>
      <c r="B5" s="38" t="s">
        <v>1025</v>
      </c>
      <c r="C5" s="39">
        <v>94.0</v>
      </c>
    </row>
    <row r="6">
      <c r="A6" s="38" t="s">
        <v>321</v>
      </c>
      <c r="B6" s="38" t="s">
        <v>1026</v>
      </c>
      <c r="C6" s="39">
        <v>109.0</v>
      </c>
    </row>
    <row r="7">
      <c r="A7" s="38" t="s">
        <v>226</v>
      </c>
      <c r="B7" s="38" t="s">
        <v>1024</v>
      </c>
      <c r="C7" s="39">
        <v>9.0</v>
      </c>
    </row>
    <row r="8">
      <c r="A8" s="38" t="s">
        <v>195</v>
      </c>
      <c r="B8" s="38" t="s">
        <v>1024</v>
      </c>
      <c r="C8" s="39">
        <v>69.0</v>
      </c>
    </row>
    <row r="9">
      <c r="A9" s="38" t="s">
        <v>200</v>
      </c>
      <c r="B9" s="38" t="s">
        <v>1023</v>
      </c>
      <c r="C9" s="39">
        <v>79.0</v>
      </c>
    </row>
    <row r="10">
      <c r="A10" s="38" t="s">
        <v>263</v>
      </c>
      <c r="B10" s="38" t="s">
        <v>1027</v>
      </c>
      <c r="C10" s="39">
        <v>48.0</v>
      </c>
    </row>
    <row r="11">
      <c r="A11" s="38" t="s">
        <v>206</v>
      </c>
      <c r="B11" s="38" t="s">
        <v>1028</v>
      </c>
      <c r="C11" s="39">
        <v>13.0</v>
      </c>
    </row>
    <row r="12">
      <c r="A12" s="38" t="s">
        <v>298</v>
      </c>
      <c r="B12" s="38" t="s">
        <v>1029</v>
      </c>
      <c r="C12" s="39">
        <v>48.0</v>
      </c>
    </row>
    <row r="13">
      <c r="A13" s="38" t="s">
        <v>313</v>
      </c>
      <c r="B13" s="38" t="s">
        <v>1030</v>
      </c>
      <c r="C13" s="39">
        <v>19.0</v>
      </c>
    </row>
    <row r="14">
      <c r="A14" s="38" t="s">
        <v>203</v>
      </c>
      <c r="B14" s="38" t="s">
        <v>1031</v>
      </c>
      <c r="C14" s="39">
        <v>13.0</v>
      </c>
    </row>
    <row r="15">
      <c r="A15" s="38" t="s">
        <v>295</v>
      </c>
      <c r="B15" s="38" t="s">
        <v>1024</v>
      </c>
      <c r="C15" s="39">
        <v>10.0</v>
      </c>
    </row>
    <row r="16">
      <c r="A16" s="38" t="s">
        <v>211</v>
      </c>
      <c r="B16" s="38" t="s">
        <v>1026</v>
      </c>
      <c r="C16" s="39">
        <v>23.0</v>
      </c>
    </row>
    <row r="17">
      <c r="A17" s="38" t="s">
        <v>236</v>
      </c>
      <c r="B17" s="38" t="s">
        <v>1022</v>
      </c>
      <c r="C17" s="39">
        <v>80.0</v>
      </c>
    </row>
    <row r="18">
      <c r="A18" s="38" t="s">
        <v>275</v>
      </c>
      <c r="B18" s="38" t="s">
        <v>1032</v>
      </c>
      <c r="C18" s="39">
        <v>59.0</v>
      </c>
    </row>
    <row r="19">
      <c r="A19" s="38" t="s">
        <v>262</v>
      </c>
      <c r="B19" s="38" t="s">
        <v>1026</v>
      </c>
      <c r="C19" s="39">
        <v>83.0</v>
      </c>
    </row>
    <row r="20">
      <c r="A20" s="38" t="s">
        <v>208</v>
      </c>
      <c r="B20" s="38" t="s">
        <v>1033</v>
      </c>
      <c r="C20" s="39">
        <v>41.0</v>
      </c>
    </row>
    <row r="21">
      <c r="A21" s="38" t="s">
        <v>269</v>
      </c>
      <c r="B21" s="38" t="s">
        <v>1034</v>
      </c>
      <c r="C21" s="39">
        <v>50.0</v>
      </c>
    </row>
    <row r="22">
      <c r="A22" s="38" t="s">
        <v>202</v>
      </c>
      <c r="B22" s="38" t="s">
        <v>1028</v>
      </c>
      <c r="C22" s="39">
        <v>78.0</v>
      </c>
    </row>
    <row r="23">
      <c r="A23" s="38" t="s">
        <v>237</v>
      </c>
      <c r="B23" s="38" t="s">
        <v>1035</v>
      </c>
      <c r="C23" s="39">
        <v>29.0</v>
      </c>
    </row>
    <row r="24">
      <c r="A24" s="38" t="s">
        <v>243</v>
      </c>
      <c r="B24" s="38" t="s">
        <v>1036</v>
      </c>
      <c r="C24" s="39">
        <v>72.0</v>
      </c>
    </row>
    <row r="25">
      <c r="A25" s="38" t="s">
        <v>228</v>
      </c>
      <c r="B25" s="38" t="s">
        <v>1035</v>
      </c>
      <c r="C25" s="39">
        <v>11.0</v>
      </c>
    </row>
    <row r="26">
      <c r="A26" s="38" t="s">
        <v>348</v>
      </c>
      <c r="B26" s="38" t="s">
        <v>1037</v>
      </c>
      <c r="C26" s="39">
        <v>18.0</v>
      </c>
    </row>
    <row r="27">
      <c r="A27" s="38" t="s">
        <v>225</v>
      </c>
      <c r="B27" s="38" t="s">
        <v>1038</v>
      </c>
      <c r="C27" s="39">
        <v>12.0</v>
      </c>
    </row>
    <row r="28">
      <c r="A28" s="38" t="s">
        <v>199</v>
      </c>
      <c r="B28" s="38" t="s">
        <v>1039</v>
      </c>
      <c r="C28" s="39">
        <v>24.0</v>
      </c>
    </row>
    <row r="29">
      <c r="A29" s="38" t="s">
        <v>294</v>
      </c>
      <c r="B29" s="38" t="s">
        <v>1040</v>
      </c>
      <c r="C29" s="39">
        <v>8.0</v>
      </c>
    </row>
    <row r="30">
      <c r="A30" s="38" t="s">
        <v>265</v>
      </c>
      <c r="B30" s="38" t="s">
        <v>1037</v>
      </c>
      <c r="C30" s="39">
        <v>25.0</v>
      </c>
    </row>
    <row r="31">
      <c r="A31" s="38" t="s">
        <v>282</v>
      </c>
      <c r="B31" s="38" t="s">
        <v>1041</v>
      </c>
      <c r="C31" s="39">
        <v>40.0</v>
      </c>
    </row>
    <row r="32">
      <c r="A32" s="38" t="s">
        <v>217</v>
      </c>
      <c r="B32" s="38" t="s">
        <v>1042</v>
      </c>
      <c r="C32" s="39">
        <v>24.0</v>
      </c>
    </row>
    <row r="33">
      <c r="A33" s="38" t="s">
        <v>308</v>
      </c>
      <c r="B33" s="38" t="s">
        <v>1024</v>
      </c>
      <c r="C33" s="39">
        <v>11.0</v>
      </c>
    </row>
    <row r="34">
      <c r="A34" s="38" t="s">
        <v>205</v>
      </c>
      <c r="B34" s="38" t="s">
        <v>1041</v>
      </c>
      <c r="C34" s="39">
        <v>54.0</v>
      </c>
    </row>
    <row r="35">
      <c r="A35" s="38" t="s">
        <v>222</v>
      </c>
      <c r="B35" s="38" t="s">
        <v>1028</v>
      </c>
      <c r="C35" s="39">
        <v>213.0</v>
      </c>
    </row>
    <row r="36">
      <c r="A36" s="38" t="s">
        <v>260</v>
      </c>
      <c r="B36" s="38" t="s">
        <v>1036</v>
      </c>
      <c r="C36" s="39">
        <v>117.0</v>
      </c>
    </row>
    <row r="37">
      <c r="A37" s="38" t="s">
        <v>264</v>
      </c>
      <c r="B37" s="38" t="s">
        <v>1022</v>
      </c>
      <c r="C37" s="39">
        <v>121.0</v>
      </c>
    </row>
    <row r="38">
      <c r="A38" s="38" t="s">
        <v>312</v>
      </c>
      <c r="B38" s="38" t="s">
        <v>1026</v>
      </c>
      <c r="C38" s="39">
        <v>84.0</v>
      </c>
    </row>
    <row r="39">
      <c r="A39" s="38" t="s">
        <v>330</v>
      </c>
      <c r="B39" s="38" t="s">
        <v>1035</v>
      </c>
      <c r="C39" s="39">
        <v>64.0</v>
      </c>
    </row>
    <row r="40">
      <c r="A40" s="38" t="s">
        <v>193</v>
      </c>
      <c r="B40" s="38" t="s">
        <v>1036</v>
      </c>
      <c r="C40" s="39">
        <v>64.0</v>
      </c>
    </row>
    <row r="41">
      <c r="A41" s="38" t="s">
        <v>202</v>
      </c>
      <c r="B41" s="38" t="s">
        <v>1028</v>
      </c>
      <c r="C41" s="39">
        <v>78.0</v>
      </c>
    </row>
    <row r="42">
      <c r="A42" s="38" t="s">
        <v>245</v>
      </c>
      <c r="B42" s="38" t="s">
        <v>1022</v>
      </c>
      <c r="C42" s="39">
        <v>121.0</v>
      </c>
    </row>
    <row r="43">
      <c r="A43" s="38" t="s">
        <v>242</v>
      </c>
      <c r="B43" s="38" t="s">
        <v>1026</v>
      </c>
      <c r="C43" s="39">
        <v>8.0</v>
      </c>
    </row>
    <row r="44">
      <c r="A44" s="38" t="s">
        <v>218</v>
      </c>
      <c r="B44" s="38" t="s">
        <v>1026</v>
      </c>
      <c r="C44" s="39">
        <v>67.0</v>
      </c>
    </row>
    <row r="45">
      <c r="A45" s="38" t="s">
        <v>244</v>
      </c>
      <c r="B45" s="38" t="s">
        <v>1038</v>
      </c>
      <c r="C45" s="39">
        <v>57.0</v>
      </c>
    </row>
    <row r="46">
      <c r="A46" s="38" t="s">
        <v>257</v>
      </c>
      <c r="B46" s="38" t="s">
        <v>1035</v>
      </c>
      <c r="C46" s="39">
        <v>16.0</v>
      </c>
    </row>
    <row r="47">
      <c r="A47" s="38" t="s">
        <v>229</v>
      </c>
      <c r="B47" s="38" t="s">
        <v>1043</v>
      </c>
      <c r="C47" s="39">
        <v>32.0</v>
      </c>
    </row>
    <row r="48">
      <c r="A48" s="38" t="s">
        <v>285</v>
      </c>
      <c r="B48" s="38" t="s">
        <v>1044</v>
      </c>
      <c r="C48" s="39">
        <v>11.0</v>
      </c>
    </row>
    <row r="49">
      <c r="A49" s="38" t="s">
        <v>331</v>
      </c>
      <c r="B49" s="38" t="s">
        <v>1045</v>
      </c>
      <c r="C49" s="39">
        <v>47.0</v>
      </c>
    </row>
    <row r="50">
      <c r="A50" s="38" t="s">
        <v>341</v>
      </c>
      <c r="B50" s="38" t="s">
        <v>1042</v>
      </c>
      <c r="C50" s="39">
        <v>55.0</v>
      </c>
    </row>
    <row r="51">
      <c r="A51" s="38" t="s">
        <v>239</v>
      </c>
      <c r="B51" s="38" t="s">
        <v>1026</v>
      </c>
      <c r="C51" s="39">
        <v>69.0</v>
      </c>
    </row>
    <row r="52">
      <c r="A52" s="38" t="s">
        <v>297</v>
      </c>
      <c r="B52" s="38" t="s">
        <v>1026</v>
      </c>
      <c r="C52" s="39">
        <v>64.0</v>
      </c>
    </row>
    <row r="53">
      <c r="A53" s="38" t="s">
        <v>307</v>
      </c>
      <c r="B53" s="38" t="s">
        <v>1026</v>
      </c>
      <c r="C53" s="39">
        <v>17.0</v>
      </c>
    </row>
    <row r="54">
      <c r="A54" s="38" t="s">
        <v>261</v>
      </c>
      <c r="B54" s="38" t="s">
        <v>1046</v>
      </c>
      <c r="C54" s="39">
        <v>59.0</v>
      </c>
    </row>
    <row r="55">
      <c r="A55" s="38" t="s">
        <v>335</v>
      </c>
      <c r="B55" s="38" t="s">
        <v>1047</v>
      </c>
      <c r="C55" s="39">
        <v>46.0</v>
      </c>
    </row>
    <row r="56">
      <c r="A56" s="38" t="s">
        <v>128</v>
      </c>
      <c r="B56" s="38" t="s">
        <v>1037</v>
      </c>
      <c r="C56" s="39">
        <v>9.0</v>
      </c>
    </row>
    <row r="57">
      <c r="A57" s="38" t="s">
        <v>311</v>
      </c>
      <c r="B57" s="38" t="s">
        <v>1048</v>
      </c>
      <c r="C57" s="39">
        <v>23.0</v>
      </c>
    </row>
    <row r="58">
      <c r="A58" s="38" t="s">
        <v>204</v>
      </c>
      <c r="B58" s="38" t="s">
        <v>1032</v>
      </c>
      <c r="C58" s="39">
        <v>50.0</v>
      </c>
    </row>
    <row r="59">
      <c r="A59" s="38" t="s">
        <v>365</v>
      </c>
      <c r="B59" s="38" t="s">
        <v>1026</v>
      </c>
      <c r="C59" s="39">
        <v>23.0</v>
      </c>
    </row>
    <row r="60">
      <c r="A60" s="38" t="s">
        <v>366</v>
      </c>
      <c r="B60" s="38" t="s">
        <v>1026</v>
      </c>
      <c r="C60" s="39">
        <v>25.0</v>
      </c>
    </row>
    <row r="61">
      <c r="A61" s="38" t="s">
        <v>304</v>
      </c>
      <c r="B61" s="38" t="s">
        <v>1026</v>
      </c>
      <c r="C61" s="39">
        <v>8.0</v>
      </c>
    </row>
    <row r="62">
      <c r="A62" s="38" t="s">
        <v>325</v>
      </c>
      <c r="B62" s="38" t="s">
        <v>1044</v>
      </c>
      <c r="C62" s="39">
        <v>83.0</v>
      </c>
    </row>
    <row r="63">
      <c r="A63" s="38" t="s">
        <v>297</v>
      </c>
      <c r="B63" s="38" t="s">
        <v>1026</v>
      </c>
      <c r="C63" s="39">
        <v>64.0</v>
      </c>
    </row>
    <row r="64">
      <c r="A64" s="38" t="s">
        <v>207</v>
      </c>
      <c r="B64" s="38" t="s">
        <v>1036</v>
      </c>
      <c r="C64" s="39">
        <v>9.0</v>
      </c>
    </row>
    <row r="65">
      <c r="A65" s="38" t="s">
        <v>340</v>
      </c>
      <c r="B65" s="38" t="s">
        <v>1040</v>
      </c>
      <c r="C65" s="39">
        <v>42.0</v>
      </c>
    </row>
    <row r="66">
      <c r="A66" s="38" t="s">
        <v>316</v>
      </c>
      <c r="B66" s="38" t="s">
        <v>1029</v>
      </c>
      <c r="C66" s="39">
        <v>95.0</v>
      </c>
    </row>
    <row r="67">
      <c r="A67" s="38" t="s">
        <v>221</v>
      </c>
      <c r="B67" s="38" t="s">
        <v>1034</v>
      </c>
      <c r="C67" s="39">
        <v>17.0</v>
      </c>
    </row>
    <row r="68">
      <c r="A68" s="38" t="s">
        <v>334</v>
      </c>
      <c r="B68" s="38" t="s">
        <v>1034</v>
      </c>
      <c r="C68" s="39">
        <v>113.0</v>
      </c>
    </row>
    <row r="69">
      <c r="A69" s="38" t="s">
        <v>253</v>
      </c>
      <c r="B69" s="38" t="s">
        <v>1033</v>
      </c>
      <c r="C69" s="39">
        <v>58.0</v>
      </c>
    </row>
    <row r="70">
      <c r="A70" s="38" t="s">
        <v>296</v>
      </c>
      <c r="B70" s="38" t="s">
        <v>1049</v>
      </c>
      <c r="C70" s="39">
        <v>53.0</v>
      </c>
    </row>
    <row r="71">
      <c r="A71" s="38" t="s">
        <v>209</v>
      </c>
      <c r="B71" s="38" t="s">
        <v>1050</v>
      </c>
      <c r="C71" s="39">
        <v>54.0</v>
      </c>
    </row>
    <row r="72">
      <c r="A72" s="38" t="s">
        <v>238</v>
      </c>
      <c r="B72" s="38" t="s">
        <v>1036</v>
      </c>
      <c r="C72" s="39">
        <v>49.0</v>
      </c>
    </row>
    <row r="73">
      <c r="A73" s="38" t="s">
        <v>196</v>
      </c>
      <c r="B73" s="38" t="s">
        <v>1051</v>
      </c>
      <c r="C73" s="39">
        <v>126.0</v>
      </c>
    </row>
    <row r="74">
      <c r="A74" s="38" t="s">
        <v>272</v>
      </c>
      <c r="B74" s="38" t="s">
        <v>1052</v>
      </c>
      <c r="C74" s="39">
        <v>61.0</v>
      </c>
    </row>
    <row r="75">
      <c r="A75" s="38" t="s">
        <v>299</v>
      </c>
      <c r="B75" s="38" t="s">
        <v>1053</v>
      </c>
      <c r="C75" s="39">
        <v>82.0</v>
      </c>
    </row>
    <row r="76">
      <c r="A76" s="38" t="s">
        <v>194</v>
      </c>
      <c r="B76" s="38" t="s">
        <v>1029</v>
      </c>
      <c r="C76" s="39">
        <v>45.0</v>
      </c>
    </row>
    <row r="77">
      <c r="A77" s="38" t="s">
        <v>210</v>
      </c>
      <c r="B77" s="38" t="s">
        <v>1036</v>
      </c>
      <c r="C77" s="39">
        <v>54.0</v>
      </c>
    </row>
    <row r="78">
      <c r="A78" s="38" t="s">
        <v>268</v>
      </c>
      <c r="B78" s="38" t="s">
        <v>1036</v>
      </c>
      <c r="C78" s="39">
        <v>37.0</v>
      </c>
    </row>
    <row r="79">
      <c r="A79" s="38" t="s">
        <v>278</v>
      </c>
      <c r="B79" s="38" t="s">
        <v>1036</v>
      </c>
      <c r="C79" s="39">
        <v>95.0</v>
      </c>
    </row>
    <row r="80">
      <c r="A80" s="38" t="s">
        <v>212</v>
      </c>
      <c r="B80" s="38" t="s">
        <v>1054</v>
      </c>
      <c r="C80" s="39">
        <v>49.0</v>
      </c>
    </row>
    <row r="81">
      <c r="A81" s="38" t="s">
        <v>198</v>
      </c>
      <c r="B81" s="38" t="s">
        <v>1055</v>
      </c>
      <c r="C81" s="39">
        <v>50.0</v>
      </c>
    </row>
    <row r="82">
      <c r="A82" s="38" t="s">
        <v>201</v>
      </c>
      <c r="B82" s="38" t="s">
        <v>1031</v>
      </c>
      <c r="C82" s="39">
        <v>20.0</v>
      </c>
    </row>
    <row r="83">
      <c r="A83" s="40"/>
      <c r="B83" s="40"/>
      <c r="C83" s="40"/>
    </row>
    <row r="84">
      <c r="A84" s="40"/>
      <c r="B84" s="40"/>
      <c r="C84" s="40"/>
    </row>
    <row r="85">
      <c r="A85" s="40"/>
      <c r="B85" s="40"/>
      <c r="C85" s="40"/>
    </row>
    <row r="86">
      <c r="A86" s="40"/>
      <c r="B86" s="40"/>
      <c r="C86" s="40"/>
    </row>
    <row r="87">
      <c r="A87" s="40"/>
      <c r="B87" s="40"/>
      <c r="C87" s="40"/>
    </row>
    <row r="88">
      <c r="A88" s="40"/>
      <c r="B88" s="40"/>
      <c r="C88" s="40"/>
    </row>
    <row r="89">
      <c r="A89" s="40"/>
      <c r="B89" s="40"/>
      <c r="C89" s="40"/>
    </row>
    <row r="90">
      <c r="A90" s="40"/>
      <c r="B90" s="40"/>
      <c r="C90" s="40"/>
    </row>
    <row r="91">
      <c r="A91" s="40"/>
      <c r="B91" s="40"/>
      <c r="C91" s="40"/>
    </row>
    <row r="92">
      <c r="A92" s="40"/>
      <c r="B92" s="40"/>
      <c r="C92" s="40"/>
    </row>
    <row r="93">
      <c r="A93" s="40"/>
      <c r="B93" s="40"/>
      <c r="C93" s="40"/>
    </row>
    <row r="94">
      <c r="A94" s="40"/>
      <c r="B94" s="40"/>
      <c r="C94" s="40"/>
    </row>
    <row r="95">
      <c r="A95" s="40"/>
      <c r="B95" s="40"/>
      <c r="C95" s="40"/>
    </row>
    <row r="96">
      <c r="A96" s="40"/>
      <c r="B96" s="40"/>
      <c r="C96" s="40"/>
    </row>
    <row r="97">
      <c r="A97" s="40"/>
      <c r="B97" s="40"/>
      <c r="C97" s="40"/>
    </row>
    <row r="98">
      <c r="A98" s="40"/>
      <c r="B98" s="40"/>
      <c r="C98" s="40"/>
    </row>
    <row r="99">
      <c r="A99" s="40"/>
      <c r="B99" s="40"/>
      <c r="C99" s="40"/>
    </row>
    <row r="100">
      <c r="A100" s="40"/>
      <c r="B100" s="40"/>
      <c r="C100" s="40"/>
    </row>
    <row r="101">
      <c r="A101" s="40"/>
      <c r="B101" s="40"/>
      <c r="C101" s="40"/>
    </row>
    <row r="102">
      <c r="A102" s="40"/>
      <c r="B102" s="40"/>
      <c r="C102" s="40"/>
    </row>
    <row r="103">
      <c r="A103" s="40"/>
      <c r="B103" s="40"/>
      <c r="C103" s="40"/>
    </row>
    <row r="104">
      <c r="A104" s="40"/>
      <c r="B104" s="40"/>
      <c r="C104" s="40"/>
    </row>
    <row r="105">
      <c r="A105" s="40"/>
      <c r="B105" s="40"/>
      <c r="C105" s="40"/>
    </row>
    <row r="106">
      <c r="A106" s="40"/>
      <c r="B106" s="40"/>
      <c r="C106" s="40"/>
    </row>
    <row r="107">
      <c r="A107" s="40"/>
      <c r="B107" s="40"/>
      <c r="C107" s="40"/>
    </row>
    <row r="108">
      <c r="A108" s="40"/>
      <c r="B108" s="40"/>
      <c r="C108" s="40"/>
    </row>
    <row r="109">
      <c r="A109" s="40"/>
      <c r="B109" s="40"/>
      <c r="C109" s="40"/>
    </row>
    <row r="110">
      <c r="A110" s="40"/>
      <c r="B110" s="40"/>
      <c r="C110" s="40"/>
    </row>
    <row r="111">
      <c r="A111" s="40"/>
      <c r="B111" s="40"/>
      <c r="C111" s="40"/>
    </row>
    <row r="112">
      <c r="A112" s="40"/>
      <c r="B112" s="40"/>
      <c r="C112" s="40"/>
    </row>
    <row r="113">
      <c r="A113" s="40"/>
      <c r="B113" s="40"/>
      <c r="C113" s="40"/>
    </row>
    <row r="114">
      <c r="A114" s="40"/>
      <c r="B114" s="40"/>
      <c r="C114" s="40"/>
    </row>
    <row r="115">
      <c r="A115" s="40"/>
      <c r="B115" s="40"/>
      <c r="C115" s="40"/>
    </row>
    <row r="116">
      <c r="A116" s="40"/>
      <c r="B116" s="40"/>
      <c r="C116" s="40"/>
    </row>
    <row r="117">
      <c r="A117" s="40"/>
      <c r="B117" s="40"/>
      <c r="C117" s="40"/>
    </row>
    <row r="118">
      <c r="A118" s="40"/>
      <c r="B118" s="40"/>
      <c r="C118" s="40"/>
    </row>
    <row r="119">
      <c r="A119" s="40"/>
      <c r="B119" s="40"/>
      <c r="C119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75"/>
    <col customWidth="1" min="3" max="3" width="20.13"/>
  </cols>
  <sheetData>
    <row r="1">
      <c r="A1" s="41" t="s">
        <v>1056</v>
      </c>
      <c r="B1" s="42">
        <f>MAX(Principal!O:O)</f>
        <v>4762926995</v>
      </c>
      <c r="C1" s="42" t="str">
        <f>VLOOKUP(B1,Principal!O:Q,3,0)</f>
        <v>Vale</v>
      </c>
    </row>
    <row r="2">
      <c r="A2" s="41" t="s">
        <v>1057</v>
      </c>
      <c r="B2" s="42">
        <f>MIN(Principal!O:O)</f>
        <v>-1807432634</v>
      </c>
      <c r="C2" s="42" t="str">
        <f>VLOOKUP(B2,Principal!O:Q,3,0)</f>
        <v>Localiza</v>
      </c>
    </row>
    <row r="3">
      <c r="A3" s="41" t="s">
        <v>1058</v>
      </c>
      <c r="B3" s="42">
        <f>AVERAGE(Principal!O:O)</f>
        <v>165190210.5</v>
      </c>
      <c r="C3" s="42"/>
    </row>
    <row r="4">
      <c r="A4" s="41" t="s">
        <v>1059</v>
      </c>
      <c r="B4" s="42">
        <f>AVERAGEIF(Principal!P:P,"Subiu",Principal!O:O)</f>
        <v>448164250.2</v>
      </c>
      <c r="C4" s="42"/>
    </row>
    <row r="5">
      <c r="A5" s="41" t="s">
        <v>1060</v>
      </c>
      <c r="B5" s="42">
        <f>AVERAGEIF(Principal!P:P,"Desceu",Principal!O:O)</f>
        <v>-186302571.3</v>
      </c>
      <c r="C5" s="42"/>
    </row>
    <row r="6">
      <c r="B6" s="42"/>
      <c r="C6" s="42"/>
    </row>
    <row r="7">
      <c r="B7" s="42"/>
      <c r="C7" s="42"/>
    </row>
    <row r="8">
      <c r="B8" s="42"/>
      <c r="C8" s="42"/>
    </row>
    <row r="9">
      <c r="A9" s="41"/>
      <c r="C9" s="42"/>
    </row>
    <row r="10">
      <c r="A10" s="27" t="str">
        <f>IFERROR(__xludf.DUMMYFUNCTION("UNIQUE(Principal!R:R)"),"Segmento")</f>
        <v>Segmento</v>
      </c>
      <c r="B10" s="43" t="s">
        <v>1061</v>
      </c>
      <c r="C10" s="43" t="s">
        <v>1062</v>
      </c>
    </row>
    <row r="11">
      <c r="A11" s="29" t="str">
        <f>IFERROR(__xludf.DUMMYFUNCTION("""COMPUTED_VALUE"""),"Siderurgia")</f>
        <v>Siderurgia</v>
      </c>
      <c r="B11" s="42">
        <f>SUMIF(Principal!R:R,A11,Principal!O:O)</f>
        <v>489935930.9</v>
      </c>
      <c r="C11" s="42">
        <f>SUMIFS(Principal!O:O,Principal!R:R,A11,Principal!P:P,"Subiu")</f>
        <v>489935930.9</v>
      </c>
    </row>
    <row r="12">
      <c r="A12" s="29" t="str">
        <f>IFERROR(__xludf.DUMMYFUNCTION("""COMPUTED_VALUE"""),"Mineração")</f>
        <v>Mineração</v>
      </c>
      <c r="B12" s="42">
        <f>SUMIF(Principal!R:R,A12,Principal!O:O)</f>
        <v>4940442966</v>
      </c>
      <c r="C12" s="42"/>
    </row>
    <row r="13">
      <c r="A13" s="29" t="str">
        <f>IFERROR(__xludf.DUMMYFUNCTION("""COMPUTED_VALUE"""),"Petróleo")</f>
        <v>Petróleo</v>
      </c>
      <c r="B13" s="42">
        <f>SUMIF(Principal!R:R,A13,Principal!O:O)</f>
        <v>6093288832</v>
      </c>
      <c r="C13" s="42"/>
    </row>
    <row r="14">
      <c r="A14" s="29" t="str">
        <f>IFERROR(__xludf.DUMMYFUNCTION("""COMPUTED_VALUE"""),"Papel e Celulose")</f>
        <v>Papel e Celulose</v>
      </c>
      <c r="B14" s="42">
        <f>SUMIF(Principal!R:R,A14,Principal!O:O)</f>
        <v>722946282.7</v>
      </c>
      <c r="C14" s="42">
        <f>SUMIFS(Principal!O:O,Principal!R:R,A14,Principal!P:P,"Subiu")</f>
        <v>722946282.7</v>
      </c>
    </row>
    <row r="15">
      <c r="A15" s="29" t="str">
        <f>IFERROR(__xludf.DUMMYFUNCTION("""COMPUTED_VALUE"""),"Energia")</f>
        <v>Energia</v>
      </c>
      <c r="B15" s="42">
        <f>SUMIF(Principal!R:R,A15,Principal!O:O)</f>
        <v>368265294.4</v>
      </c>
      <c r="C15" s="42">
        <f>SUMIFS(Principal!O:O,Principal!R:R,A15,Principal!P:P,"Subiu")</f>
        <v>1209821624</v>
      </c>
    </row>
    <row r="16">
      <c r="A16" s="29" t="str">
        <f>IFERROR(__xludf.DUMMYFUNCTION("""COMPUTED_VALUE"""),"Shopping Centers")</f>
        <v>Shopping Centers</v>
      </c>
      <c r="B16" s="42">
        <f>SUMIF(Principal!R:R,A16,Principal!O:O)</f>
        <v>117732680.1</v>
      </c>
      <c r="C16" s="42">
        <f>SUMIFS(Principal!O:O,Principal!R:R,A16,Principal!P:P,"Subiu")</f>
        <v>117732680.1</v>
      </c>
    </row>
    <row r="17">
      <c r="A17" s="29" t="str">
        <f>IFERROR(__xludf.DUMMYFUNCTION("""COMPUTED_VALUE"""),"Banco")</f>
        <v>Banco</v>
      </c>
      <c r="B17" s="42">
        <f>SUMIF(Principal!R:R,A17,Principal!O:O)</f>
        <v>3740512019</v>
      </c>
      <c r="C17" s="42"/>
    </row>
    <row r="18">
      <c r="A18" s="29" t="str">
        <f>IFERROR(__xludf.DUMMYFUNCTION("""COMPUTED_VALUE"""),"Saúde")</f>
        <v>Saúde</v>
      </c>
      <c r="B18" s="42">
        <f>SUMIF(Principal!R:R,A18,Principal!O:O)</f>
        <v>60321469.88</v>
      </c>
      <c r="C18" s="42">
        <f>SUMIFS(Principal!O:O,Principal!R:R,A18,Principal!P:P,"Subiu")</f>
        <v>453917907</v>
      </c>
    </row>
    <row r="19">
      <c r="A19" s="29" t="str">
        <f>IFERROR(__xludf.DUMMYFUNCTION("""COMPUTED_VALUE"""),"Química")</f>
        <v>Química</v>
      </c>
      <c r="B19" s="42">
        <f>SUMIF(Principal!R:R,A19,Principal!O:O)</f>
        <v>69054317.64</v>
      </c>
      <c r="C19" s="42">
        <f>SUMIFS(Principal!O:O,Principal!R:R,A19,Principal!P:P,"Subiu")</f>
        <v>69054317.64</v>
      </c>
    </row>
    <row r="20">
      <c r="A20" s="29" t="str">
        <f>IFERROR(__xludf.DUMMYFUNCTION("""COMPUTED_VALUE"""),"Aviação")</f>
        <v>Aviação</v>
      </c>
      <c r="B20" s="42">
        <f>SUMIF(Principal!R:R,A20,Principal!O:O)</f>
        <v>-37540997.06</v>
      </c>
      <c r="C20" s="42">
        <f>SUMIFS(Principal!O:O,Principal!R:R,A20,Principal!P:P,"Subiu")</f>
        <v>65452205.55</v>
      </c>
    </row>
    <row r="21">
      <c r="A21" s="29" t="str">
        <f>IFERROR(__xludf.DUMMYFUNCTION("""COMPUTED_VALUE"""),"Educação")</f>
        <v>Educação</v>
      </c>
      <c r="B21" s="42">
        <f>SUMIF(Principal!R:R,A21,Principal!O:O)</f>
        <v>54641872.47</v>
      </c>
      <c r="C21" s="42">
        <f>SUMIFS(Principal!O:O,Principal!R:R,A21,Principal!P:P,"Subiu")</f>
        <v>72295838.99</v>
      </c>
    </row>
    <row r="22">
      <c r="A22" s="29" t="str">
        <f>IFERROR(__xludf.DUMMYFUNCTION("""COMPUTED_VALUE"""),"Construção")</f>
        <v>Construção</v>
      </c>
      <c r="B22" s="42">
        <f>SUMIF(Principal!R:R,A22,Principal!O:O)</f>
        <v>-47419559.27</v>
      </c>
      <c r="C22" s="42">
        <f>SUMIFS(Principal!O:O,Principal!R:R,A22,Principal!P:P,"Subiu")</f>
        <v>37525872.38</v>
      </c>
    </row>
    <row r="23">
      <c r="A23" s="29" t="str">
        <f>IFERROR(__xludf.DUMMYFUNCTION("""COMPUTED_VALUE"""),"Moda")</f>
        <v>Moda</v>
      </c>
      <c r="B23" s="42">
        <f>SUMIF(Principal!R:R,A23,Principal!O:O)</f>
        <v>-24449852.2</v>
      </c>
      <c r="C23" s="42">
        <f>SUMIFS(Principal!O:O,Principal!R:R,A23,Principal!P:P,"Subiu")</f>
        <v>41021792.09</v>
      </c>
    </row>
    <row r="24">
      <c r="A24" s="29" t="str">
        <f>IFERROR(__xludf.DUMMYFUNCTION("""COMPUTED_VALUE"""),"Alimentos")</f>
        <v>Alimentos</v>
      </c>
      <c r="B24" s="42">
        <f>SUMIF(Principal!R:R,A24,Principal!O:O)</f>
        <v>407833683.1</v>
      </c>
      <c r="C24" s="42">
        <f>SUMIFS(Principal!O:O,Principal!R:R,A24,Principal!P:P,"Subiu")</f>
        <v>407833683.1</v>
      </c>
    </row>
    <row r="25">
      <c r="A25" s="29" t="str">
        <f>IFERROR(__xludf.DUMMYFUNCTION("""COMPUTED_VALUE"""),"Varejo")</f>
        <v>Varejo</v>
      </c>
      <c r="B25" s="42">
        <f>SUMIF(Principal!R:R,A25,Principal!O:O)</f>
        <v>-556533527.6</v>
      </c>
      <c r="C25" s="42">
        <f>SUMIFS(Principal!O:O,Principal!R:R,A25,Principal!P:P,"Subiu")</f>
        <v>237187009.2</v>
      </c>
    </row>
    <row r="26">
      <c r="A26" s="29" t="str">
        <f>IFERROR(__xludf.DUMMYFUNCTION("""COMPUTED_VALUE"""),"Telecomunicações")</f>
        <v>Telecomunicações</v>
      </c>
      <c r="B26" s="42">
        <f>SUMIF(Principal!R:R,A26,Principal!O:O)</f>
        <v>256118562.1</v>
      </c>
      <c r="C26" s="42">
        <f>SUMIFS(Principal!O:O,Principal!R:R,A26,Principal!P:P,"Subiu")</f>
        <v>292938114.4</v>
      </c>
    </row>
    <row r="27">
      <c r="A27" s="29" t="str">
        <f>IFERROR(__xludf.DUMMYFUNCTION("""COMPUTED_VALUE"""),"Logística")</f>
        <v>Logística</v>
      </c>
      <c r="B27" s="42">
        <f>SUMIF(Principal!R:R,A27,Principal!O:O)</f>
        <v>233902674.8</v>
      </c>
      <c r="C27" s="42">
        <f>SUMIFS(Principal!O:O,Principal!R:R,A27,Principal!P:P,"Subiu")</f>
        <v>233902674.8</v>
      </c>
    </row>
    <row r="28">
      <c r="A28" s="29" t="str">
        <f>IFERROR(__xludf.DUMMYFUNCTION("""COMPUTED_VALUE"""),"Meios de Pagamento")</f>
        <v>Meios de Pagamento</v>
      </c>
      <c r="B28" s="42">
        <f>SUMIF(Principal!R:R,A28,Principal!O:O)</f>
        <v>43657683.38</v>
      </c>
      <c r="C28" s="42">
        <f>SUMIFS(Principal!O:O,Principal!R:R,A28,Principal!P:P,"Subiu")</f>
        <v>43657683.38</v>
      </c>
    </row>
    <row r="29">
      <c r="A29" s="29" t="str">
        <f>IFERROR(__xludf.DUMMYFUNCTION("""COMPUTED_VALUE"""),"Imobiliário")</f>
        <v>Imobiliário</v>
      </c>
      <c r="B29" s="42">
        <f>SUMIF(Principal!R:R,A29,Principal!O:O)</f>
        <v>4400604.27</v>
      </c>
      <c r="C29" s="42">
        <f>SUMIFS(Principal!O:O,Principal!R:R,A29,Principal!P:P,"Subiu")</f>
        <v>18068446.61</v>
      </c>
    </row>
    <row r="30">
      <c r="A30" s="29" t="str">
        <f>IFERROR(__xludf.DUMMYFUNCTION("""COMPUTED_VALUE"""),"Holding")</f>
        <v>Holding</v>
      </c>
      <c r="B30" s="42">
        <f>SUMIF(Principal!R:R,A30,Principal!O:O)</f>
        <v>416092244.4</v>
      </c>
      <c r="C30" s="42">
        <f>SUMIFS(Principal!O:O,Principal!R:R,A30,Principal!P:P,"Subiu")</f>
        <v>416092244.4</v>
      </c>
    </row>
    <row r="31">
      <c r="A31" s="29" t="str">
        <f>IFERROR(__xludf.DUMMYFUNCTION("""COMPUTED_VALUE"""),"Tecnologia")</f>
        <v>Tecnologia</v>
      </c>
      <c r="B31" s="42">
        <f>SUMIF(Principal!R:R,A31,Principal!O:O)</f>
        <v>6067508.905</v>
      </c>
      <c r="C31" s="42">
        <f>SUMIFS(Principal!O:O,Principal!R:R,A31,Principal!P:P,"Subiu")</f>
        <v>15598886.65</v>
      </c>
    </row>
    <row r="32">
      <c r="A32" s="29" t="str">
        <f>IFERROR(__xludf.DUMMYFUNCTION("""COMPUTED_VALUE"""),"Bebidas")</f>
        <v>Bebidas</v>
      </c>
      <c r="B32" s="42">
        <f>SUMIF(Principal!R:R,A32,Principal!O:O)</f>
        <v>0</v>
      </c>
      <c r="C32" s="42">
        <f>SUMIFS(Principal!O:O,Principal!R:R,A32,Principal!P:P,"Subiu")</f>
        <v>0</v>
      </c>
    </row>
    <row r="33">
      <c r="A33" s="29" t="str">
        <f>IFERROR(__xludf.DUMMYFUNCTION("""COMPUTED_VALUE"""),"Seguros")</f>
        <v>Seguros</v>
      </c>
      <c r="B33" s="42">
        <f>SUMIF(Principal!R:R,A33,Principal!O:O)</f>
        <v>-26297880.21</v>
      </c>
      <c r="C33" s="42">
        <f>SUMIFS(Principal!O:O,Principal!R:R,A33,Principal!P:P,"Subiu")</f>
        <v>0</v>
      </c>
    </row>
    <row r="34">
      <c r="A34" s="29" t="str">
        <f>IFERROR(__xludf.DUMMYFUNCTION("""COMPUTED_VALUE"""),"Saneamento")</f>
        <v>Saneamento</v>
      </c>
      <c r="B34" s="42">
        <f>SUMIF(Principal!R:R,A34,Principal!O:O)</f>
        <v>-15725678.56</v>
      </c>
      <c r="C34" s="42">
        <f>SUMIFS(Principal!O:O,Principal!R:R,A34,Principal!P:P,"Subiu")</f>
        <v>0</v>
      </c>
    </row>
    <row r="35">
      <c r="A35" s="29" t="str">
        <f>IFERROR(__xludf.DUMMYFUNCTION("""COMPUTED_VALUE"""),"Automação")</f>
        <v>Automação</v>
      </c>
      <c r="B35" s="42">
        <f>SUMIF(Principal!R:R,A35,Principal!O:O)</f>
        <v>-118230410.4</v>
      </c>
      <c r="C35" s="42">
        <f>SUMIFS(Principal!O:O,Principal!R:R,A35,Principal!P:P,"Subiu")</f>
        <v>0</v>
      </c>
    </row>
    <row r="36">
      <c r="A36" s="29" t="str">
        <f>IFERROR(__xludf.DUMMYFUNCTION("""COMPUTED_VALUE"""),"Agronegócio")</f>
        <v>Agronegócio</v>
      </c>
      <c r="B36" s="42">
        <f>SUMIF(Principal!R:R,A36,Principal!O:O)</f>
        <v>-9468663.682</v>
      </c>
      <c r="C36" s="42">
        <f>SUMIFS(Principal!O:O,Principal!R:R,A36,Principal!P:P,"Subiu")</f>
        <v>0</v>
      </c>
    </row>
    <row r="37">
      <c r="A37" s="29" t="str">
        <f>IFERROR(__xludf.DUMMYFUNCTION("""COMPUTED_VALUE"""),"Infraestrutura")</f>
        <v>Infraestrutura</v>
      </c>
      <c r="B37" s="42">
        <f>SUMIF(Principal!R:R,A37,Principal!O:O)</f>
        <v>-39743554.31</v>
      </c>
      <c r="C37" s="42">
        <f>SUMIFS(Principal!O:O,Principal!R:R,A37,Principal!P:P,"Subiu")</f>
        <v>0</v>
      </c>
    </row>
    <row r="38">
      <c r="A38" s="29" t="str">
        <f>IFERROR(__xludf.DUMMYFUNCTION("""COMPUTED_VALUE"""),"Aeronáutica")</f>
        <v>Aeronáutica</v>
      </c>
      <c r="B38" s="42">
        <f>SUMIF(Principal!R:R,A38,Principal!O:O)</f>
        <v>-233651943.5</v>
      </c>
      <c r="C38" s="42">
        <f>SUMIFS(Principal!O:O,Principal!R:R,A38,Principal!P:P,"Subiu")</f>
        <v>0</v>
      </c>
    </row>
    <row r="39">
      <c r="A39" s="29" t="str">
        <f>IFERROR(__xludf.DUMMYFUNCTION("""COMPUTED_VALUE"""),"Cosméticos")</f>
        <v>Cosméticos</v>
      </c>
      <c r="B39" s="42">
        <f>SUMIF(Principal!R:R,A39,Principal!O:O)</f>
        <v>-193280001.2</v>
      </c>
      <c r="C39" s="42">
        <f>SUMIFS(Principal!O:O,Principal!R:R,A39,Principal!P:P,"Subiu")</f>
        <v>0</v>
      </c>
    </row>
    <row r="40">
      <c r="A40" s="29" t="str">
        <f>IFERROR(__xludf.DUMMYFUNCTION("""COMPUTED_VALUE"""),"Bolsa de Valores")</f>
        <v>Bolsa de Valores</v>
      </c>
      <c r="B40" s="42">
        <f>SUMIF(Principal!R:R,A40,Principal!O:O)</f>
        <v>-1173785666</v>
      </c>
      <c r="C40" s="42">
        <f>SUMIFS(Principal!O:O,Principal!R:R,A40,Principal!P:P,"Subiu")</f>
        <v>0</v>
      </c>
    </row>
    <row r="41">
      <c r="A41" s="29" t="str">
        <f>IFERROR(__xludf.DUMMYFUNCTION("""COMPUTED_VALUE"""),"Farmacêutica")</f>
        <v>Farmacêutica</v>
      </c>
      <c r="B41" s="42">
        <f>SUMIF(Principal!R:R,A41,Principal!O:O)</f>
        <v>-208257014.2</v>
      </c>
      <c r="C41" s="42">
        <f>SUMIFS(Principal!O:O,Principal!R:R,A41,Principal!P:P,"Subiu")</f>
        <v>0</v>
      </c>
    </row>
    <row r="42">
      <c r="A42" s="29" t="str">
        <f>IFERROR(__xludf.DUMMYFUNCTION("""COMPUTED_VALUE"""),"Açúcar e Álcool")</f>
        <v>Açúcar e Álcool</v>
      </c>
      <c r="B42" s="42">
        <f>SUMIF(Principal!R:R,A42,Principal!O:O)</f>
        <v>-79432785.74</v>
      </c>
      <c r="C42" s="42">
        <f>SUMIFS(Principal!O:O,Principal!R:R,A42,Principal!P:P,"Subiu")</f>
        <v>0</v>
      </c>
    </row>
    <row r="43">
      <c r="A43" s="29" t="str">
        <f>IFERROR(__xludf.DUMMYFUNCTION("""COMPUTED_VALUE"""),"Aluguel de Carros")</f>
        <v>Aluguel de Carros</v>
      </c>
      <c r="B43" s="42">
        <f>SUMIF(Principal!R:R,A43,Principal!O:O)</f>
        <v>-1807432634</v>
      </c>
      <c r="C43" s="42">
        <f>SUMIFS(Principal!O:O,Principal!R:R,A43,Principal!P:P,"Subiu")</f>
        <v>0</v>
      </c>
    </row>
    <row r="44">
      <c r="A44" s="29" t="str">
        <f>IFERROR(__xludf.DUMMYFUNCTION("""COMPUTED_VALUE"""),"Turismo")</f>
        <v>Turismo</v>
      </c>
      <c r="B44" s="42">
        <f>SUMIF(Principal!R:R,A44,Principal!O:O)</f>
        <v>-73557408.06</v>
      </c>
      <c r="C44" s="42">
        <f>SUMIFS(Principal!O:O,Principal!R:R,A44,Principal!P:P,"Subiu")</f>
        <v>0</v>
      </c>
    </row>
    <row r="45">
      <c r="A45" s="29"/>
      <c r="B45" s="42">
        <f>SUMIF(Principal!R:R,A45,Principal!O:O)</f>
        <v>0</v>
      </c>
      <c r="C45" s="42">
        <f>SUMIFS(Principal!O:O,Principal!R:R,A45,Principal!P:P,"Subiu")</f>
        <v>0</v>
      </c>
    </row>
    <row r="46">
      <c r="B46" s="42"/>
      <c r="C46" s="42"/>
    </row>
    <row r="47">
      <c r="B47" s="42"/>
      <c r="C47" s="42"/>
    </row>
    <row r="48">
      <c r="B48" s="42"/>
      <c r="C48" s="42"/>
    </row>
    <row r="49">
      <c r="B49" s="42"/>
      <c r="C49" s="42"/>
    </row>
    <row r="50">
      <c r="A50" s="27" t="str">
        <f>IFERROR(__xludf.DUMMYFUNCTION("UNIQUE(Principal!P:P)"),"Resultado")</f>
        <v>Resultado</v>
      </c>
      <c r="B50" s="43" t="s">
        <v>1063</v>
      </c>
      <c r="C50" s="44"/>
    </row>
    <row r="51">
      <c r="A51" s="29" t="str">
        <f>IFERROR(__xludf.DUMMYFUNCTION("""COMPUTED_VALUE"""),"Subiu")</f>
        <v>Subiu</v>
      </c>
      <c r="B51" s="42">
        <f>SUMIF(Principal!P:P,A51,Principal!O:O)</f>
        <v>19719227010</v>
      </c>
      <c r="C51" s="42"/>
    </row>
    <row r="52">
      <c r="A52" s="29" t="str">
        <f>IFERROR(__xludf.DUMMYFUNCTION("""COMPUTED_VALUE"""),"Estável")</f>
        <v>Estável</v>
      </c>
      <c r="B52" s="42"/>
      <c r="C52" s="42"/>
    </row>
    <row r="53">
      <c r="A53" s="29" t="str">
        <f>IFERROR(__xludf.DUMMYFUNCTION("""COMPUTED_VALUE"""),"Desceu")</f>
        <v>Desceu</v>
      </c>
      <c r="B53" s="42">
        <f>SUMIF(Principal!P:P,A53,Principal!O:O)</f>
        <v>-6334287424</v>
      </c>
      <c r="C53" s="42"/>
    </row>
    <row r="54">
      <c r="A54" s="29"/>
      <c r="B54" s="42"/>
      <c r="C54" s="42"/>
    </row>
    <row r="55">
      <c r="B55" s="42"/>
      <c r="C55" s="42"/>
    </row>
    <row r="56">
      <c r="B56" s="42"/>
      <c r="C56" s="42"/>
    </row>
    <row r="57">
      <c r="B57" s="42"/>
      <c r="C57" s="42"/>
    </row>
    <row r="58">
      <c r="A58" s="41" t="s">
        <v>1064</v>
      </c>
      <c r="B58" s="43" t="s">
        <v>1063</v>
      </c>
      <c r="C58" s="43" t="s">
        <v>1065</v>
      </c>
    </row>
    <row r="59">
      <c r="A59" s="45" t="str">
        <f>IFERROR(__xludf.DUMMYFUNCTION("UNIQUE(Principal!T2:T82)"),"Entre 50 e 100 anos")</f>
        <v>Entre 50 e 100 anos</v>
      </c>
      <c r="B59" s="42">
        <f>SUMIF(Principal!T:T,A59,Principal!O:O)</f>
        <v>11203676198</v>
      </c>
      <c r="C59" s="28">
        <f>COUNTIF(Principal!T:T,A59)</f>
        <v>34</v>
      </c>
    </row>
    <row r="60">
      <c r="A60" s="45" t="str">
        <f>IFERROR(__xludf.DUMMYFUNCTION("""COMPUTED_VALUE"""),"Menos de 50 anos")</f>
        <v>Menos de 50 anos</v>
      </c>
      <c r="B60" s="42">
        <f>SUMIF(Principal!T:T,A60,Principal!O:O)</f>
        <v>2379139160</v>
      </c>
      <c r="C60" s="28">
        <f>COUNTIF(Principal!T:T,A60)</f>
        <v>40</v>
      </c>
    </row>
    <row r="61">
      <c r="A61" s="45" t="str">
        <f>IFERROR(__xludf.DUMMYFUNCTION("""COMPUTED_VALUE"""),"Mais de 100 anos")</f>
        <v>Mais de 100 anos</v>
      </c>
      <c r="B61" s="42">
        <f>SUMIF(Principal!T:T,A61,Principal!O:O)</f>
        <v>-202408309.9</v>
      </c>
      <c r="C61" s="28">
        <f>COUNTIF(Principal!T:T,A61)</f>
        <v>7</v>
      </c>
    </row>
    <row r="62">
      <c r="B62" s="42"/>
      <c r="C62" s="42"/>
    </row>
    <row r="63">
      <c r="B63" s="42"/>
      <c r="C63" s="42"/>
    </row>
    <row r="64">
      <c r="B64" s="42"/>
      <c r="C64" s="42"/>
    </row>
    <row r="65">
      <c r="B65" s="42"/>
      <c r="C65" s="42"/>
    </row>
    <row r="66">
      <c r="B66" s="42"/>
      <c r="C66" s="42"/>
    </row>
    <row r="67">
      <c r="B67" s="42"/>
      <c r="C67" s="42"/>
    </row>
    <row r="68">
      <c r="B68" s="42"/>
      <c r="C68" s="42"/>
    </row>
    <row r="69">
      <c r="B69" s="42"/>
      <c r="C69" s="42"/>
    </row>
    <row r="70">
      <c r="B70" s="42"/>
      <c r="C70" s="42"/>
    </row>
    <row r="71">
      <c r="B71" s="42"/>
      <c r="C71" s="42"/>
    </row>
    <row r="72">
      <c r="B72" s="42"/>
      <c r="C72" s="42"/>
    </row>
    <row r="73">
      <c r="B73" s="42"/>
      <c r="C73" s="42"/>
    </row>
    <row r="74">
      <c r="B74" s="42"/>
      <c r="C74" s="42"/>
    </row>
    <row r="75">
      <c r="B75" s="42"/>
      <c r="C75" s="42"/>
    </row>
    <row r="76">
      <c r="B76" s="42"/>
      <c r="C76" s="42"/>
    </row>
    <row r="77">
      <c r="B77" s="42"/>
      <c r="C77" s="42"/>
    </row>
    <row r="78">
      <c r="B78" s="42"/>
      <c r="C78" s="42"/>
    </row>
    <row r="79">
      <c r="B79" s="42"/>
      <c r="C79" s="42"/>
    </row>
    <row r="80">
      <c r="B80" s="42"/>
      <c r="C80" s="42"/>
    </row>
    <row r="81">
      <c r="B81" s="42"/>
      <c r="C81" s="42"/>
    </row>
    <row r="82">
      <c r="B82" s="42"/>
      <c r="C82" s="42"/>
    </row>
    <row r="83">
      <c r="B83" s="42"/>
      <c r="C83" s="42"/>
    </row>
    <row r="84">
      <c r="B84" s="42"/>
      <c r="C84" s="42"/>
    </row>
    <row r="85">
      <c r="B85" s="42"/>
      <c r="C85" s="42"/>
    </row>
    <row r="86">
      <c r="B86" s="42"/>
      <c r="C86" s="42"/>
    </row>
    <row r="87">
      <c r="B87" s="42"/>
      <c r="C87" s="42"/>
    </row>
    <row r="88">
      <c r="B88" s="42"/>
      <c r="C88" s="42"/>
    </row>
    <row r="89">
      <c r="B89" s="42"/>
      <c r="C89" s="42"/>
    </row>
    <row r="90">
      <c r="B90" s="42"/>
      <c r="C90" s="42"/>
    </row>
    <row r="91">
      <c r="B91" s="42"/>
      <c r="C91" s="42"/>
    </row>
    <row r="92">
      <c r="B92" s="42"/>
      <c r="C92" s="42"/>
    </row>
    <row r="93">
      <c r="B93" s="42"/>
      <c r="C93" s="42"/>
    </row>
    <row r="94">
      <c r="B94" s="42"/>
      <c r="C94" s="42"/>
    </row>
    <row r="95">
      <c r="B95" s="42"/>
      <c r="C95" s="42"/>
    </row>
    <row r="96">
      <c r="B96" s="42"/>
      <c r="C96" s="42"/>
    </row>
    <row r="97">
      <c r="B97" s="42"/>
      <c r="C97" s="42"/>
    </row>
    <row r="98">
      <c r="B98" s="42"/>
      <c r="C98" s="42"/>
    </row>
    <row r="99">
      <c r="B99" s="42"/>
      <c r="C99" s="42"/>
    </row>
    <row r="100">
      <c r="B100" s="42"/>
      <c r="C100" s="42"/>
    </row>
    <row r="101">
      <c r="B101" s="42"/>
      <c r="C101" s="42"/>
    </row>
    <row r="102">
      <c r="B102" s="42"/>
      <c r="C102" s="42"/>
    </row>
    <row r="103">
      <c r="B103" s="42"/>
      <c r="C103" s="42"/>
    </row>
    <row r="104">
      <c r="B104" s="42"/>
      <c r="C104" s="42"/>
    </row>
    <row r="105">
      <c r="B105" s="42"/>
      <c r="C105" s="42"/>
    </row>
    <row r="106">
      <c r="B106" s="42"/>
      <c r="C106" s="42"/>
    </row>
    <row r="107">
      <c r="B107" s="42"/>
      <c r="C107" s="42"/>
    </row>
    <row r="108">
      <c r="B108" s="42"/>
      <c r="C108" s="42"/>
    </row>
    <row r="109">
      <c r="B109" s="42"/>
      <c r="C109" s="42"/>
    </row>
    <row r="110">
      <c r="B110" s="42"/>
      <c r="C110" s="42"/>
    </row>
    <row r="111">
      <c r="B111" s="42"/>
      <c r="C111" s="42"/>
    </row>
    <row r="112">
      <c r="B112" s="42"/>
      <c r="C112" s="42"/>
    </row>
    <row r="113">
      <c r="B113" s="42"/>
      <c r="C113" s="42"/>
    </row>
    <row r="114">
      <c r="B114" s="42"/>
      <c r="C114" s="42"/>
    </row>
    <row r="115">
      <c r="B115" s="42"/>
      <c r="C115" s="42"/>
    </row>
    <row r="116">
      <c r="B116" s="42"/>
      <c r="C116" s="42"/>
    </row>
    <row r="117">
      <c r="B117" s="42"/>
      <c r="C117" s="42"/>
    </row>
    <row r="118">
      <c r="B118" s="42"/>
      <c r="C118" s="42"/>
    </row>
    <row r="119">
      <c r="B119" s="42"/>
      <c r="C119" s="42"/>
    </row>
    <row r="120">
      <c r="B120" s="42"/>
      <c r="C120" s="42"/>
    </row>
    <row r="121">
      <c r="B121" s="42"/>
      <c r="C121" s="42"/>
    </row>
    <row r="122">
      <c r="B122" s="42"/>
      <c r="C122" s="42"/>
    </row>
    <row r="123">
      <c r="B123" s="42"/>
      <c r="C123" s="42"/>
    </row>
    <row r="124">
      <c r="B124" s="42"/>
      <c r="C124" s="42"/>
    </row>
    <row r="125">
      <c r="B125" s="42"/>
      <c r="C125" s="42"/>
    </row>
    <row r="126">
      <c r="B126" s="42"/>
      <c r="C126" s="42"/>
    </row>
    <row r="127">
      <c r="B127" s="42"/>
      <c r="C127" s="42"/>
    </row>
    <row r="128">
      <c r="B128" s="42"/>
      <c r="C128" s="42"/>
    </row>
    <row r="129">
      <c r="B129" s="42"/>
      <c r="C129" s="42"/>
    </row>
    <row r="130">
      <c r="B130" s="42"/>
      <c r="C130" s="42"/>
    </row>
    <row r="131">
      <c r="B131" s="42"/>
      <c r="C131" s="42"/>
    </row>
    <row r="132">
      <c r="B132" s="42"/>
      <c r="C132" s="42"/>
    </row>
    <row r="133">
      <c r="B133" s="42"/>
      <c r="C133" s="42"/>
    </row>
    <row r="134">
      <c r="B134" s="42"/>
      <c r="C134" s="42"/>
    </row>
    <row r="135">
      <c r="B135" s="42"/>
      <c r="C135" s="42"/>
    </row>
    <row r="136">
      <c r="B136" s="42"/>
      <c r="C136" s="42"/>
    </row>
    <row r="137">
      <c r="B137" s="42"/>
      <c r="C137" s="42"/>
    </row>
    <row r="138">
      <c r="B138" s="42"/>
      <c r="C138" s="42"/>
    </row>
    <row r="139">
      <c r="B139" s="42"/>
      <c r="C139" s="42"/>
    </row>
    <row r="140">
      <c r="B140" s="42"/>
      <c r="C140" s="42"/>
    </row>
    <row r="141">
      <c r="B141" s="42"/>
      <c r="C141" s="42"/>
    </row>
    <row r="142">
      <c r="B142" s="42"/>
      <c r="C142" s="42"/>
    </row>
    <row r="143">
      <c r="B143" s="42"/>
      <c r="C143" s="42"/>
    </row>
    <row r="144">
      <c r="B144" s="42"/>
      <c r="C144" s="42"/>
    </row>
    <row r="145">
      <c r="B145" s="42"/>
      <c r="C145" s="42"/>
    </row>
    <row r="146">
      <c r="B146" s="42"/>
      <c r="C146" s="42"/>
    </row>
    <row r="147">
      <c r="B147" s="42"/>
      <c r="C147" s="42"/>
    </row>
    <row r="148">
      <c r="B148" s="42"/>
      <c r="C148" s="42"/>
    </row>
    <row r="149">
      <c r="B149" s="42"/>
      <c r="C149" s="42"/>
    </row>
    <row r="150">
      <c r="B150" s="42"/>
      <c r="C150" s="42"/>
    </row>
    <row r="151">
      <c r="B151" s="42"/>
      <c r="C151" s="42"/>
    </row>
    <row r="152">
      <c r="B152" s="42"/>
      <c r="C152" s="42"/>
    </row>
    <row r="153">
      <c r="B153" s="42"/>
      <c r="C153" s="42"/>
    </row>
    <row r="154">
      <c r="B154" s="42"/>
      <c r="C154" s="42"/>
    </row>
    <row r="155">
      <c r="B155" s="42"/>
      <c r="C155" s="42"/>
    </row>
    <row r="156">
      <c r="B156" s="42"/>
      <c r="C156" s="42"/>
    </row>
    <row r="157">
      <c r="B157" s="42"/>
      <c r="C157" s="42"/>
    </row>
    <row r="158">
      <c r="B158" s="42"/>
      <c r="C158" s="42"/>
    </row>
    <row r="159">
      <c r="B159" s="42"/>
      <c r="C159" s="42"/>
    </row>
    <row r="160">
      <c r="B160" s="42"/>
      <c r="C160" s="42"/>
    </row>
    <row r="161">
      <c r="B161" s="42"/>
      <c r="C161" s="42"/>
    </row>
    <row r="162">
      <c r="B162" s="42"/>
      <c r="C162" s="42"/>
    </row>
    <row r="163">
      <c r="B163" s="42"/>
      <c r="C163" s="42"/>
    </row>
    <row r="164">
      <c r="B164" s="42"/>
      <c r="C164" s="42"/>
    </row>
    <row r="165">
      <c r="B165" s="42"/>
      <c r="C165" s="42"/>
    </row>
    <row r="166">
      <c r="B166" s="42"/>
      <c r="C166" s="42"/>
    </row>
    <row r="167">
      <c r="B167" s="42"/>
      <c r="C167" s="42"/>
    </row>
    <row r="168">
      <c r="B168" s="42"/>
      <c r="C168" s="42"/>
    </row>
    <row r="169">
      <c r="B169" s="42"/>
      <c r="C169" s="42"/>
    </row>
    <row r="170">
      <c r="B170" s="42"/>
      <c r="C170" s="42"/>
    </row>
    <row r="171">
      <c r="B171" s="42"/>
      <c r="C171" s="42"/>
    </row>
    <row r="172">
      <c r="B172" s="42"/>
      <c r="C172" s="42"/>
    </row>
    <row r="173">
      <c r="B173" s="42"/>
      <c r="C173" s="42"/>
    </row>
    <row r="174">
      <c r="B174" s="42"/>
      <c r="C174" s="42"/>
    </row>
    <row r="175">
      <c r="B175" s="42"/>
      <c r="C175" s="42"/>
    </row>
    <row r="176">
      <c r="B176" s="42"/>
      <c r="C176" s="42"/>
    </row>
    <row r="177">
      <c r="B177" s="42"/>
      <c r="C177" s="42"/>
    </row>
    <row r="178">
      <c r="B178" s="42"/>
      <c r="C178" s="42"/>
    </row>
    <row r="179">
      <c r="B179" s="42"/>
      <c r="C179" s="42"/>
    </row>
    <row r="180">
      <c r="B180" s="42"/>
      <c r="C180" s="42"/>
    </row>
    <row r="181">
      <c r="B181" s="42"/>
      <c r="C181" s="42"/>
    </row>
    <row r="182">
      <c r="B182" s="42"/>
      <c r="C182" s="42"/>
    </row>
    <row r="183">
      <c r="B183" s="42"/>
      <c r="C183" s="42"/>
    </row>
    <row r="184">
      <c r="B184" s="42"/>
      <c r="C184" s="42"/>
    </row>
    <row r="185">
      <c r="B185" s="42"/>
      <c r="C185" s="42"/>
    </row>
    <row r="186">
      <c r="B186" s="42"/>
      <c r="C186" s="42"/>
    </row>
    <row r="187">
      <c r="B187" s="42"/>
      <c r="C187" s="42"/>
    </row>
    <row r="188">
      <c r="B188" s="42"/>
      <c r="C188" s="42"/>
    </row>
    <row r="189">
      <c r="B189" s="42"/>
      <c r="C189" s="42"/>
    </row>
    <row r="190">
      <c r="B190" s="42"/>
      <c r="C190" s="42"/>
    </row>
    <row r="191">
      <c r="B191" s="42"/>
      <c r="C191" s="42"/>
    </row>
    <row r="192">
      <c r="B192" s="42"/>
      <c r="C192" s="42"/>
    </row>
    <row r="193">
      <c r="B193" s="42"/>
      <c r="C193" s="42"/>
    </row>
    <row r="194">
      <c r="B194" s="42"/>
      <c r="C194" s="42"/>
    </row>
    <row r="195">
      <c r="B195" s="42"/>
      <c r="C195" s="42"/>
    </row>
    <row r="196">
      <c r="B196" s="42"/>
      <c r="C196" s="42"/>
    </row>
    <row r="197">
      <c r="B197" s="42"/>
      <c r="C197" s="42"/>
    </row>
    <row r="198">
      <c r="B198" s="42"/>
      <c r="C198" s="42"/>
    </row>
    <row r="199">
      <c r="B199" s="42"/>
      <c r="C199" s="42"/>
    </row>
    <row r="200">
      <c r="B200" s="42"/>
      <c r="C200" s="42"/>
    </row>
    <row r="201">
      <c r="B201" s="42"/>
      <c r="C201" s="42"/>
    </row>
    <row r="202">
      <c r="B202" s="42"/>
      <c r="C202" s="42"/>
    </row>
    <row r="203">
      <c r="B203" s="42"/>
      <c r="C203" s="42"/>
    </row>
    <row r="204">
      <c r="B204" s="42"/>
      <c r="C204" s="42"/>
    </row>
    <row r="205">
      <c r="B205" s="42"/>
      <c r="C205" s="42"/>
    </row>
    <row r="206">
      <c r="B206" s="42"/>
      <c r="C206" s="42"/>
    </row>
    <row r="207">
      <c r="B207" s="42"/>
      <c r="C207" s="42"/>
    </row>
    <row r="208">
      <c r="B208" s="42"/>
      <c r="C208" s="42"/>
    </row>
    <row r="209">
      <c r="B209" s="42"/>
      <c r="C209" s="42"/>
    </row>
    <row r="210">
      <c r="B210" s="42"/>
      <c r="C210" s="42"/>
    </row>
    <row r="211">
      <c r="B211" s="42"/>
      <c r="C211" s="42"/>
    </row>
    <row r="212">
      <c r="B212" s="42"/>
      <c r="C212" s="42"/>
    </row>
    <row r="213">
      <c r="B213" s="42"/>
      <c r="C213" s="42"/>
    </row>
    <row r="214">
      <c r="B214" s="42"/>
      <c r="C214" s="42"/>
    </row>
    <row r="215">
      <c r="B215" s="42"/>
      <c r="C215" s="42"/>
    </row>
    <row r="216">
      <c r="B216" s="42"/>
      <c r="C216" s="42"/>
    </row>
    <row r="217">
      <c r="B217" s="42"/>
      <c r="C217" s="42"/>
    </row>
    <row r="218">
      <c r="B218" s="42"/>
      <c r="C218" s="42"/>
    </row>
    <row r="219">
      <c r="B219" s="42"/>
      <c r="C219" s="42"/>
    </row>
    <row r="220">
      <c r="B220" s="42"/>
      <c r="C220" s="42"/>
    </row>
    <row r="221">
      <c r="B221" s="42"/>
      <c r="C221" s="42"/>
    </row>
    <row r="222">
      <c r="B222" s="42"/>
      <c r="C222" s="42"/>
    </row>
    <row r="223">
      <c r="B223" s="42"/>
      <c r="C223" s="42"/>
    </row>
    <row r="224">
      <c r="B224" s="42"/>
      <c r="C224" s="42"/>
    </row>
    <row r="225">
      <c r="B225" s="42"/>
      <c r="C225" s="42"/>
    </row>
    <row r="226">
      <c r="B226" s="42"/>
      <c r="C226" s="42"/>
    </row>
    <row r="227">
      <c r="B227" s="42"/>
      <c r="C227" s="42"/>
    </row>
    <row r="228">
      <c r="B228" s="42"/>
      <c r="C228" s="42"/>
    </row>
    <row r="229">
      <c r="B229" s="42"/>
      <c r="C229" s="42"/>
    </row>
    <row r="230">
      <c r="B230" s="42"/>
      <c r="C230" s="42"/>
    </row>
    <row r="231">
      <c r="B231" s="42"/>
      <c r="C231" s="42"/>
    </row>
    <row r="232">
      <c r="B232" s="42"/>
      <c r="C232" s="42"/>
    </row>
    <row r="233">
      <c r="B233" s="42"/>
      <c r="C233" s="42"/>
    </row>
    <row r="234">
      <c r="B234" s="42"/>
      <c r="C234" s="42"/>
    </row>
    <row r="235">
      <c r="B235" s="42"/>
      <c r="C235" s="42"/>
    </row>
    <row r="236">
      <c r="B236" s="42"/>
      <c r="C236" s="42"/>
    </row>
    <row r="237">
      <c r="B237" s="42"/>
      <c r="C237" s="42"/>
    </row>
    <row r="238">
      <c r="B238" s="42"/>
      <c r="C238" s="42"/>
    </row>
    <row r="239">
      <c r="B239" s="42"/>
      <c r="C239" s="42"/>
    </row>
    <row r="240">
      <c r="B240" s="42"/>
      <c r="C240" s="42"/>
    </row>
    <row r="241">
      <c r="B241" s="42"/>
      <c r="C241" s="42"/>
    </row>
    <row r="242">
      <c r="B242" s="42"/>
      <c r="C242" s="42"/>
    </row>
    <row r="243">
      <c r="B243" s="42"/>
      <c r="C243" s="42"/>
    </row>
    <row r="244">
      <c r="B244" s="42"/>
      <c r="C244" s="42"/>
    </row>
    <row r="245">
      <c r="B245" s="42"/>
      <c r="C245" s="42"/>
    </row>
    <row r="246">
      <c r="B246" s="42"/>
      <c r="C246" s="42"/>
    </row>
    <row r="247">
      <c r="B247" s="42"/>
      <c r="C247" s="42"/>
    </row>
    <row r="248">
      <c r="B248" s="42"/>
      <c r="C248" s="42"/>
    </row>
    <row r="249">
      <c r="B249" s="42"/>
      <c r="C249" s="42"/>
    </row>
    <row r="250">
      <c r="B250" s="42"/>
      <c r="C250" s="42"/>
    </row>
    <row r="251">
      <c r="B251" s="42"/>
      <c r="C251" s="42"/>
    </row>
    <row r="252">
      <c r="B252" s="42"/>
      <c r="C252" s="42"/>
    </row>
    <row r="253">
      <c r="B253" s="42"/>
      <c r="C253" s="42"/>
    </row>
    <row r="254">
      <c r="B254" s="42"/>
      <c r="C254" s="42"/>
    </row>
    <row r="255">
      <c r="B255" s="42"/>
      <c r="C255" s="42"/>
    </row>
    <row r="256">
      <c r="B256" s="42"/>
      <c r="C256" s="42"/>
    </row>
    <row r="257">
      <c r="B257" s="42"/>
      <c r="C257" s="42"/>
    </row>
    <row r="258">
      <c r="B258" s="42"/>
      <c r="C258" s="42"/>
    </row>
    <row r="259">
      <c r="B259" s="42"/>
      <c r="C259" s="42"/>
    </row>
    <row r="260">
      <c r="B260" s="42"/>
      <c r="C260" s="42"/>
    </row>
    <row r="261">
      <c r="B261" s="42"/>
      <c r="C261" s="42"/>
    </row>
    <row r="262">
      <c r="B262" s="42"/>
      <c r="C262" s="42"/>
    </row>
    <row r="263">
      <c r="B263" s="42"/>
      <c r="C263" s="42"/>
    </row>
    <row r="264">
      <c r="B264" s="42"/>
      <c r="C264" s="42"/>
    </row>
    <row r="265">
      <c r="B265" s="42"/>
      <c r="C265" s="42"/>
    </row>
    <row r="266">
      <c r="B266" s="42"/>
      <c r="C266" s="42"/>
    </row>
    <row r="267">
      <c r="B267" s="42"/>
      <c r="C267" s="42"/>
    </row>
    <row r="268">
      <c r="B268" s="42"/>
      <c r="C268" s="42"/>
    </row>
    <row r="269">
      <c r="B269" s="42"/>
      <c r="C269" s="42"/>
    </row>
    <row r="270">
      <c r="B270" s="42"/>
      <c r="C270" s="42"/>
    </row>
    <row r="271">
      <c r="B271" s="42"/>
      <c r="C271" s="42"/>
    </row>
    <row r="272">
      <c r="B272" s="42"/>
      <c r="C272" s="42"/>
    </row>
    <row r="273">
      <c r="B273" s="42"/>
      <c r="C273" s="42"/>
    </row>
    <row r="274">
      <c r="B274" s="42"/>
      <c r="C274" s="42"/>
    </row>
    <row r="275">
      <c r="B275" s="42"/>
      <c r="C275" s="42"/>
    </row>
    <row r="276">
      <c r="B276" s="42"/>
      <c r="C276" s="42"/>
    </row>
    <row r="277">
      <c r="B277" s="42"/>
      <c r="C277" s="42"/>
    </row>
    <row r="278">
      <c r="B278" s="42"/>
      <c r="C278" s="42"/>
    </row>
    <row r="279">
      <c r="B279" s="42"/>
      <c r="C279" s="42"/>
    </row>
    <row r="280">
      <c r="B280" s="42"/>
      <c r="C280" s="42"/>
    </row>
    <row r="281">
      <c r="B281" s="42"/>
      <c r="C281" s="42"/>
    </row>
    <row r="282">
      <c r="B282" s="42"/>
      <c r="C282" s="42"/>
    </row>
    <row r="283">
      <c r="B283" s="42"/>
      <c r="C283" s="42"/>
    </row>
    <row r="284">
      <c r="B284" s="42"/>
      <c r="C284" s="42"/>
    </row>
    <row r="285">
      <c r="B285" s="42"/>
      <c r="C285" s="42"/>
    </row>
    <row r="286">
      <c r="B286" s="42"/>
      <c r="C286" s="42"/>
    </row>
    <row r="287">
      <c r="B287" s="42"/>
      <c r="C287" s="42"/>
    </row>
    <row r="288">
      <c r="B288" s="42"/>
      <c r="C288" s="42"/>
    </row>
    <row r="289">
      <c r="B289" s="42"/>
      <c r="C289" s="42"/>
    </row>
    <row r="290">
      <c r="B290" s="42"/>
      <c r="C290" s="42"/>
    </row>
    <row r="291">
      <c r="B291" s="42"/>
      <c r="C291" s="42"/>
    </row>
    <row r="292">
      <c r="B292" s="42"/>
      <c r="C292" s="42"/>
    </row>
    <row r="293">
      <c r="B293" s="42"/>
      <c r="C293" s="42"/>
    </row>
    <row r="294">
      <c r="B294" s="42"/>
      <c r="C294" s="42"/>
    </row>
    <row r="295">
      <c r="B295" s="42"/>
      <c r="C295" s="42"/>
    </row>
    <row r="296">
      <c r="B296" s="42"/>
      <c r="C296" s="42"/>
    </row>
    <row r="297">
      <c r="B297" s="42"/>
      <c r="C297" s="42"/>
    </row>
    <row r="298">
      <c r="B298" s="42"/>
      <c r="C298" s="42"/>
    </row>
    <row r="299">
      <c r="B299" s="42"/>
      <c r="C299" s="42"/>
    </row>
    <row r="300">
      <c r="B300" s="42"/>
      <c r="C300" s="42"/>
    </row>
    <row r="301">
      <c r="B301" s="42"/>
      <c r="C301" s="42"/>
    </row>
    <row r="302">
      <c r="B302" s="42"/>
      <c r="C302" s="42"/>
    </row>
    <row r="303">
      <c r="B303" s="42"/>
      <c r="C303" s="42"/>
    </row>
    <row r="304">
      <c r="B304" s="42"/>
      <c r="C304" s="42"/>
    </row>
    <row r="305">
      <c r="B305" s="42"/>
      <c r="C305" s="42"/>
    </row>
    <row r="306">
      <c r="B306" s="42"/>
      <c r="C306" s="42"/>
    </row>
    <row r="307">
      <c r="B307" s="42"/>
      <c r="C307" s="42"/>
    </row>
    <row r="308">
      <c r="B308" s="42"/>
      <c r="C308" s="42"/>
    </row>
    <row r="309">
      <c r="B309" s="42"/>
      <c r="C309" s="42"/>
    </row>
    <row r="310">
      <c r="B310" s="42"/>
      <c r="C310" s="42"/>
    </row>
    <row r="311">
      <c r="B311" s="42"/>
      <c r="C311" s="42"/>
    </row>
    <row r="312">
      <c r="B312" s="42"/>
      <c r="C312" s="42"/>
    </row>
    <row r="313">
      <c r="B313" s="42"/>
      <c r="C313" s="42"/>
    </row>
    <row r="314">
      <c r="B314" s="42"/>
      <c r="C314" s="42"/>
    </row>
    <row r="315">
      <c r="B315" s="42"/>
      <c r="C315" s="42"/>
    </row>
    <row r="316">
      <c r="B316" s="42"/>
      <c r="C316" s="42"/>
    </row>
    <row r="317">
      <c r="B317" s="42"/>
      <c r="C317" s="42"/>
    </row>
    <row r="318">
      <c r="B318" s="42"/>
      <c r="C318" s="42"/>
    </row>
    <row r="319">
      <c r="B319" s="42"/>
      <c r="C319" s="42"/>
    </row>
    <row r="320">
      <c r="B320" s="42"/>
      <c r="C320" s="42"/>
    </row>
    <row r="321">
      <c r="B321" s="42"/>
      <c r="C321" s="42"/>
    </row>
    <row r="322">
      <c r="B322" s="42"/>
      <c r="C322" s="42"/>
    </row>
    <row r="323">
      <c r="B323" s="42"/>
      <c r="C323" s="42"/>
    </row>
    <row r="324">
      <c r="B324" s="42"/>
      <c r="C324" s="42"/>
    </row>
    <row r="325">
      <c r="B325" s="42"/>
      <c r="C325" s="42"/>
    </row>
    <row r="326">
      <c r="B326" s="42"/>
      <c r="C326" s="42"/>
    </row>
    <row r="327">
      <c r="B327" s="42"/>
      <c r="C327" s="42"/>
    </row>
    <row r="328">
      <c r="B328" s="42"/>
      <c r="C328" s="42"/>
    </row>
    <row r="329">
      <c r="B329" s="42"/>
      <c r="C329" s="42"/>
    </row>
    <row r="330">
      <c r="B330" s="42"/>
      <c r="C330" s="42"/>
    </row>
    <row r="331">
      <c r="B331" s="42"/>
      <c r="C331" s="42"/>
    </row>
    <row r="332">
      <c r="B332" s="42"/>
      <c r="C332" s="42"/>
    </row>
    <row r="333">
      <c r="B333" s="42"/>
      <c r="C333" s="42"/>
    </row>
    <row r="334">
      <c r="B334" s="42"/>
      <c r="C334" s="42"/>
    </row>
    <row r="335">
      <c r="B335" s="42"/>
      <c r="C335" s="42"/>
    </row>
    <row r="336">
      <c r="B336" s="42"/>
      <c r="C336" s="42"/>
    </row>
    <row r="337">
      <c r="B337" s="42"/>
      <c r="C337" s="42"/>
    </row>
    <row r="338">
      <c r="B338" s="42"/>
      <c r="C338" s="42"/>
    </row>
    <row r="339">
      <c r="B339" s="42"/>
      <c r="C339" s="42"/>
    </row>
    <row r="340">
      <c r="B340" s="42"/>
      <c r="C340" s="42"/>
    </row>
    <row r="341">
      <c r="B341" s="42"/>
      <c r="C341" s="42"/>
    </row>
    <row r="342">
      <c r="B342" s="42"/>
      <c r="C342" s="42"/>
    </row>
    <row r="343">
      <c r="B343" s="42"/>
      <c r="C343" s="42"/>
    </row>
    <row r="344">
      <c r="B344" s="42"/>
      <c r="C344" s="42"/>
    </row>
    <row r="345">
      <c r="B345" s="42"/>
      <c r="C345" s="42"/>
    </row>
    <row r="346">
      <c r="B346" s="42"/>
      <c r="C346" s="42"/>
    </row>
    <row r="347">
      <c r="B347" s="42"/>
      <c r="C347" s="42"/>
    </row>
    <row r="348">
      <c r="B348" s="42"/>
      <c r="C348" s="42"/>
    </row>
    <row r="349">
      <c r="B349" s="42"/>
      <c r="C349" s="42"/>
    </row>
    <row r="350">
      <c r="B350" s="42"/>
      <c r="C350" s="42"/>
    </row>
    <row r="351">
      <c r="B351" s="42"/>
      <c r="C351" s="42"/>
    </row>
    <row r="352">
      <c r="B352" s="42"/>
      <c r="C352" s="42"/>
    </row>
    <row r="353">
      <c r="B353" s="42"/>
      <c r="C353" s="42"/>
    </row>
    <row r="354">
      <c r="B354" s="42"/>
      <c r="C354" s="42"/>
    </row>
    <row r="355">
      <c r="B355" s="42"/>
      <c r="C355" s="42"/>
    </row>
    <row r="356">
      <c r="B356" s="42"/>
      <c r="C356" s="42"/>
    </row>
    <row r="357">
      <c r="B357" s="42"/>
      <c r="C357" s="42"/>
    </row>
    <row r="358">
      <c r="B358" s="42"/>
      <c r="C358" s="42"/>
    </row>
    <row r="359">
      <c r="B359" s="42"/>
      <c r="C359" s="42"/>
    </row>
    <row r="360">
      <c r="B360" s="42"/>
      <c r="C360" s="42"/>
    </row>
    <row r="361">
      <c r="B361" s="42"/>
      <c r="C361" s="42"/>
    </row>
    <row r="362">
      <c r="B362" s="42"/>
      <c r="C362" s="42"/>
    </row>
    <row r="363">
      <c r="B363" s="42"/>
      <c r="C363" s="42"/>
    </row>
    <row r="364">
      <c r="B364" s="42"/>
      <c r="C364" s="42"/>
    </row>
    <row r="365">
      <c r="B365" s="42"/>
      <c r="C365" s="42"/>
    </row>
    <row r="366">
      <c r="B366" s="42"/>
      <c r="C366" s="42"/>
    </row>
    <row r="367">
      <c r="B367" s="42"/>
      <c r="C367" s="42"/>
    </row>
    <row r="368">
      <c r="B368" s="42"/>
      <c r="C368" s="42"/>
    </row>
    <row r="369">
      <c r="B369" s="42"/>
      <c r="C369" s="42"/>
    </row>
    <row r="370">
      <c r="B370" s="42"/>
      <c r="C370" s="42"/>
    </row>
    <row r="371">
      <c r="B371" s="42"/>
      <c r="C371" s="42"/>
    </row>
    <row r="372">
      <c r="B372" s="42"/>
      <c r="C372" s="42"/>
    </row>
    <row r="373">
      <c r="B373" s="42"/>
      <c r="C373" s="42"/>
    </row>
    <row r="374">
      <c r="B374" s="42"/>
      <c r="C374" s="42"/>
    </row>
    <row r="375">
      <c r="B375" s="42"/>
      <c r="C375" s="42"/>
    </row>
    <row r="376">
      <c r="B376" s="42"/>
      <c r="C376" s="42"/>
    </row>
    <row r="377">
      <c r="B377" s="42"/>
      <c r="C377" s="42"/>
    </row>
    <row r="378">
      <c r="B378" s="42"/>
      <c r="C378" s="42"/>
    </row>
    <row r="379">
      <c r="B379" s="42"/>
      <c r="C379" s="42"/>
    </row>
    <row r="380">
      <c r="B380" s="42"/>
      <c r="C380" s="42"/>
    </row>
    <row r="381">
      <c r="B381" s="42"/>
      <c r="C381" s="42"/>
    </row>
    <row r="382">
      <c r="B382" s="42"/>
      <c r="C382" s="42"/>
    </row>
    <row r="383">
      <c r="B383" s="42"/>
      <c r="C383" s="42"/>
    </row>
    <row r="384">
      <c r="B384" s="42"/>
      <c r="C384" s="42"/>
    </row>
    <row r="385">
      <c r="B385" s="42"/>
      <c r="C385" s="42"/>
    </row>
    <row r="386">
      <c r="B386" s="42"/>
      <c r="C386" s="42"/>
    </row>
    <row r="387">
      <c r="B387" s="42"/>
      <c r="C387" s="42"/>
    </row>
    <row r="388">
      <c r="B388" s="42"/>
      <c r="C388" s="42"/>
    </row>
    <row r="389">
      <c r="B389" s="42"/>
      <c r="C389" s="42"/>
    </row>
    <row r="390">
      <c r="B390" s="42"/>
      <c r="C390" s="42"/>
    </row>
    <row r="391">
      <c r="B391" s="42"/>
      <c r="C391" s="42"/>
    </row>
    <row r="392">
      <c r="B392" s="42"/>
      <c r="C392" s="42"/>
    </row>
    <row r="393">
      <c r="B393" s="42"/>
      <c r="C393" s="42"/>
    </row>
    <row r="394">
      <c r="B394" s="42"/>
      <c r="C394" s="42"/>
    </row>
    <row r="395">
      <c r="B395" s="42"/>
      <c r="C395" s="42"/>
    </row>
    <row r="396">
      <c r="B396" s="42"/>
      <c r="C396" s="42"/>
    </row>
    <row r="397">
      <c r="B397" s="42"/>
      <c r="C397" s="42"/>
    </row>
    <row r="398">
      <c r="B398" s="42"/>
      <c r="C398" s="42"/>
    </row>
    <row r="399">
      <c r="B399" s="42"/>
      <c r="C399" s="42"/>
    </row>
    <row r="400">
      <c r="B400" s="42"/>
      <c r="C400" s="42"/>
    </row>
    <row r="401">
      <c r="B401" s="42"/>
      <c r="C401" s="42"/>
    </row>
    <row r="402">
      <c r="B402" s="42"/>
      <c r="C402" s="42"/>
    </row>
    <row r="403">
      <c r="B403" s="42"/>
      <c r="C403" s="42"/>
    </row>
    <row r="404">
      <c r="B404" s="42"/>
      <c r="C404" s="42"/>
    </row>
    <row r="405">
      <c r="B405" s="42"/>
      <c r="C405" s="42"/>
    </row>
    <row r="406">
      <c r="B406" s="42"/>
      <c r="C406" s="42"/>
    </row>
    <row r="407">
      <c r="B407" s="42"/>
      <c r="C407" s="42"/>
    </row>
    <row r="408">
      <c r="B408" s="42"/>
      <c r="C408" s="42"/>
    </row>
    <row r="409">
      <c r="B409" s="42"/>
      <c r="C409" s="42"/>
    </row>
    <row r="410">
      <c r="B410" s="42"/>
      <c r="C410" s="42"/>
    </row>
    <row r="411">
      <c r="B411" s="42"/>
      <c r="C411" s="42"/>
    </row>
    <row r="412">
      <c r="B412" s="42"/>
      <c r="C412" s="42"/>
    </row>
    <row r="413">
      <c r="B413" s="42"/>
      <c r="C413" s="42"/>
    </row>
    <row r="414">
      <c r="B414" s="42"/>
      <c r="C414" s="42"/>
    </row>
    <row r="415">
      <c r="B415" s="42"/>
      <c r="C415" s="42"/>
    </row>
    <row r="416">
      <c r="B416" s="42"/>
      <c r="C416" s="42"/>
    </row>
    <row r="417">
      <c r="B417" s="42"/>
      <c r="C417" s="42"/>
    </row>
    <row r="418">
      <c r="B418" s="42"/>
      <c r="C418" s="42"/>
    </row>
    <row r="419">
      <c r="B419" s="42"/>
      <c r="C419" s="42"/>
    </row>
    <row r="420">
      <c r="B420" s="42"/>
      <c r="C420" s="42"/>
    </row>
    <row r="421">
      <c r="B421" s="42"/>
      <c r="C421" s="42"/>
    </row>
    <row r="422">
      <c r="B422" s="42"/>
      <c r="C422" s="42"/>
    </row>
    <row r="423">
      <c r="B423" s="42"/>
      <c r="C423" s="42"/>
    </row>
    <row r="424">
      <c r="B424" s="42"/>
      <c r="C424" s="42"/>
    </row>
    <row r="425">
      <c r="B425" s="42"/>
      <c r="C425" s="42"/>
    </row>
    <row r="426">
      <c r="B426" s="42"/>
      <c r="C426" s="42"/>
    </row>
    <row r="427">
      <c r="B427" s="42"/>
      <c r="C427" s="42"/>
    </row>
    <row r="428">
      <c r="B428" s="42"/>
      <c r="C428" s="42"/>
    </row>
    <row r="429">
      <c r="B429" s="42"/>
      <c r="C429" s="42"/>
    </row>
    <row r="430">
      <c r="B430" s="42"/>
      <c r="C430" s="42"/>
    </row>
    <row r="431">
      <c r="B431" s="42"/>
      <c r="C431" s="42"/>
    </row>
    <row r="432">
      <c r="B432" s="42"/>
      <c r="C432" s="42"/>
    </row>
    <row r="433">
      <c r="B433" s="42"/>
      <c r="C433" s="42"/>
    </row>
    <row r="434">
      <c r="B434" s="42"/>
      <c r="C434" s="42"/>
    </row>
    <row r="435">
      <c r="B435" s="42"/>
      <c r="C435" s="42"/>
    </row>
    <row r="436">
      <c r="B436" s="42"/>
      <c r="C436" s="42"/>
    </row>
    <row r="437">
      <c r="B437" s="42"/>
      <c r="C437" s="42"/>
    </row>
    <row r="438">
      <c r="B438" s="42"/>
      <c r="C438" s="42"/>
    </row>
    <row r="439">
      <c r="B439" s="42"/>
      <c r="C439" s="42"/>
    </row>
    <row r="440">
      <c r="B440" s="42"/>
      <c r="C440" s="42"/>
    </row>
    <row r="441">
      <c r="B441" s="42"/>
      <c r="C441" s="42"/>
    </row>
    <row r="442">
      <c r="B442" s="42"/>
      <c r="C442" s="42"/>
    </row>
    <row r="443">
      <c r="B443" s="42"/>
      <c r="C443" s="42"/>
    </row>
    <row r="444">
      <c r="B444" s="42"/>
      <c r="C444" s="42"/>
    </row>
    <row r="445">
      <c r="B445" s="42"/>
      <c r="C445" s="42"/>
    </row>
    <row r="446">
      <c r="B446" s="42"/>
      <c r="C446" s="42"/>
    </row>
    <row r="447">
      <c r="B447" s="42"/>
      <c r="C447" s="42"/>
    </row>
    <row r="448">
      <c r="B448" s="42"/>
      <c r="C448" s="42"/>
    </row>
    <row r="449">
      <c r="B449" s="42"/>
      <c r="C449" s="42"/>
    </row>
    <row r="450">
      <c r="B450" s="42"/>
      <c r="C450" s="42"/>
    </row>
    <row r="451">
      <c r="B451" s="42"/>
      <c r="C451" s="42"/>
    </row>
    <row r="452">
      <c r="B452" s="42"/>
      <c r="C452" s="42"/>
    </row>
    <row r="453">
      <c r="B453" s="42"/>
      <c r="C453" s="42"/>
    </row>
    <row r="454">
      <c r="B454" s="42"/>
      <c r="C454" s="42"/>
    </row>
    <row r="455">
      <c r="B455" s="42"/>
      <c r="C455" s="42"/>
    </row>
    <row r="456">
      <c r="B456" s="42"/>
      <c r="C456" s="42"/>
    </row>
    <row r="457">
      <c r="B457" s="42"/>
      <c r="C457" s="42"/>
    </row>
    <row r="458">
      <c r="B458" s="42"/>
      <c r="C458" s="42"/>
    </row>
    <row r="459">
      <c r="B459" s="42"/>
      <c r="C459" s="42"/>
    </row>
    <row r="460">
      <c r="B460" s="42"/>
      <c r="C460" s="42"/>
    </row>
    <row r="461">
      <c r="B461" s="42"/>
      <c r="C461" s="42"/>
    </row>
    <row r="462">
      <c r="B462" s="42"/>
      <c r="C462" s="42"/>
    </row>
    <row r="463">
      <c r="B463" s="42"/>
      <c r="C463" s="42"/>
    </row>
    <row r="464">
      <c r="B464" s="42"/>
      <c r="C464" s="42"/>
    </row>
    <row r="465">
      <c r="B465" s="42"/>
      <c r="C465" s="42"/>
    </row>
    <row r="466">
      <c r="B466" s="42"/>
      <c r="C466" s="42"/>
    </row>
    <row r="467">
      <c r="B467" s="42"/>
      <c r="C467" s="42"/>
    </row>
    <row r="468">
      <c r="B468" s="42"/>
      <c r="C468" s="42"/>
    </row>
    <row r="469">
      <c r="B469" s="42"/>
      <c r="C469" s="42"/>
    </row>
    <row r="470">
      <c r="B470" s="42"/>
      <c r="C470" s="42"/>
    </row>
    <row r="471">
      <c r="B471" s="42"/>
      <c r="C471" s="42"/>
    </row>
    <row r="472">
      <c r="B472" s="42"/>
      <c r="C472" s="42"/>
    </row>
    <row r="473">
      <c r="B473" s="42"/>
      <c r="C473" s="42"/>
    </row>
    <row r="474">
      <c r="B474" s="42"/>
      <c r="C474" s="42"/>
    </row>
    <row r="475">
      <c r="B475" s="42"/>
      <c r="C475" s="42"/>
    </row>
    <row r="476">
      <c r="B476" s="42"/>
      <c r="C476" s="42"/>
    </row>
    <row r="477">
      <c r="B477" s="42"/>
      <c r="C477" s="42"/>
    </row>
    <row r="478">
      <c r="B478" s="42"/>
      <c r="C478" s="42"/>
    </row>
    <row r="479">
      <c r="B479" s="42"/>
      <c r="C479" s="42"/>
    </row>
    <row r="480">
      <c r="B480" s="42"/>
      <c r="C480" s="42"/>
    </row>
    <row r="481">
      <c r="B481" s="42"/>
      <c r="C481" s="42"/>
    </row>
    <row r="482">
      <c r="B482" s="42"/>
      <c r="C482" s="42"/>
    </row>
    <row r="483">
      <c r="B483" s="42"/>
      <c r="C483" s="42"/>
    </row>
    <row r="484">
      <c r="B484" s="42"/>
      <c r="C484" s="42"/>
    </row>
    <row r="485">
      <c r="B485" s="42"/>
      <c r="C485" s="42"/>
    </row>
    <row r="486">
      <c r="B486" s="42"/>
      <c r="C486" s="42"/>
    </row>
    <row r="487">
      <c r="B487" s="42"/>
      <c r="C487" s="42"/>
    </row>
    <row r="488">
      <c r="B488" s="42"/>
      <c r="C488" s="42"/>
    </row>
    <row r="489">
      <c r="B489" s="42"/>
      <c r="C489" s="42"/>
    </row>
    <row r="490">
      <c r="B490" s="42"/>
      <c r="C490" s="42"/>
    </row>
    <row r="491">
      <c r="B491" s="42"/>
      <c r="C491" s="42"/>
    </row>
    <row r="492">
      <c r="B492" s="42"/>
      <c r="C492" s="42"/>
    </row>
    <row r="493">
      <c r="B493" s="42"/>
      <c r="C493" s="42"/>
    </row>
    <row r="494">
      <c r="B494" s="42"/>
      <c r="C494" s="42"/>
    </row>
    <row r="495">
      <c r="B495" s="42"/>
      <c r="C495" s="42"/>
    </row>
    <row r="496">
      <c r="B496" s="42"/>
      <c r="C496" s="42"/>
    </row>
    <row r="497">
      <c r="B497" s="42"/>
      <c r="C497" s="42"/>
    </row>
    <row r="498">
      <c r="B498" s="42"/>
      <c r="C498" s="42"/>
    </row>
    <row r="499">
      <c r="B499" s="42"/>
      <c r="C499" s="42"/>
    </row>
    <row r="500">
      <c r="B500" s="42"/>
      <c r="C500" s="42"/>
    </row>
    <row r="501">
      <c r="B501" s="42"/>
      <c r="C501" s="42"/>
    </row>
    <row r="502">
      <c r="B502" s="42"/>
      <c r="C502" s="42"/>
    </row>
    <row r="503">
      <c r="B503" s="42"/>
      <c r="C503" s="42"/>
    </row>
    <row r="504">
      <c r="B504" s="42"/>
      <c r="C504" s="42"/>
    </row>
    <row r="505">
      <c r="B505" s="42"/>
      <c r="C505" s="42"/>
    </row>
    <row r="506">
      <c r="B506" s="42"/>
      <c r="C506" s="42"/>
    </row>
    <row r="507">
      <c r="B507" s="42"/>
      <c r="C507" s="42"/>
    </row>
    <row r="508">
      <c r="B508" s="42"/>
      <c r="C508" s="42"/>
    </row>
    <row r="509">
      <c r="B509" s="42"/>
      <c r="C509" s="42"/>
    </row>
    <row r="510">
      <c r="B510" s="42"/>
      <c r="C510" s="42"/>
    </row>
    <row r="511">
      <c r="B511" s="42"/>
      <c r="C511" s="42"/>
    </row>
    <row r="512">
      <c r="B512" s="42"/>
      <c r="C512" s="42"/>
    </row>
    <row r="513">
      <c r="B513" s="42"/>
      <c r="C513" s="42"/>
    </row>
    <row r="514">
      <c r="B514" s="42"/>
      <c r="C514" s="42"/>
    </row>
    <row r="515">
      <c r="B515" s="42"/>
      <c r="C515" s="42"/>
    </row>
    <row r="516">
      <c r="B516" s="42"/>
      <c r="C516" s="42"/>
    </row>
    <row r="517">
      <c r="B517" s="42"/>
      <c r="C517" s="42"/>
    </row>
    <row r="518">
      <c r="B518" s="42"/>
      <c r="C518" s="42"/>
    </row>
    <row r="519">
      <c r="B519" s="42"/>
      <c r="C519" s="42"/>
    </row>
    <row r="520">
      <c r="B520" s="42"/>
      <c r="C520" s="42"/>
    </row>
    <row r="521">
      <c r="B521" s="42"/>
      <c r="C521" s="42"/>
    </row>
    <row r="522">
      <c r="B522" s="42"/>
      <c r="C522" s="42"/>
    </row>
    <row r="523">
      <c r="B523" s="42"/>
      <c r="C523" s="42"/>
    </row>
    <row r="524">
      <c r="B524" s="42"/>
      <c r="C524" s="42"/>
    </row>
    <row r="525">
      <c r="B525" s="42"/>
      <c r="C525" s="42"/>
    </row>
    <row r="526">
      <c r="B526" s="42"/>
      <c r="C526" s="42"/>
    </row>
    <row r="527">
      <c r="B527" s="42"/>
      <c r="C527" s="42"/>
    </row>
    <row r="528">
      <c r="B528" s="42"/>
      <c r="C528" s="42"/>
    </row>
    <row r="529">
      <c r="B529" s="42"/>
      <c r="C529" s="42"/>
    </row>
    <row r="530">
      <c r="B530" s="42"/>
      <c r="C530" s="42"/>
    </row>
    <row r="531">
      <c r="B531" s="42"/>
      <c r="C531" s="42"/>
    </row>
    <row r="532">
      <c r="B532" s="42"/>
      <c r="C532" s="42"/>
    </row>
    <row r="533">
      <c r="B533" s="42"/>
      <c r="C533" s="42"/>
    </row>
    <row r="534">
      <c r="B534" s="42"/>
      <c r="C534" s="42"/>
    </row>
    <row r="535">
      <c r="B535" s="42"/>
      <c r="C535" s="42"/>
    </row>
    <row r="536">
      <c r="B536" s="42"/>
      <c r="C536" s="42"/>
    </row>
    <row r="537">
      <c r="B537" s="42"/>
      <c r="C537" s="42"/>
    </row>
    <row r="538">
      <c r="B538" s="42"/>
      <c r="C538" s="42"/>
    </row>
    <row r="539">
      <c r="B539" s="42"/>
      <c r="C539" s="42"/>
    </row>
    <row r="540">
      <c r="B540" s="42"/>
      <c r="C540" s="42"/>
    </row>
    <row r="541">
      <c r="B541" s="42"/>
      <c r="C541" s="42"/>
    </row>
    <row r="542">
      <c r="B542" s="42"/>
      <c r="C542" s="42"/>
    </row>
    <row r="543">
      <c r="B543" s="42"/>
      <c r="C543" s="42"/>
    </row>
    <row r="544">
      <c r="B544" s="42"/>
      <c r="C544" s="42"/>
    </row>
    <row r="545">
      <c r="B545" s="42"/>
      <c r="C545" s="42"/>
    </row>
    <row r="546">
      <c r="B546" s="42"/>
      <c r="C546" s="42"/>
    </row>
    <row r="547">
      <c r="B547" s="42"/>
      <c r="C547" s="42"/>
    </row>
    <row r="548">
      <c r="B548" s="42"/>
      <c r="C548" s="42"/>
    </row>
    <row r="549">
      <c r="B549" s="42"/>
      <c r="C549" s="42"/>
    </row>
    <row r="550">
      <c r="B550" s="42"/>
      <c r="C550" s="42"/>
    </row>
    <row r="551">
      <c r="B551" s="42"/>
      <c r="C551" s="42"/>
    </row>
    <row r="552">
      <c r="B552" s="42"/>
      <c r="C552" s="42"/>
    </row>
    <row r="553">
      <c r="B553" s="42"/>
      <c r="C553" s="42"/>
    </row>
    <row r="554">
      <c r="B554" s="42"/>
      <c r="C554" s="42"/>
    </row>
    <row r="555">
      <c r="B555" s="42"/>
      <c r="C555" s="42"/>
    </row>
    <row r="556">
      <c r="B556" s="42"/>
      <c r="C556" s="42"/>
    </row>
    <row r="557">
      <c r="B557" s="42"/>
      <c r="C557" s="42"/>
    </row>
    <row r="558">
      <c r="B558" s="42"/>
      <c r="C558" s="42"/>
    </row>
    <row r="559">
      <c r="B559" s="42"/>
      <c r="C559" s="42"/>
    </row>
    <row r="560">
      <c r="B560" s="42"/>
      <c r="C560" s="42"/>
    </row>
    <row r="561">
      <c r="B561" s="42"/>
      <c r="C561" s="42"/>
    </row>
    <row r="562">
      <c r="B562" s="42"/>
      <c r="C562" s="42"/>
    </row>
    <row r="563">
      <c r="B563" s="42"/>
      <c r="C563" s="42"/>
    </row>
    <row r="564">
      <c r="B564" s="42"/>
      <c r="C564" s="42"/>
    </row>
    <row r="565">
      <c r="B565" s="42"/>
      <c r="C565" s="42"/>
    </row>
    <row r="566">
      <c r="B566" s="42"/>
      <c r="C566" s="42"/>
    </row>
    <row r="567">
      <c r="B567" s="42"/>
      <c r="C567" s="42"/>
    </row>
    <row r="568">
      <c r="B568" s="42"/>
      <c r="C568" s="42"/>
    </row>
    <row r="569">
      <c r="B569" s="42"/>
      <c r="C569" s="42"/>
    </row>
    <row r="570">
      <c r="B570" s="42"/>
      <c r="C570" s="42"/>
    </row>
    <row r="571">
      <c r="B571" s="42"/>
      <c r="C571" s="42"/>
    </row>
    <row r="572">
      <c r="B572" s="42"/>
      <c r="C572" s="42"/>
    </row>
    <row r="573">
      <c r="B573" s="42"/>
      <c r="C573" s="42"/>
    </row>
    <row r="574">
      <c r="B574" s="42"/>
      <c r="C574" s="42"/>
    </row>
    <row r="575">
      <c r="B575" s="42"/>
      <c r="C575" s="42"/>
    </row>
    <row r="576">
      <c r="B576" s="42"/>
      <c r="C576" s="42"/>
    </row>
    <row r="577">
      <c r="B577" s="42"/>
      <c r="C577" s="42"/>
    </row>
    <row r="578">
      <c r="B578" s="42"/>
      <c r="C578" s="42"/>
    </row>
    <row r="579">
      <c r="B579" s="42"/>
      <c r="C579" s="42"/>
    </row>
    <row r="580">
      <c r="B580" s="42"/>
      <c r="C580" s="42"/>
    </row>
    <row r="581">
      <c r="B581" s="42"/>
      <c r="C581" s="42"/>
    </row>
    <row r="582">
      <c r="B582" s="42"/>
      <c r="C582" s="42"/>
    </row>
    <row r="583">
      <c r="B583" s="42"/>
      <c r="C583" s="42"/>
    </row>
    <row r="584">
      <c r="B584" s="42"/>
      <c r="C584" s="42"/>
    </row>
    <row r="585">
      <c r="B585" s="42"/>
      <c r="C585" s="42"/>
    </row>
    <row r="586">
      <c r="B586" s="42"/>
      <c r="C586" s="42"/>
    </row>
    <row r="587">
      <c r="B587" s="42"/>
      <c r="C587" s="42"/>
    </row>
    <row r="588">
      <c r="B588" s="42"/>
      <c r="C588" s="42"/>
    </row>
    <row r="589">
      <c r="B589" s="42"/>
      <c r="C589" s="42"/>
    </row>
    <row r="590">
      <c r="B590" s="42"/>
      <c r="C590" s="42"/>
    </row>
    <row r="591">
      <c r="B591" s="42"/>
      <c r="C591" s="42"/>
    </row>
    <row r="592">
      <c r="B592" s="42"/>
      <c r="C592" s="42"/>
    </row>
    <row r="593">
      <c r="B593" s="42"/>
      <c r="C593" s="42"/>
    </row>
    <row r="594">
      <c r="B594" s="42"/>
      <c r="C594" s="42"/>
    </row>
    <row r="595">
      <c r="B595" s="42"/>
      <c r="C595" s="42"/>
    </row>
    <row r="596">
      <c r="B596" s="42"/>
      <c r="C596" s="42"/>
    </row>
    <row r="597">
      <c r="B597" s="42"/>
      <c r="C597" s="42"/>
    </row>
    <row r="598">
      <c r="B598" s="42"/>
      <c r="C598" s="42"/>
    </row>
    <row r="599">
      <c r="B599" s="42"/>
      <c r="C599" s="42"/>
    </row>
    <row r="600">
      <c r="B600" s="42"/>
      <c r="C600" s="42"/>
    </row>
    <row r="601">
      <c r="B601" s="42"/>
      <c r="C601" s="42"/>
    </row>
    <row r="602">
      <c r="B602" s="42"/>
      <c r="C602" s="42"/>
    </row>
    <row r="603">
      <c r="B603" s="42"/>
      <c r="C603" s="42"/>
    </row>
    <row r="604">
      <c r="B604" s="42"/>
      <c r="C604" s="42"/>
    </row>
    <row r="605">
      <c r="B605" s="42"/>
      <c r="C605" s="42"/>
    </row>
    <row r="606">
      <c r="B606" s="42"/>
      <c r="C606" s="42"/>
    </row>
    <row r="607">
      <c r="B607" s="42"/>
      <c r="C607" s="42"/>
    </row>
    <row r="608">
      <c r="B608" s="42"/>
      <c r="C608" s="42"/>
    </row>
    <row r="609">
      <c r="B609" s="42"/>
      <c r="C609" s="42"/>
    </row>
    <row r="610">
      <c r="B610" s="42"/>
      <c r="C610" s="42"/>
    </row>
    <row r="611">
      <c r="B611" s="42"/>
      <c r="C611" s="42"/>
    </row>
    <row r="612">
      <c r="B612" s="42"/>
      <c r="C612" s="42"/>
    </row>
    <row r="613">
      <c r="B613" s="42"/>
      <c r="C613" s="42"/>
    </row>
    <row r="614">
      <c r="B614" s="42"/>
      <c r="C614" s="42"/>
    </row>
    <row r="615">
      <c r="B615" s="42"/>
      <c r="C615" s="42"/>
    </row>
    <row r="616">
      <c r="B616" s="42"/>
      <c r="C616" s="42"/>
    </row>
    <row r="617">
      <c r="B617" s="42"/>
      <c r="C617" s="42"/>
    </row>
    <row r="618">
      <c r="B618" s="42"/>
      <c r="C618" s="42"/>
    </row>
    <row r="619">
      <c r="B619" s="42"/>
      <c r="C619" s="42"/>
    </row>
    <row r="620">
      <c r="B620" s="42"/>
      <c r="C620" s="42"/>
    </row>
    <row r="621">
      <c r="B621" s="42"/>
      <c r="C621" s="42"/>
    </row>
    <row r="622">
      <c r="B622" s="42"/>
      <c r="C622" s="42"/>
    </row>
    <row r="623">
      <c r="B623" s="42"/>
      <c r="C623" s="42"/>
    </row>
    <row r="624">
      <c r="B624" s="42"/>
      <c r="C624" s="42"/>
    </row>
    <row r="625">
      <c r="B625" s="42"/>
      <c r="C625" s="42"/>
    </row>
    <row r="626">
      <c r="B626" s="42"/>
      <c r="C626" s="42"/>
    </row>
    <row r="627">
      <c r="B627" s="42"/>
      <c r="C627" s="42"/>
    </row>
    <row r="628">
      <c r="B628" s="42"/>
      <c r="C628" s="42"/>
    </row>
    <row r="629">
      <c r="B629" s="42"/>
      <c r="C629" s="42"/>
    </row>
    <row r="630">
      <c r="B630" s="42"/>
      <c r="C630" s="42"/>
    </row>
    <row r="631">
      <c r="B631" s="42"/>
      <c r="C631" s="42"/>
    </row>
    <row r="632">
      <c r="B632" s="42"/>
      <c r="C632" s="42"/>
    </row>
    <row r="633">
      <c r="B633" s="42"/>
      <c r="C633" s="42"/>
    </row>
    <row r="634">
      <c r="B634" s="42"/>
      <c r="C634" s="42"/>
    </row>
    <row r="635">
      <c r="B635" s="42"/>
      <c r="C635" s="42"/>
    </row>
    <row r="636">
      <c r="B636" s="42"/>
      <c r="C636" s="42"/>
    </row>
    <row r="637">
      <c r="B637" s="42"/>
      <c r="C637" s="42"/>
    </row>
    <row r="638">
      <c r="B638" s="42"/>
      <c r="C638" s="42"/>
    </row>
    <row r="639">
      <c r="B639" s="42"/>
      <c r="C639" s="42"/>
    </row>
    <row r="640">
      <c r="B640" s="42"/>
      <c r="C640" s="42"/>
    </row>
    <row r="641">
      <c r="B641" s="42"/>
      <c r="C641" s="42"/>
    </row>
    <row r="642">
      <c r="B642" s="42"/>
      <c r="C642" s="42"/>
    </row>
    <row r="643">
      <c r="B643" s="42"/>
      <c r="C643" s="42"/>
    </row>
    <row r="644">
      <c r="B644" s="42"/>
      <c r="C644" s="42"/>
    </row>
    <row r="645">
      <c r="B645" s="42"/>
      <c r="C645" s="42"/>
    </row>
    <row r="646">
      <c r="B646" s="42"/>
      <c r="C646" s="42"/>
    </row>
    <row r="647">
      <c r="B647" s="42"/>
      <c r="C647" s="42"/>
    </row>
    <row r="648">
      <c r="B648" s="42"/>
      <c r="C648" s="42"/>
    </row>
    <row r="649">
      <c r="B649" s="42"/>
      <c r="C649" s="42"/>
    </row>
    <row r="650">
      <c r="B650" s="42"/>
      <c r="C650" s="42"/>
    </row>
    <row r="651">
      <c r="B651" s="42"/>
      <c r="C651" s="42"/>
    </row>
    <row r="652">
      <c r="B652" s="42"/>
      <c r="C652" s="42"/>
    </row>
    <row r="653">
      <c r="B653" s="42"/>
      <c r="C653" s="42"/>
    </row>
    <row r="654">
      <c r="B654" s="42"/>
      <c r="C654" s="42"/>
    </row>
    <row r="655">
      <c r="B655" s="42"/>
      <c r="C655" s="42"/>
    </row>
    <row r="656">
      <c r="B656" s="42"/>
      <c r="C656" s="42"/>
    </row>
    <row r="657">
      <c r="B657" s="42"/>
      <c r="C657" s="42"/>
    </row>
    <row r="658">
      <c r="B658" s="42"/>
      <c r="C658" s="42"/>
    </row>
    <row r="659">
      <c r="B659" s="42"/>
      <c r="C659" s="42"/>
    </row>
    <row r="660">
      <c r="B660" s="42"/>
      <c r="C660" s="42"/>
    </row>
    <row r="661">
      <c r="B661" s="42"/>
      <c r="C661" s="42"/>
    </row>
    <row r="662">
      <c r="B662" s="42"/>
      <c r="C662" s="42"/>
    </row>
    <row r="663">
      <c r="B663" s="42"/>
      <c r="C663" s="42"/>
    </row>
    <row r="664">
      <c r="B664" s="42"/>
      <c r="C664" s="42"/>
    </row>
    <row r="665">
      <c r="B665" s="42"/>
      <c r="C665" s="42"/>
    </row>
    <row r="666">
      <c r="B666" s="42"/>
      <c r="C666" s="42"/>
    </row>
    <row r="667">
      <c r="B667" s="42"/>
      <c r="C667" s="42"/>
    </row>
    <row r="668">
      <c r="B668" s="42"/>
      <c r="C668" s="42"/>
    </row>
    <row r="669">
      <c r="B669" s="42"/>
      <c r="C669" s="42"/>
    </row>
    <row r="670">
      <c r="B670" s="42"/>
      <c r="C670" s="42"/>
    </row>
    <row r="671">
      <c r="B671" s="42"/>
      <c r="C671" s="42"/>
    </row>
    <row r="672">
      <c r="B672" s="42"/>
      <c r="C672" s="42"/>
    </row>
    <row r="673">
      <c r="B673" s="42"/>
      <c r="C673" s="42"/>
    </row>
    <row r="674">
      <c r="B674" s="42"/>
      <c r="C674" s="42"/>
    </row>
    <row r="675">
      <c r="B675" s="42"/>
      <c r="C675" s="42"/>
    </row>
    <row r="676">
      <c r="B676" s="42"/>
      <c r="C676" s="42"/>
    </row>
    <row r="677">
      <c r="B677" s="42"/>
      <c r="C677" s="42"/>
    </row>
    <row r="678">
      <c r="B678" s="42"/>
      <c r="C678" s="42"/>
    </row>
    <row r="679">
      <c r="B679" s="42"/>
      <c r="C679" s="42"/>
    </row>
    <row r="680">
      <c r="B680" s="42"/>
      <c r="C680" s="42"/>
    </row>
    <row r="681">
      <c r="B681" s="42"/>
      <c r="C681" s="42"/>
    </row>
    <row r="682">
      <c r="B682" s="42"/>
      <c r="C682" s="42"/>
    </row>
    <row r="683">
      <c r="B683" s="42"/>
      <c r="C683" s="42"/>
    </row>
    <row r="684">
      <c r="B684" s="42"/>
      <c r="C684" s="42"/>
    </row>
    <row r="685">
      <c r="B685" s="42"/>
      <c r="C685" s="42"/>
    </row>
    <row r="686">
      <c r="B686" s="42"/>
      <c r="C686" s="42"/>
    </row>
    <row r="687">
      <c r="B687" s="42"/>
      <c r="C687" s="42"/>
    </row>
    <row r="688">
      <c r="B688" s="42"/>
      <c r="C688" s="42"/>
    </row>
    <row r="689">
      <c r="B689" s="42"/>
      <c r="C689" s="42"/>
    </row>
    <row r="690">
      <c r="B690" s="42"/>
      <c r="C690" s="42"/>
    </row>
    <row r="691">
      <c r="B691" s="42"/>
      <c r="C691" s="42"/>
    </row>
    <row r="692">
      <c r="B692" s="42"/>
      <c r="C692" s="42"/>
    </row>
    <row r="693">
      <c r="B693" s="42"/>
      <c r="C693" s="42"/>
    </row>
    <row r="694">
      <c r="B694" s="42"/>
      <c r="C694" s="42"/>
    </row>
    <row r="695">
      <c r="B695" s="42"/>
      <c r="C695" s="42"/>
    </row>
    <row r="696">
      <c r="B696" s="42"/>
      <c r="C696" s="42"/>
    </row>
    <row r="697">
      <c r="B697" s="42"/>
      <c r="C697" s="42"/>
    </row>
    <row r="698">
      <c r="B698" s="42"/>
      <c r="C698" s="42"/>
    </row>
    <row r="699">
      <c r="B699" s="42"/>
      <c r="C699" s="42"/>
    </row>
    <row r="700">
      <c r="B700" s="42"/>
      <c r="C700" s="42"/>
    </row>
    <row r="701">
      <c r="B701" s="42"/>
      <c r="C701" s="42"/>
    </row>
    <row r="702">
      <c r="B702" s="42"/>
      <c r="C702" s="42"/>
    </row>
    <row r="703">
      <c r="B703" s="42"/>
      <c r="C703" s="42"/>
    </row>
    <row r="704">
      <c r="B704" s="42"/>
      <c r="C704" s="42"/>
    </row>
    <row r="705">
      <c r="B705" s="42"/>
      <c r="C705" s="42"/>
    </row>
    <row r="706">
      <c r="B706" s="42"/>
      <c r="C706" s="42"/>
    </row>
    <row r="707">
      <c r="B707" s="42"/>
      <c r="C707" s="42"/>
    </row>
    <row r="708">
      <c r="B708" s="42"/>
      <c r="C708" s="42"/>
    </row>
    <row r="709">
      <c r="B709" s="42"/>
      <c r="C709" s="42"/>
    </row>
    <row r="710">
      <c r="B710" s="42"/>
      <c r="C710" s="42"/>
    </row>
    <row r="711">
      <c r="B711" s="42"/>
      <c r="C711" s="42"/>
    </row>
    <row r="712">
      <c r="B712" s="42"/>
      <c r="C712" s="42"/>
    </row>
    <row r="713">
      <c r="B713" s="42"/>
      <c r="C713" s="42"/>
    </row>
    <row r="714">
      <c r="B714" s="42"/>
      <c r="C714" s="42"/>
    </row>
    <row r="715">
      <c r="B715" s="42"/>
      <c r="C715" s="42"/>
    </row>
    <row r="716">
      <c r="B716" s="42"/>
      <c r="C716" s="42"/>
    </row>
    <row r="717">
      <c r="B717" s="42"/>
      <c r="C717" s="42"/>
    </row>
    <row r="718">
      <c r="B718" s="42"/>
      <c r="C718" s="42"/>
    </row>
    <row r="719">
      <c r="B719" s="42"/>
      <c r="C719" s="42"/>
    </row>
    <row r="720">
      <c r="B720" s="42"/>
      <c r="C720" s="42"/>
    </row>
    <row r="721">
      <c r="B721" s="42"/>
      <c r="C721" s="42"/>
    </row>
    <row r="722">
      <c r="B722" s="42"/>
      <c r="C722" s="42"/>
    </row>
    <row r="723">
      <c r="B723" s="42"/>
      <c r="C723" s="42"/>
    </row>
    <row r="724">
      <c r="B724" s="42"/>
      <c r="C724" s="42"/>
    </row>
    <row r="725">
      <c r="B725" s="42"/>
      <c r="C725" s="42"/>
    </row>
    <row r="726">
      <c r="B726" s="42"/>
      <c r="C726" s="42"/>
    </row>
    <row r="727">
      <c r="B727" s="42"/>
      <c r="C727" s="42"/>
    </row>
    <row r="728">
      <c r="B728" s="42"/>
      <c r="C728" s="42"/>
    </row>
    <row r="729">
      <c r="B729" s="42"/>
      <c r="C729" s="42"/>
    </row>
    <row r="730">
      <c r="B730" s="42"/>
      <c r="C730" s="42"/>
    </row>
    <row r="731">
      <c r="B731" s="42"/>
      <c r="C731" s="42"/>
    </row>
    <row r="732">
      <c r="B732" s="42"/>
      <c r="C732" s="42"/>
    </row>
    <row r="733">
      <c r="B733" s="42"/>
      <c r="C733" s="42"/>
    </row>
    <row r="734">
      <c r="B734" s="42"/>
      <c r="C734" s="42"/>
    </row>
    <row r="735">
      <c r="B735" s="42"/>
      <c r="C735" s="42"/>
    </row>
    <row r="736">
      <c r="B736" s="42"/>
      <c r="C736" s="42"/>
    </row>
    <row r="737">
      <c r="B737" s="42"/>
      <c r="C737" s="42"/>
    </row>
    <row r="738">
      <c r="B738" s="42"/>
      <c r="C738" s="42"/>
    </row>
    <row r="739">
      <c r="B739" s="42"/>
      <c r="C739" s="42"/>
    </row>
    <row r="740">
      <c r="B740" s="42"/>
      <c r="C740" s="42"/>
    </row>
    <row r="741">
      <c r="B741" s="42"/>
      <c r="C741" s="42"/>
    </row>
    <row r="742">
      <c r="B742" s="42"/>
      <c r="C742" s="42"/>
    </row>
    <row r="743">
      <c r="B743" s="42"/>
      <c r="C743" s="42"/>
    </row>
    <row r="744">
      <c r="B744" s="42"/>
      <c r="C744" s="42"/>
    </row>
    <row r="745">
      <c r="B745" s="42"/>
      <c r="C745" s="42"/>
    </row>
    <row r="746">
      <c r="B746" s="42"/>
      <c r="C746" s="42"/>
    </row>
    <row r="747">
      <c r="B747" s="42"/>
      <c r="C747" s="42"/>
    </row>
    <row r="748">
      <c r="B748" s="42"/>
      <c r="C748" s="42"/>
    </row>
    <row r="749">
      <c r="B749" s="42"/>
      <c r="C749" s="42"/>
    </row>
    <row r="750">
      <c r="B750" s="42"/>
      <c r="C750" s="42"/>
    </row>
    <row r="751">
      <c r="B751" s="42"/>
      <c r="C751" s="42"/>
    </row>
    <row r="752">
      <c r="B752" s="42"/>
      <c r="C752" s="42"/>
    </row>
    <row r="753">
      <c r="B753" s="42"/>
      <c r="C753" s="42"/>
    </row>
    <row r="754">
      <c r="B754" s="42"/>
      <c r="C754" s="42"/>
    </row>
    <row r="755">
      <c r="B755" s="42"/>
      <c r="C755" s="42"/>
    </row>
    <row r="756">
      <c r="B756" s="42"/>
      <c r="C756" s="42"/>
    </row>
    <row r="757">
      <c r="B757" s="42"/>
      <c r="C757" s="42"/>
    </row>
    <row r="758">
      <c r="B758" s="42"/>
      <c r="C758" s="42"/>
    </row>
    <row r="759">
      <c r="B759" s="42"/>
      <c r="C759" s="42"/>
    </row>
    <row r="760">
      <c r="B760" s="42"/>
      <c r="C760" s="42"/>
    </row>
    <row r="761">
      <c r="B761" s="42"/>
      <c r="C761" s="42"/>
    </row>
    <row r="762">
      <c r="B762" s="42"/>
      <c r="C762" s="42"/>
    </row>
    <row r="763">
      <c r="B763" s="42"/>
      <c r="C763" s="42"/>
    </row>
    <row r="764">
      <c r="B764" s="42"/>
      <c r="C764" s="42"/>
    </row>
    <row r="765">
      <c r="B765" s="42"/>
      <c r="C765" s="42"/>
    </row>
    <row r="766">
      <c r="B766" s="42"/>
      <c r="C766" s="42"/>
    </row>
    <row r="767">
      <c r="B767" s="42"/>
      <c r="C767" s="42"/>
    </row>
    <row r="768">
      <c r="B768" s="42"/>
      <c r="C768" s="42"/>
    </row>
    <row r="769">
      <c r="B769" s="42"/>
      <c r="C769" s="42"/>
    </row>
    <row r="770">
      <c r="B770" s="42"/>
      <c r="C770" s="42"/>
    </row>
    <row r="771">
      <c r="B771" s="42"/>
      <c r="C771" s="42"/>
    </row>
    <row r="772">
      <c r="B772" s="42"/>
      <c r="C772" s="42"/>
    </row>
    <row r="773">
      <c r="B773" s="42"/>
      <c r="C773" s="42"/>
    </row>
    <row r="774">
      <c r="B774" s="42"/>
      <c r="C774" s="42"/>
    </row>
    <row r="775">
      <c r="B775" s="42"/>
      <c r="C775" s="42"/>
    </row>
    <row r="776">
      <c r="B776" s="42"/>
      <c r="C776" s="42"/>
    </row>
    <row r="777">
      <c r="B777" s="42"/>
      <c r="C777" s="42"/>
    </row>
    <row r="778">
      <c r="B778" s="42"/>
      <c r="C778" s="42"/>
    </row>
    <row r="779">
      <c r="B779" s="42"/>
      <c r="C779" s="42"/>
    </row>
    <row r="780">
      <c r="B780" s="42"/>
      <c r="C780" s="42"/>
    </row>
    <row r="781">
      <c r="B781" s="42"/>
      <c r="C781" s="42"/>
    </row>
    <row r="782">
      <c r="B782" s="42"/>
      <c r="C782" s="42"/>
    </row>
    <row r="783">
      <c r="B783" s="42"/>
      <c r="C783" s="42"/>
    </row>
    <row r="784">
      <c r="B784" s="42"/>
      <c r="C784" s="42"/>
    </row>
    <row r="785">
      <c r="B785" s="42"/>
      <c r="C785" s="42"/>
    </row>
    <row r="786">
      <c r="B786" s="42"/>
      <c r="C786" s="42"/>
    </row>
    <row r="787">
      <c r="B787" s="42"/>
      <c r="C787" s="42"/>
    </row>
    <row r="788">
      <c r="B788" s="42"/>
      <c r="C788" s="42"/>
    </row>
    <row r="789">
      <c r="B789" s="42"/>
      <c r="C789" s="42"/>
    </row>
    <row r="790">
      <c r="B790" s="42"/>
      <c r="C790" s="42"/>
    </row>
    <row r="791">
      <c r="B791" s="42"/>
      <c r="C791" s="42"/>
    </row>
    <row r="792">
      <c r="B792" s="42"/>
      <c r="C792" s="42"/>
    </row>
    <row r="793">
      <c r="B793" s="42"/>
      <c r="C793" s="42"/>
    </row>
    <row r="794">
      <c r="B794" s="42"/>
      <c r="C794" s="42"/>
    </row>
    <row r="795">
      <c r="B795" s="42"/>
      <c r="C795" s="42"/>
    </row>
    <row r="796">
      <c r="B796" s="42"/>
      <c r="C796" s="42"/>
    </row>
    <row r="797">
      <c r="B797" s="42"/>
      <c r="C797" s="42"/>
    </row>
    <row r="798">
      <c r="B798" s="42"/>
      <c r="C798" s="42"/>
    </row>
    <row r="799">
      <c r="B799" s="42"/>
      <c r="C799" s="42"/>
    </row>
    <row r="800">
      <c r="B800" s="42"/>
      <c r="C800" s="42"/>
    </row>
    <row r="801">
      <c r="B801" s="42"/>
      <c r="C801" s="42"/>
    </row>
    <row r="802">
      <c r="B802" s="42"/>
      <c r="C802" s="42"/>
    </row>
    <row r="803">
      <c r="B803" s="42"/>
      <c r="C803" s="42"/>
    </row>
    <row r="804">
      <c r="B804" s="42"/>
      <c r="C804" s="42"/>
    </row>
    <row r="805">
      <c r="B805" s="42"/>
      <c r="C805" s="42"/>
    </row>
    <row r="806">
      <c r="B806" s="42"/>
      <c r="C806" s="42"/>
    </row>
    <row r="807">
      <c r="B807" s="42"/>
      <c r="C807" s="42"/>
    </row>
    <row r="808">
      <c r="B808" s="42"/>
      <c r="C808" s="42"/>
    </row>
    <row r="809">
      <c r="B809" s="42"/>
      <c r="C809" s="42"/>
    </row>
    <row r="810">
      <c r="B810" s="42"/>
      <c r="C810" s="42"/>
    </row>
    <row r="811">
      <c r="B811" s="42"/>
      <c r="C811" s="42"/>
    </row>
    <row r="812">
      <c r="B812" s="42"/>
      <c r="C812" s="42"/>
    </row>
    <row r="813">
      <c r="B813" s="42"/>
      <c r="C813" s="42"/>
    </row>
    <row r="814">
      <c r="B814" s="42"/>
      <c r="C814" s="42"/>
    </row>
    <row r="815">
      <c r="B815" s="42"/>
      <c r="C815" s="42"/>
    </row>
    <row r="816">
      <c r="B816" s="42"/>
      <c r="C816" s="42"/>
    </row>
    <row r="817">
      <c r="B817" s="42"/>
      <c r="C817" s="42"/>
    </row>
    <row r="818">
      <c r="B818" s="42"/>
      <c r="C818" s="42"/>
    </row>
    <row r="819">
      <c r="B819" s="42"/>
      <c r="C819" s="42"/>
    </row>
    <row r="820">
      <c r="B820" s="42"/>
      <c r="C820" s="42"/>
    </row>
    <row r="821">
      <c r="B821" s="42"/>
      <c r="C821" s="42"/>
    </row>
    <row r="822">
      <c r="B822" s="42"/>
      <c r="C822" s="42"/>
    </row>
    <row r="823">
      <c r="B823" s="42"/>
      <c r="C823" s="42"/>
    </row>
    <row r="824">
      <c r="B824" s="42"/>
      <c r="C824" s="42"/>
    </row>
    <row r="825">
      <c r="B825" s="42"/>
      <c r="C825" s="42"/>
    </row>
    <row r="826">
      <c r="B826" s="42"/>
      <c r="C826" s="42"/>
    </row>
    <row r="827">
      <c r="B827" s="42"/>
      <c r="C827" s="42"/>
    </row>
    <row r="828">
      <c r="B828" s="42"/>
      <c r="C828" s="42"/>
    </row>
    <row r="829">
      <c r="B829" s="42"/>
      <c r="C829" s="42"/>
    </row>
    <row r="830">
      <c r="B830" s="42"/>
      <c r="C830" s="42"/>
    </row>
    <row r="831">
      <c r="B831" s="42"/>
      <c r="C831" s="42"/>
    </row>
    <row r="832">
      <c r="B832" s="42"/>
      <c r="C832" s="42"/>
    </row>
    <row r="833">
      <c r="B833" s="42"/>
      <c r="C833" s="42"/>
    </row>
    <row r="834">
      <c r="B834" s="42"/>
      <c r="C834" s="42"/>
    </row>
    <row r="835">
      <c r="B835" s="42"/>
      <c r="C835" s="42"/>
    </row>
    <row r="836">
      <c r="B836" s="42"/>
      <c r="C836" s="42"/>
    </row>
    <row r="837">
      <c r="B837" s="42"/>
      <c r="C837" s="42"/>
    </row>
    <row r="838">
      <c r="B838" s="42"/>
      <c r="C838" s="42"/>
    </row>
    <row r="839">
      <c r="B839" s="42"/>
      <c r="C839" s="42"/>
    </row>
    <row r="840">
      <c r="B840" s="42"/>
      <c r="C840" s="42"/>
    </row>
    <row r="841">
      <c r="B841" s="42"/>
      <c r="C841" s="42"/>
    </row>
    <row r="842">
      <c r="B842" s="42"/>
      <c r="C842" s="42"/>
    </row>
    <row r="843">
      <c r="B843" s="42"/>
      <c r="C843" s="42"/>
    </row>
    <row r="844">
      <c r="B844" s="42"/>
      <c r="C844" s="42"/>
    </row>
    <row r="845">
      <c r="B845" s="42"/>
      <c r="C845" s="42"/>
    </row>
    <row r="846">
      <c r="B846" s="42"/>
      <c r="C846" s="42"/>
    </row>
    <row r="847">
      <c r="B847" s="42"/>
      <c r="C847" s="42"/>
    </row>
    <row r="848">
      <c r="B848" s="42"/>
      <c r="C848" s="42"/>
    </row>
    <row r="849">
      <c r="B849" s="42"/>
      <c r="C849" s="42"/>
    </row>
    <row r="850">
      <c r="B850" s="42"/>
      <c r="C850" s="42"/>
    </row>
    <row r="851">
      <c r="B851" s="42"/>
      <c r="C851" s="42"/>
    </row>
    <row r="852">
      <c r="B852" s="42"/>
      <c r="C852" s="42"/>
    </row>
    <row r="853">
      <c r="B853" s="42"/>
      <c r="C853" s="42"/>
    </row>
    <row r="854">
      <c r="B854" s="42"/>
      <c r="C854" s="42"/>
    </row>
    <row r="855">
      <c r="B855" s="42"/>
      <c r="C855" s="42"/>
    </row>
    <row r="856">
      <c r="B856" s="42"/>
      <c r="C856" s="42"/>
    </row>
    <row r="857">
      <c r="B857" s="42"/>
      <c r="C857" s="42"/>
    </row>
    <row r="858">
      <c r="B858" s="42"/>
      <c r="C858" s="42"/>
    </row>
    <row r="859">
      <c r="B859" s="42"/>
      <c r="C859" s="42"/>
    </row>
    <row r="860">
      <c r="B860" s="42"/>
      <c r="C860" s="42"/>
    </row>
    <row r="861">
      <c r="B861" s="42"/>
      <c r="C861" s="42"/>
    </row>
    <row r="862">
      <c r="B862" s="42"/>
      <c r="C862" s="42"/>
    </row>
    <row r="863">
      <c r="B863" s="42"/>
      <c r="C863" s="42"/>
    </row>
    <row r="864">
      <c r="B864" s="42"/>
      <c r="C864" s="42"/>
    </row>
    <row r="865">
      <c r="B865" s="42"/>
      <c r="C865" s="42"/>
    </row>
    <row r="866">
      <c r="B866" s="42"/>
      <c r="C866" s="42"/>
    </row>
    <row r="867">
      <c r="B867" s="42"/>
      <c r="C867" s="42"/>
    </row>
    <row r="868">
      <c r="B868" s="42"/>
      <c r="C868" s="42"/>
    </row>
    <row r="869">
      <c r="B869" s="42"/>
      <c r="C869" s="42"/>
    </row>
    <row r="870">
      <c r="B870" s="42"/>
      <c r="C870" s="42"/>
    </row>
    <row r="871">
      <c r="B871" s="42"/>
      <c r="C871" s="42"/>
    </row>
    <row r="872">
      <c r="B872" s="42"/>
      <c r="C872" s="42"/>
    </row>
    <row r="873">
      <c r="B873" s="42"/>
      <c r="C873" s="42"/>
    </row>
    <row r="874">
      <c r="B874" s="42"/>
      <c r="C874" s="42"/>
    </row>
    <row r="875">
      <c r="B875" s="42"/>
      <c r="C875" s="42"/>
    </row>
    <row r="876">
      <c r="B876" s="42"/>
      <c r="C876" s="42"/>
    </row>
    <row r="877">
      <c r="B877" s="42"/>
      <c r="C877" s="42"/>
    </row>
    <row r="878">
      <c r="B878" s="42"/>
      <c r="C878" s="42"/>
    </row>
    <row r="879">
      <c r="B879" s="42"/>
      <c r="C879" s="42"/>
    </row>
    <row r="880">
      <c r="B880" s="42"/>
      <c r="C880" s="42"/>
    </row>
    <row r="881">
      <c r="B881" s="42"/>
      <c r="C881" s="42"/>
    </row>
    <row r="882">
      <c r="B882" s="42"/>
      <c r="C882" s="42"/>
    </row>
    <row r="883">
      <c r="B883" s="42"/>
      <c r="C883" s="42"/>
    </row>
    <row r="884">
      <c r="B884" s="42"/>
      <c r="C884" s="42"/>
    </row>
    <row r="885">
      <c r="B885" s="42"/>
      <c r="C885" s="42"/>
    </row>
    <row r="886">
      <c r="B886" s="42"/>
      <c r="C886" s="42"/>
    </row>
    <row r="887">
      <c r="B887" s="42"/>
      <c r="C887" s="42"/>
    </row>
    <row r="888">
      <c r="B888" s="42"/>
      <c r="C888" s="42"/>
    </row>
    <row r="889">
      <c r="B889" s="42"/>
      <c r="C889" s="42"/>
    </row>
    <row r="890">
      <c r="B890" s="42"/>
      <c r="C890" s="42"/>
    </row>
    <row r="891">
      <c r="B891" s="42"/>
      <c r="C891" s="42"/>
    </row>
    <row r="892">
      <c r="B892" s="42"/>
      <c r="C892" s="42"/>
    </row>
    <row r="893">
      <c r="B893" s="42"/>
      <c r="C893" s="42"/>
    </row>
    <row r="894">
      <c r="B894" s="42"/>
      <c r="C894" s="42"/>
    </row>
    <row r="895">
      <c r="B895" s="42"/>
      <c r="C895" s="42"/>
    </row>
    <row r="896">
      <c r="B896" s="42"/>
      <c r="C896" s="42"/>
    </row>
    <row r="897">
      <c r="B897" s="42"/>
      <c r="C897" s="42"/>
    </row>
    <row r="898">
      <c r="B898" s="42"/>
      <c r="C898" s="42"/>
    </row>
    <row r="899">
      <c r="B899" s="42"/>
      <c r="C899" s="42"/>
    </row>
    <row r="900">
      <c r="B900" s="42"/>
      <c r="C900" s="42"/>
    </row>
    <row r="901">
      <c r="B901" s="42"/>
      <c r="C901" s="42"/>
    </row>
    <row r="902">
      <c r="B902" s="42"/>
      <c r="C902" s="42"/>
    </row>
    <row r="903">
      <c r="B903" s="42"/>
      <c r="C903" s="42"/>
    </row>
    <row r="904">
      <c r="B904" s="42"/>
      <c r="C904" s="42"/>
    </row>
    <row r="905">
      <c r="B905" s="42"/>
      <c r="C905" s="42"/>
    </row>
    <row r="906">
      <c r="B906" s="42"/>
      <c r="C906" s="42"/>
    </row>
    <row r="907">
      <c r="B907" s="42"/>
      <c r="C907" s="42"/>
    </row>
    <row r="908">
      <c r="B908" s="42"/>
      <c r="C908" s="42"/>
    </row>
    <row r="909">
      <c r="B909" s="42"/>
      <c r="C909" s="42"/>
    </row>
    <row r="910">
      <c r="B910" s="42"/>
      <c r="C910" s="42"/>
    </row>
    <row r="911">
      <c r="B911" s="42"/>
      <c r="C911" s="42"/>
    </row>
    <row r="912">
      <c r="B912" s="42"/>
      <c r="C912" s="42"/>
    </row>
    <row r="913">
      <c r="B913" s="42"/>
      <c r="C913" s="42"/>
    </row>
    <row r="914">
      <c r="B914" s="42"/>
      <c r="C914" s="42"/>
    </row>
    <row r="915">
      <c r="B915" s="42"/>
      <c r="C915" s="42"/>
    </row>
    <row r="916">
      <c r="B916" s="42"/>
      <c r="C916" s="42"/>
    </row>
    <row r="917">
      <c r="B917" s="42"/>
      <c r="C917" s="42"/>
    </row>
    <row r="918">
      <c r="B918" s="42"/>
      <c r="C918" s="42"/>
    </row>
    <row r="919">
      <c r="B919" s="42"/>
      <c r="C919" s="42"/>
    </row>
    <row r="920">
      <c r="B920" s="42"/>
      <c r="C920" s="42"/>
    </row>
    <row r="921">
      <c r="B921" s="42"/>
      <c r="C921" s="42"/>
    </row>
    <row r="922">
      <c r="B922" s="42"/>
      <c r="C922" s="42"/>
    </row>
    <row r="923">
      <c r="B923" s="42"/>
      <c r="C923" s="42"/>
    </row>
    <row r="924">
      <c r="B924" s="42"/>
      <c r="C924" s="42"/>
    </row>
    <row r="925">
      <c r="B925" s="42"/>
      <c r="C925" s="42"/>
    </row>
    <row r="926">
      <c r="B926" s="42"/>
      <c r="C926" s="42"/>
    </row>
    <row r="927">
      <c r="B927" s="42"/>
      <c r="C927" s="42"/>
    </row>
    <row r="928">
      <c r="B928" s="42"/>
      <c r="C928" s="42"/>
    </row>
    <row r="929">
      <c r="B929" s="42"/>
      <c r="C929" s="42"/>
    </row>
    <row r="930">
      <c r="B930" s="42"/>
      <c r="C930" s="42"/>
    </row>
    <row r="931">
      <c r="B931" s="42"/>
      <c r="C931" s="42"/>
    </row>
    <row r="932">
      <c r="B932" s="42"/>
      <c r="C932" s="42"/>
    </row>
    <row r="933">
      <c r="B933" s="42"/>
      <c r="C933" s="42"/>
    </row>
    <row r="934">
      <c r="B934" s="42"/>
      <c r="C934" s="42"/>
    </row>
    <row r="935">
      <c r="B935" s="42"/>
      <c r="C935" s="42"/>
    </row>
    <row r="936">
      <c r="B936" s="42"/>
      <c r="C936" s="42"/>
    </row>
    <row r="937">
      <c r="B937" s="42"/>
      <c r="C937" s="42"/>
    </row>
    <row r="938">
      <c r="B938" s="42"/>
      <c r="C938" s="42"/>
    </row>
    <row r="939">
      <c r="B939" s="42"/>
      <c r="C939" s="42"/>
    </row>
    <row r="940">
      <c r="B940" s="42"/>
      <c r="C940" s="42"/>
    </row>
    <row r="941">
      <c r="B941" s="42"/>
      <c r="C941" s="42"/>
    </row>
    <row r="942">
      <c r="B942" s="42"/>
      <c r="C942" s="42"/>
    </row>
    <row r="943">
      <c r="B943" s="42"/>
      <c r="C943" s="42"/>
    </row>
    <row r="944">
      <c r="B944" s="42"/>
      <c r="C944" s="42"/>
    </row>
    <row r="945">
      <c r="B945" s="42"/>
      <c r="C945" s="42"/>
    </row>
    <row r="946">
      <c r="B946" s="42"/>
      <c r="C946" s="42"/>
    </row>
    <row r="947">
      <c r="B947" s="42"/>
      <c r="C947" s="42"/>
    </row>
    <row r="948">
      <c r="B948" s="42"/>
      <c r="C948" s="42"/>
    </row>
    <row r="949">
      <c r="B949" s="42"/>
      <c r="C949" s="42"/>
    </row>
    <row r="950">
      <c r="B950" s="42"/>
      <c r="C950" s="42"/>
    </row>
    <row r="951">
      <c r="B951" s="42"/>
      <c r="C951" s="42"/>
    </row>
    <row r="952">
      <c r="B952" s="42"/>
      <c r="C952" s="42"/>
    </row>
    <row r="953">
      <c r="B953" s="42"/>
      <c r="C953" s="42"/>
    </row>
    <row r="954">
      <c r="B954" s="42"/>
      <c r="C954" s="42"/>
    </row>
    <row r="955">
      <c r="B955" s="42"/>
      <c r="C955" s="42"/>
    </row>
    <row r="956">
      <c r="B956" s="42"/>
      <c r="C956" s="42"/>
    </row>
    <row r="957">
      <c r="B957" s="42"/>
      <c r="C957" s="42"/>
    </row>
    <row r="958">
      <c r="B958" s="42"/>
      <c r="C958" s="42"/>
    </row>
    <row r="959">
      <c r="B959" s="42"/>
      <c r="C959" s="42"/>
    </row>
    <row r="960">
      <c r="B960" s="42"/>
      <c r="C960" s="42"/>
    </row>
    <row r="961">
      <c r="B961" s="42"/>
      <c r="C961" s="42"/>
    </row>
    <row r="962">
      <c r="B962" s="42"/>
      <c r="C962" s="42"/>
    </row>
    <row r="963">
      <c r="B963" s="42"/>
      <c r="C963" s="42"/>
    </row>
    <row r="964">
      <c r="B964" s="42"/>
      <c r="C964" s="42"/>
    </row>
    <row r="965">
      <c r="B965" s="42"/>
      <c r="C965" s="42"/>
    </row>
    <row r="966">
      <c r="B966" s="42"/>
      <c r="C966" s="42"/>
    </row>
    <row r="967">
      <c r="B967" s="42"/>
      <c r="C967" s="42"/>
    </row>
    <row r="968">
      <c r="B968" s="42"/>
      <c r="C968" s="42"/>
    </row>
    <row r="969">
      <c r="B969" s="42"/>
      <c r="C969" s="42"/>
    </row>
    <row r="970">
      <c r="B970" s="42"/>
      <c r="C970" s="42"/>
    </row>
    <row r="971">
      <c r="B971" s="42"/>
      <c r="C971" s="42"/>
    </row>
    <row r="972">
      <c r="B972" s="42"/>
      <c r="C972" s="42"/>
    </row>
    <row r="973">
      <c r="B973" s="42"/>
      <c r="C973" s="42"/>
    </row>
    <row r="974">
      <c r="B974" s="42"/>
      <c r="C974" s="42"/>
    </row>
    <row r="975">
      <c r="B975" s="42"/>
      <c r="C975" s="42"/>
    </row>
    <row r="976">
      <c r="B976" s="42"/>
      <c r="C976" s="42"/>
    </row>
    <row r="977">
      <c r="B977" s="42"/>
      <c r="C977" s="42"/>
    </row>
    <row r="978">
      <c r="B978" s="42"/>
      <c r="C978" s="42"/>
    </row>
    <row r="979">
      <c r="B979" s="42"/>
      <c r="C979" s="42"/>
    </row>
    <row r="980">
      <c r="B980" s="42"/>
      <c r="C980" s="42"/>
    </row>
    <row r="981">
      <c r="B981" s="42"/>
      <c r="C981" s="42"/>
    </row>
    <row r="982">
      <c r="B982" s="42"/>
      <c r="C982" s="42"/>
    </row>
    <row r="983">
      <c r="B983" s="42"/>
      <c r="C983" s="42"/>
    </row>
    <row r="984">
      <c r="B984" s="42"/>
      <c r="C984" s="42"/>
    </row>
    <row r="985">
      <c r="B985" s="42"/>
      <c r="C985" s="42"/>
    </row>
    <row r="986">
      <c r="B986" s="42"/>
      <c r="C986" s="42"/>
    </row>
    <row r="987">
      <c r="B987" s="42"/>
      <c r="C987" s="42"/>
    </row>
    <row r="988">
      <c r="B988" s="42"/>
      <c r="C988" s="42"/>
    </row>
    <row r="989">
      <c r="B989" s="42"/>
      <c r="C989" s="42"/>
    </row>
    <row r="990">
      <c r="B990" s="42"/>
      <c r="C990" s="42"/>
    </row>
    <row r="991">
      <c r="B991" s="42"/>
      <c r="C991" s="42"/>
    </row>
    <row r="992">
      <c r="B992" s="42"/>
      <c r="C992" s="42"/>
    </row>
    <row r="993">
      <c r="B993" s="42"/>
      <c r="C993" s="42"/>
    </row>
    <row r="994">
      <c r="B994" s="42"/>
      <c r="C994" s="42"/>
    </row>
    <row r="995">
      <c r="B995" s="42"/>
      <c r="C995" s="42"/>
    </row>
    <row r="996">
      <c r="B996" s="42"/>
      <c r="C996" s="42"/>
    </row>
    <row r="997">
      <c r="B997" s="42"/>
      <c r="C997" s="42"/>
    </row>
    <row r="998">
      <c r="B998" s="42"/>
      <c r="C998" s="42"/>
    </row>
    <row r="999">
      <c r="B999" s="42"/>
      <c r="C999" s="42"/>
    </row>
    <row r="1000">
      <c r="B1000" s="42"/>
      <c r="C1000" s="42"/>
    </row>
  </sheetData>
  <drawing r:id="rId1"/>
</worksheet>
</file>