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ioxis\Documents\GitHub\DistribuidoraMueblesMaravatio\Integradora\05_PuzzleTechnologies\Anexos\"/>
    </mc:Choice>
  </mc:AlternateContent>
  <bookViews>
    <workbookView xWindow="0" yWindow="0" windowWidth="15360" windowHeight="8430"/>
  </bookViews>
  <sheets>
    <sheet name="Identificacion" sheetId="9" r:id="rId1"/>
    <sheet name="Detalle del Riesgo" sheetId="8" r:id="rId2"/>
    <sheet name="Resumen" sheetId="2" r:id="rId3"/>
    <sheet name="Grafico" sheetId="10" r:id="rId4"/>
    <sheet name="Exposure" sheetId="5" state="hidden" r:id="rId5"/>
  </sheets>
  <definedNames>
    <definedName name="_xlnm._FilterDatabase" localSheetId="1" hidden="1">'Detalle del Riesgo'!$I$1:$I$782</definedName>
    <definedName name="_xlnm._FilterDatabase" localSheetId="2" hidden="1">Resumen!$A$11:$J$41</definedName>
    <definedName name="Exposure">Exposure!$S$4:$U$28</definedName>
    <definedName name="Print_Area" localSheetId="1">'Detalle del Riesgo'!$B$3:$F$782</definedName>
    <definedName name="Print_Area" localSheetId="2">Resumen!$A$1:$J$41</definedName>
    <definedName name="Print_Titles" localSheetId="1">'Detalle del Riesgo'!$2:$2</definedName>
  </definedNames>
  <calcPr calcId="162913"/>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E36" i="2" s="1"/>
  <c r="A35" i="2"/>
  <c r="B39" i="5" s="1"/>
  <c r="A34" i="2"/>
  <c r="C34" i="2" s="1"/>
  <c r="A33" i="2"/>
  <c r="B33" i="2" s="1"/>
  <c r="A32" i="2"/>
  <c r="D32" i="2" s="1"/>
  <c r="A31" i="2"/>
  <c r="B35" i="5" s="1"/>
  <c r="A30" i="2"/>
  <c r="B30" i="2" s="1"/>
  <c r="A29" i="2"/>
  <c r="B33" i="5" s="1"/>
  <c r="A28" i="2"/>
  <c r="B28" i="2" s="1"/>
  <c r="A27" i="2"/>
  <c r="B31" i="5" s="1"/>
  <c r="A26" i="2"/>
  <c r="D26" i="2" s="1"/>
  <c r="A25" i="2"/>
  <c r="B25" i="2" s="1"/>
  <c r="A24" i="2"/>
  <c r="E24" i="2" s="1"/>
  <c r="A23" i="2"/>
  <c r="E23" i="2" s="1"/>
  <c r="A22" i="2"/>
  <c r="E22" i="2" s="1"/>
  <c r="A21" i="2"/>
  <c r="A20" i="2"/>
  <c r="A19" i="2"/>
  <c r="A18" i="2"/>
  <c r="A17" i="2"/>
  <c r="A16" i="2"/>
  <c r="A15" i="2"/>
  <c r="A14" i="2"/>
  <c r="A13" i="2"/>
  <c r="A12" i="2"/>
  <c r="D396" i="8"/>
  <c r="I31" i="5" s="1"/>
  <c r="D292" i="8"/>
  <c r="I27" i="5" s="1"/>
  <c r="D162" i="8"/>
  <c r="I22" i="5" s="1"/>
  <c r="D58" i="8"/>
  <c r="I18" i="5" s="1"/>
  <c r="D763" i="8"/>
  <c r="D760" i="8"/>
  <c r="I45" i="5" s="1"/>
  <c r="D737" i="8"/>
  <c r="D734" i="8"/>
  <c r="I44" i="5" s="1"/>
  <c r="D711" i="8"/>
  <c r="D708" i="8"/>
  <c r="I43" i="5" s="1"/>
  <c r="D685" i="8"/>
  <c r="D682" i="8"/>
  <c r="I42" i="5" s="1"/>
  <c r="D659" i="8"/>
  <c r="D656" i="8"/>
  <c r="I41" i="5" s="1"/>
  <c r="D633" i="8"/>
  <c r="D630" i="8"/>
  <c r="I40" i="5" s="1"/>
  <c r="D607" i="8"/>
  <c r="D604" i="8"/>
  <c r="I39" i="5" s="1"/>
  <c r="D581" i="8"/>
  <c r="D578" i="8"/>
  <c r="I38" i="5" s="1"/>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D16"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G34" i="2" l="1"/>
  <c r="D36" i="2"/>
  <c r="C32" i="2"/>
  <c r="C36" i="2"/>
  <c r="E13" i="2"/>
  <c r="J13" i="2"/>
  <c r="I13" i="2"/>
  <c r="H13" i="2"/>
  <c r="G17" i="5" s="1"/>
  <c r="E21" i="2"/>
  <c r="G21" i="2"/>
  <c r="J21" i="2"/>
  <c r="I21" i="2"/>
  <c r="H21" i="2"/>
  <c r="G25" i="5" s="1"/>
  <c r="J14" i="2"/>
  <c r="I14" i="2"/>
  <c r="H14" i="2"/>
  <c r="F14" i="2" s="1"/>
  <c r="G14" i="2"/>
  <c r="C18" i="2"/>
  <c r="J18" i="2"/>
  <c r="I18" i="2"/>
  <c r="H18" i="2"/>
  <c r="G22" i="5" s="1"/>
  <c r="G18" i="2"/>
  <c r="B19" i="5"/>
  <c r="I15" i="2"/>
  <c r="H15" i="2"/>
  <c r="F15" i="2" s="1"/>
  <c r="H17" i="10" s="1"/>
  <c r="G15" i="2"/>
  <c r="J15" i="2"/>
  <c r="B19" i="2"/>
  <c r="I19" i="2"/>
  <c r="H19" i="2"/>
  <c r="F19" i="2" s="1"/>
  <c r="H21" i="10" s="1"/>
  <c r="G19" i="2"/>
  <c r="J19" i="2"/>
  <c r="G17" i="2"/>
  <c r="J17" i="2"/>
  <c r="I17" i="2"/>
  <c r="H17" i="2"/>
  <c r="G21" i="5" s="1"/>
  <c r="D12" i="2"/>
  <c r="G13" i="2"/>
  <c r="G12" i="2"/>
  <c r="E16" i="2"/>
  <c r="H16" i="2"/>
  <c r="G20" i="5" s="1"/>
  <c r="G16" i="2"/>
  <c r="J16" i="2"/>
  <c r="I16" i="2"/>
  <c r="C20" i="2"/>
  <c r="H20" i="2"/>
  <c r="G24" i="5" s="1"/>
  <c r="J20" i="2"/>
  <c r="G20" i="2"/>
  <c r="I20" i="2"/>
  <c r="J40" i="2"/>
  <c r="J39" i="2"/>
  <c r="B39" i="2"/>
  <c r="B34" i="2"/>
  <c r="B32" i="2"/>
  <c r="J28" i="2"/>
  <c r="I26" i="2"/>
  <c r="D23" i="2"/>
  <c r="E30" i="2"/>
  <c r="E27" i="2"/>
  <c r="I40" i="2"/>
  <c r="J36" i="2"/>
  <c r="B36" i="2"/>
  <c r="I32" i="2"/>
  <c r="J31" i="2"/>
  <c r="E28" i="2"/>
  <c r="C26" i="2"/>
  <c r="D40" i="2"/>
  <c r="I36" i="2"/>
  <c r="E35" i="2"/>
  <c r="G32" i="2"/>
  <c r="D31" i="2"/>
  <c r="D28" i="2"/>
  <c r="J23" i="2"/>
  <c r="G40" i="2"/>
  <c r="B40" i="2"/>
  <c r="C40" i="2"/>
  <c r="G39" i="2"/>
  <c r="E39" i="2"/>
  <c r="B43" i="5"/>
  <c r="D39" i="2"/>
  <c r="D38" i="2"/>
  <c r="J38" i="2"/>
  <c r="E38" i="2"/>
  <c r="I37" i="2"/>
  <c r="G36" i="2"/>
  <c r="C35" i="2"/>
  <c r="C39" i="5" s="1"/>
  <c r="I35" i="2"/>
  <c r="B35" i="2"/>
  <c r="G35" i="2"/>
  <c r="E34" i="2"/>
  <c r="J34" i="2"/>
  <c r="D34" i="2"/>
  <c r="I34" i="2"/>
  <c r="E32" i="2"/>
  <c r="J32" i="2"/>
  <c r="I31" i="2"/>
  <c r="C31" i="2"/>
  <c r="C35" i="5" s="1"/>
  <c r="G31" i="2"/>
  <c r="B31" i="2"/>
  <c r="E31" i="2"/>
  <c r="J30" i="2"/>
  <c r="D30" i="2"/>
  <c r="I30" i="2"/>
  <c r="C30" i="2"/>
  <c r="G30" i="2"/>
  <c r="I29" i="2"/>
  <c r="C29" i="2"/>
  <c r="C33" i="5" s="1"/>
  <c r="I28" i="2"/>
  <c r="C28" i="2"/>
  <c r="G28" i="2"/>
  <c r="J27" i="2"/>
  <c r="D27" i="2"/>
  <c r="I27" i="2"/>
  <c r="C27" i="2"/>
  <c r="C31" i="5" s="1"/>
  <c r="G27" i="2"/>
  <c r="B27" i="2"/>
  <c r="G26" i="2"/>
  <c r="B26" i="2"/>
  <c r="E26" i="2"/>
  <c r="J26" i="2"/>
  <c r="I25" i="2"/>
  <c r="C25" i="2"/>
  <c r="J24" i="2"/>
  <c r="C24" i="2"/>
  <c r="G24" i="2"/>
  <c r="B24" i="2"/>
  <c r="D24" i="2"/>
  <c r="I24" i="2"/>
  <c r="I23" i="2"/>
  <c r="C23" i="2"/>
  <c r="B27" i="5"/>
  <c r="G23" i="2"/>
  <c r="B23" i="2"/>
  <c r="J22" i="2"/>
  <c r="D22" i="2"/>
  <c r="B22" i="2"/>
  <c r="I22" i="2"/>
  <c r="C22" i="2"/>
  <c r="G22" i="2"/>
  <c r="C19" i="2"/>
  <c r="I41" i="2"/>
  <c r="I38" i="2"/>
  <c r="C38" i="2"/>
  <c r="I39" i="2"/>
  <c r="G38" i="2"/>
  <c r="C37" i="2"/>
  <c r="J35" i="2"/>
  <c r="D35" i="2"/>
  <c r="I33" i="2"/>
  <c r="C33" i="2"/>
  <c r="E14" i="2"/>
  <c r="B41" i="5"/>
  <c r="E20" i="2"/>
  <c r="B20" i="2"/>
  <c r="D20" i="2"/>
  <c r="E19" i="2"/>
  <c r="B23" i="5"/>
  <c r="E18" i="2"/>
  <c r="D18" i="2"/>
  <c r="B18" i="2"/>
  <c r="C16" i="2"/>
  <c r="B16" i="2"/>
  <c r="B14" i="2"/>
  <c r="D14" i="2"/>
  <c r="C14" i="2"/>
  <c r="B17" i="5"/>
  <c r="B12" i="2"/>
  <c r="C12" i="2"/>
  <c r="E12" i="2"/>
  <c r="I12" i="2"/>
  <c r="J12" i="2"/>
  <c r="B17" i="2"/>
  <c r="C15" i="2"/>
  <c r="E15" i="2"/>
  <c r="B13" i="2"/>
  <c r="C21" i="2"/>
  <c r="B25" i="5"/>
  <c r="D19" i="2"/>
  <c r="D15" i="2"/>
  <c r="B15" i="2"/>
  <c r="H29" i="2"/>
  <c r="G33" i="5" s="1"/>
  <c r="F33" i="5" s="1"/>
  <c r="H41" i="2"/>
  <c r="G45" i="5" s="1"/>
  <c r="G41" i="2"/>
  <c r="B41" i="2"/>
  <c r="G37" i="2"/>
  <c r="B37" i="2"/>
  <c r="G33" i="2"/>
  <c r="G29" i="2"/>
  <c r="B29" i="2"/>
  <c r="G25" i="2"/>
  <c r="B21" i="2"/>
  <c r="E17" i="2"/>
  <c r="B18" i="5"/>
  <c r="B22" i="5"/>
  <c r="H22" i="2"/>
  <c r="G26" i="5" s="1"/>
  <c r="B26" i="5"/>
  <c r="H26" i="2"/>
  <c r="G30" i="5" s="1"/>
  <c r="B30" i="5"/>
  <c r="H30" i="2"/>
  <c r="G34" i="5" s="1"/>
  <c r="B34" i="5"/>
  <c r="H34" i="2"/>
  <c r="G38" i="5" s="1"/>
  <c r="B38" i="5"/>
  <c r="H38" i="2"/>
  <c r="G42" i="5" s="1"/>
  <c r="B42" i="5"/>
  <c r="H25" i="2"/>
  <c r="G29" i="5" s="1"/>
  <c r="H33" i="2"/>
  <c r="G37" i="5" s="1"/>
  <c r="E33" i="2"/>
  <c r="E29" i="2"/>
  <c r="E25" i="2"/>
  <c r="D17" i="2"/>
  <c r="D13" i="2"/>
  <c r="B21" i="5"/>
  <c r="B29" i="5"/>
  <c r="B37" i="5"/>
  <c r="B45" i="5"/>
  <c r="H23" i="2"/>
  <c r="F23" i="2" s="1"/>
  <c r="H25" i="10" s="1"/>
  <c r="H27" i="2"/>
  <c r="F27" i="2" s="1"/>
  <c r="H29" i="10" s="1"/>
  <c r="H31" i="2"/>
  <c r="F31" i="2" s="1"/>
  <c r="H33" i="10" s="1"/>
  <c r="H35" i="2"/>
  <c r="F35" i="2" s="1"/>
  <c r="H37" i="10" s="1"/>
  <c r="H39" i="2"/>
  <c r="F39" i="2" s="1"/>
  <c r="H41" i="10" s="1"/>
  <c r="H37" i="2"/>
  <c r="G41" i="5" s="1"/>
  <c r="E41" i="2"/>
  <c r="J41" i="2"/>
  <c r="D41" i="2"/>
  <c r="J37" i="2"/>
  <c r="D37" i="2"/>
  <c r="J33" i="2"/>
  <c r="D33" i="2"/>
  <c r="J29" i="2"/>
  <c r="D29" i="2"/>
  <c r="J25" i="2"/>
  <c r="D25" i="2"/>
  <c r="D21" i="2"/>
  <c r="C17" i="2"/>
  <c r="C13" i="2"/>
  <c r="H12" i="2"/>
  <c r="G16" i="5" s="1"/>
  <c r="B16" i="5"/>
  <c r="B20" i="5"/>
  <c r="B24" i="5"/>
  <c r="H24" i="2"/>
  <c r="G28" i="5" s="1"/>
  <c r="B28" i="5"/>
  <c r="H28" i="2"/>
  <c r="G32" i="5" s="1"/>
  <c r="B32" i="5"/>
  <c r="H32" i="2"/>
  <c r="G36" i="5" s="1"/>
  <c r="B36" i="5"/>
  <c r="H36" i="2"/>
  <c r="G40" i="5" s="1"/>
  <c r="B40" i="5"/>
  <c r="H40" i="2"/>
  <c r="G44" i="5" s="1"/>
  <c r="B44" i="5"/>
  <c r="C19" i="5" l="1"/>
  <c r="E33" i="5"/>
  <c r="E39" i="5"/>
  <c r="G18" i="5"/>
  <c r="F18" i="5" s="1"/>
  <c r="E43" i="5"/>
  <c r="F41" i="5"/>
  <c r="E35" i="5"/>
  <c r="E31" i="5"/>
  <c r="C43" i="5"/>
  <c r="C27" i="5"/>
  <c r="E27" i="5"/>
  <c r="M33" i="5"/>
  <c r="F26" i="2"/>
  <c r="H28" i="10" s="1"/>
  <c r="C23" i="5"/>
  <c r="F36" i="2"/>
  <c r="H38" i="10" s="1"/>
  <c r="F25" i="2"/>
  <c r="H27" i="10" s="1"/>
  <c r="C41" i="5"/>
  <c r="E41" i="5"/>
  <c r="F29" i="2"/>
  <c r="H31" i="10" s="1"/>
  <c r="F33" i="2"/>
  <c r="H35" i="10" s="1"/>
  <c r="F34" i="2"/>
  <c r="H36" i="10" s="1"/>
  <c r="E23" i="5"/>
  <c r="F28" i="2"/>
  <c r="H30" i="10" s="1"/>
  <c r="F30" i="2"/>
  <c r="H32" i="10" s="1"/>
  <c r="C25" i="5"/>
  <c r="C17" i="5"/>
  <c r="F17" i="5"/>
  <c r="E25" i="5"/>
  <c r="F20" i="2"/>
  <c r="H22" i="10" s="1"/>
  <c r="E17" i="5"/>
  <c r="M17" i="5"/>
  <c r="F13" i="2"/>
  <c r="H15" i="10" s="1"/>
  <c r="F12" i="2"/>
  <c r="H14" i="10" s="1"/>
  <c r="F25" i="5"/>
  <c r="F18" i="2"/>
  <c r="H20" i="10" s="1"/>
  <c r="E19" i="5"/>
  <c r="H16" i="10"/>
  <c r="C44" i="5"/>
  <c r="E44" i="5"/>
  <c r="M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D38" i="5" s="1"/>
  <c r="H40" i="5"/>
  <c r="D40" i="5" s="1"/>
  <c r="H42" i="5"/>
  <c r="D42" i="5" s="1"/>
  <c r="H45" i="5"/>
  <c r="D45" i="5" s="1"/>
  <c r="M16" i="5"/>
  <c r="F16" i="5"/>
  <c r="H18" i="5"/>
  <c r="D18" i="5" s="1"/>
  <c r="H20" i="5"/>
  <c r="D20" i="5" s="1"/>
  <c r="H23" i="5"/>
  <c r="D23" i="5" s="1"/>
  <c r="H25" i="5"/>
  <c r="D25" i="5" s="1"/>
  <c r="H27" i="5"/>
  <c r="D27" i="5" s="1"/>
  <c r="H30" i="5"/>
  <c r="D30" i="5" s="1"/>
  <c r="H32" i="5"/>
  <c r="D32" i="5" s="1"/>
  <c r="H34" i="5"/>
  <c r="D34" i="5" s="1"/>
  <c r="H36" i="5"/>
  <c r="D36" i="5" s="1"/>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M22" i="5"/>
  <c r="F22" i="5"/>
  <c r="E22" i="5"/>
  <c r="C22" i="5"/>
  <c r="E45" i="5"/>
  <c r="C45" i="5"/>
  <c r="M45" i="5"/>
  <c r="F45" i="5"/>
  <c r="M42" i="5"/>
  <c r="F42" i="5"/>
  <c r="E42" i="5"/>
  <c r="C42" i="5"/>
  <c r="M26" i="5"/>
  <c r="F26" i="5"/>
  <c r="E26" i="5"/>
  <c r="C26" i="5"/>
  <c r="C28" i="5"/>
  <c r="E28" i="5"/>
  <c r="M28" i="5"/>
  <c r="F28" i="5"/>
  <c r="E29" i="5"/>
  <c r="C29" i="5"/>
  <c r="M29" i="5"/>
  <c r="F29" i="5"/>
  <c r="M18" i="5"/>
  <c r="E18" i="5"/>
  <c r="C18" i="5"/>
  <c r="C36" i="5"/>
  <c r="E36" i="5"/>
  <c r="F36" i="5"/>
  <c r="M36" i="5"/>
  <c r="C20" i="5"/>
  <c r="E20" i="5"/>
  <c r="F20" i="5"/>
  <c r="M20" i="5"/>
  <c r="C40" i="5"/>
  <c r="E40" i="5"/>
  <c r="M40" i="5"/>
  <c r="F40" i="5"/>
  <c r="F32" i="2"/>
  <c r="H34" i="10" s="1"/>
  <c r="C24" i="5"/>
  <c r="E24" i="5"/>
  <c r="M24" i="5"/>
  <c r="F24" i="5"/>
  <c r="F16" i="2"/>
  <c r="H18" i="10" s="1"/>
  <c r="F37" i="2"/>
  <c r="H39" i="10" s="1"/>
  <c r="M39" i="5"/>
  <c r="G39" i="5"/>
  <c r="F39" i="5" s="1"/>
  <c r="G31" i="5"/>
  <c r="F31" i="5" s="1"/>
  <c r="M31" i="5"/>
  <c r="M23" i="5"/>
  <c r="G23" i="5"/>
  <c r="F23" i="5" s="1"/>
  <c r="E37" i="5"/>
  <c r="C37" i="5"/>
  <c r="F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<sst xmlns="http://schemas.openxmlformats.org/spreadsheetml/2006/main" count="2323" uniqueCount="380">
  <si>
    <t>Contexto:</t>
  </si>
  <si>
    <t>Detailed Risk</t>
  </si>
  <si>
    <t>Prob</t>
  </si>
  <si>
    <t>Impact</t>
  </si>
  <si>
    <t>Risk ID</t>
  </si>
  <si>
    <t>Exposure</t>
  </si>
  <si>
    <t>VL</t>
  </si>
  <si>
    <t>L</t>
  </si>
  <si>
    <t>M</t>
  </si>
  <si>
    <t>H</t>
  </si>
  <si>
    <t>VH</t>
  </si>
  <si>
    <t>Color</t>
  </si>
  <si>
    <t>R</t>
  </si>
  <si>
    <t>Y</t>
  </si>
  <si>
    <t>G</t>
  </si>
  <si>
    <t>Retired</t>
  </si>
  <si>
    <t>Modified</t>
  </si>
  <si>
    <t>Actual</t>
  </si>
  <si>
    <t>New</t>
  </si>
  <si>
    <t>Totals</t>
  </si>
  <si>
    <t>Open</t>
  </si>
  <si>
    <t>For Modified</t>
  </si>
  <si>
    <t>For Open</t>
  </si>
  <si>
    <t>Identificado:</t>
  </si>
  <si>
    <t>Probabilidad:</t>
  </si>
  <si>
    <t>Impacto:</t>
  </si>
  <si>
    <t>Estado:</t>
  </si>
  <si>
    <t>Fuente:</t>
  </si>
  <si>
    <t>Marco de tiempo:</t>
  </si>
  <si>
    <t>Categoría:</t>
  </si>
  <si>
    <t>Visibilidad:</t>
  </si>
  <si>
    <t>Revisado:</t>
  </si>
  <si>
    <t>Modificado:</t>
  </si>
  <si>
    <t>Fecha de informe:</t>
  </si>
  <si>
    <t>¿Mostrar en el informe?</t>
  </si>
  <si>
    <t>Originado:</t>
  </si>
  <si>
    <t>Asignado a :</t>
  </si>
  <si>
    <t>Condición:</t>
  </si>
  <si>
    <t>Consecuencias:</t>
  </si>
  <si>
    <t>Ver</t>
  </si>
  <si>
    <t>Baja</t>
  </si>
  <si>
    <t>1-3 meses</t>
  </si>
  <si>
    <t>Tendencia▼</t>
  </si>
  <si>
    <t>Nuevo</t>
  </si>
  <si>
    <t>Investigar</t>
  </si>
  <si>
    <t>Admón</t>
  </si>
  <si>
    <t>Interna</t>
  </si>
  <si>
    <t>Asignado a:</t>
  </si>
  <si>
    <t>ID del riesgo:</t>
  </si>
  <si>
    <t>Entonces</t>
  </si>
  <si>
    <t>Número del paso</t>
  </si>
  <si>
    <t>Tendencia</t>
  </si>
  <si>
    <t>Marco de tiempo</t>
  </si>
  <si>
    <t>Estado</t>
  </si>
  <si>
    <t>Revisado</t>
  </si>
  <si>
    <t>Modificado</t>
  </si>
  <si>
    <t>Retirado</t>
  </si>
  <si>
    <t>Abierto</t>
  </si>
  <si>
    <t>Total</t>
  </si>
  <si>
    <t>I = Mejorado</t>
  </si>
  <si>
    <t>W = Empeorado</t>
  </si>
  <si>
    <t>U =Sin cambios</t>
  </si>
  <si>
    <t>N = Nuevo</t>
  </si>
  <si>
    <t>(Magnitud (calculada))  ▲</t>
  </si>
  <si>
    <t>Magnitud</t>
  </si>
  <si>
    <t>Prioridad:</t>
  </si>
  <si>
    <t>Tec</t>
  </si>
  <si>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</si>
  <si>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</si>
  <si>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</si>
  <si>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</si>
  <si>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</si>
  <si>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</si>
  <si>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</si>
  <si>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</si>
  <si>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</si>
  <si>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</si>
  <si>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</si>
  <si>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</si>
  <si>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</si>
  <si>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</si>
  <si>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</si>
  <si>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</si>
  <si>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</si>
  <si>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</si>
  <si>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</si>
  <si>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</si>
  <si>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</si>
  <si>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</si>
  <si>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</si>
  <si>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</si>
  <si>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</si>
  <si>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</si>
  <si>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</si>
  <si>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</si>
  <si>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</si>
  <si>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 ID Riesgo</t>
  </si>
  <si>
    <t>Prioridad</t>
  </si>
  <si>
    <t>Título del Riesgo</t>
  </si>
  <si>
    <t>Identificado</t>
  </si>
  <si>
    <t>ID del WBS:</t>
  </si>
  <si>
    <t>Muy alta</t>
  </si>
  <si>
    <t>Fecha de Reporte:</t>
  </si>
  <si>
    <t>Versión</t>
  </si>
  <si>
    <t>1.0</t>
  </si>
  <si>
    <t>Proyecto</t>
  </si>
  <si>
    <t>Mejora de Procesos</t>
  </si>
  <si>
    <t>Fecha</t>
  </si>
  <si>
    <t>Elaborado por</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</si>
  <si>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</si>
  <si>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</si>
  <si>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</si>
  <si>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</si>
  <si>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</si>
  <si>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</si>
  <si>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</si>
  <si>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</si>
  <si>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</si>
  <si>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</si>
  <si>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</si>
  <si>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</si>
  <si>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</si>
  <si>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</si>
  <si>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</si>
  <si>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</si>
  <si>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</si>
  <si>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</si>
  <si>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</si>
  <si>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</si>
  <si>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Prevenir</t>
  </si>
  <si>
    <t>Se debe contar con antivirus que cubra las necesidades</t>
  </si>
  <si>
    <t>Alta</t>
  </si>
  <si>
    <t>o</t>
  </si>
  <si>
    <t>Ana Luz Esther Jacobo Tirado</t>
  </si>
  <si>
    <t>Jacobo Tirado Ana Luz Esther</t>
  </si>
  <si>
    <t xml:space="preserve">Juárez Lorenzo Alfredo </t>
  </si>
  <si>
    <t>Troncoso Tirado Paola</t>
  </si>
  <si>
    <t>Sánchez Duran Juan Marcelino</t>
  </si>
  <si>
    <t>Proyecto:  Distribuidora de Muebles Maravatio</t>
  </si>
  <si>
    <t>Incompatibilidad del hardware con el software de desarrollo.</t>
  </si>
  <si>
    <t>&lt;1 mes</t>
  </si>
  <si>
    <t>Mitigar</t>
  </si>
  <si>
    <t>Admón.</t>
  </si>
  <si>
    <t>Lunes</t>
  </si>
  <si>
    <t>ALEJT</t>
  </si>
  <si>
    <t>Incongruencia en la lógica de programación.</t>
  </si>
  <si>
    <t>RG_01</t>
  </si>
  <si>
    <t>RG_07</t>
  </si>
  <si>
    <t>RG_04</t>
  </si>
  <si>
    <t>RG_08</t>
  </si>
  <si>
    <t>RG_12</t>
  </si>
  <si>
    <t>RG_18</t>
  </si>
  <si>
    <t>RG_26</t>
  </si>
  <si>
    <t>RG_27</t>
  </si>
  <si>
    <t>RG_33</t>
  </si>
  <si>
    <t>RG_34</t>
  </si>
  <si>
    <t>RG_43</t>
  </si>
  <si>
    <t>RG_44</t>
  </si>
  <si>
    <t>RG_59</t>
  </si>
  <si>
    <t>RG_64</t>
  </si>
  <si>
    <t>RG_77</t>
  </si>
  <si>
    <t>RG_84</t>
  </si>
  <si>
    <t>RG_96</t>
  </si>
  <si>
    <t>RG_105</t>
  </si>
  <si>
    <t>RG_107</t>
  </si>
  <si>
    <t>RG_109</t>
  </si>
  <si>
    <t>RG_110</t>
  </si>
  <si>
    <t>RG_114</t>
  </si>
  <si>
    <t>RG_115</t>
  </si>
  <si>
    <t>RG_123</t>
  </si>
  <si>
    <t>RG_131</t>
  </si>
  <si>
    <t>RG_136</t>
  </si>
  <si>
    <t>RG_144</t>
  </si>
  <si>
    <t>El proyecto no es viable.</t>
  </si>
  <si>
    <t>PTT</t>
  </si>
  <si>
    <t>Req</t>
  </si>
  <si>
    <t>Mejorado</t>
  </si>
  <si>
    <t>No es posible la realización del diseño o no es compatible con los requerimientos.</t>
  </si>
  <si>
    <t>RG_68</t>
  </si>
  <si>
    <t>Se deberán reunir el líder del proyecto, analista y el cliente, para evaluar de los requisitos solicitados por el cliente y darle a conocer cuales requisitos son posibles o hasta que grado podrían realizarse. Para así decidir si se continua con el proyecto agregando los nuevos cambios o se cancela.</t>
  </si>
  <si>
    <t>Falta de integración con la organización.</t>
  </si>
  <si>
    <t>Falta de autoridad en el equipo de trabajo para culminar el proyecto y lograr los objetivos.</t>
  </si>
  <si>
    <t>Las estimaciones y pronósticos de costos son inexactos.</t>
  </si>
  <si>
    <t>Falta de identificación de cambios.</t>
  </si>
  <si>
    <t>Malinterpretación de los requerimientos por parte del equipo desarrollador.</t>
  </si>
  <si>
    <t>Ambigüedad en la definición de los requerimientos.</t>
  </si>
  <si>
    <t>Mala infraestructura de trabajo.</t>
  </si>
  <si>
    <t>Falta de habilidades en el equipo de desarrollo.</t>
  </si>
  <si>
    <t>Incumplimiento de entrega de información por parte del cliente con el equipo de desarrollo.</t>
  </si>
  <si>
    <t>RG_57</t>
  </si>
  <si>
    <t>Mala elección en el ciclo de vida a usar en el desarrollo del proyecto.</t>
  </si>
  <si>
    <t>Identificación de errores en los módulos de la aplicación web.</t>
  </si>
  <si>
    <t>Planificaciones no ajustadas a la realidad por diversos motivos.</t>
  </si>
  <si>
    <t>Falta de recolección de información para el desarrollo del proyecto.</t>
  </si>
  <si>
    <t>RG_100</t>
  </si>
  <si>
    <t>El cliente intenta controlar el proceso de desarrollo del proyecto.</t>
  </si>
  <si>
    <t>Cuestiones legales por el uso de software con licencias piratas.</t>
  </si>
  <si>
    <t>Discontinuidad de alguna de las ISO o normativas aplicables a la empresa y/o al proyecto.</t>
  </si>
  <si>
    <t>Vencimiento de las licencias de los software utilizados.</t>
  </si>
  <si>
    <t>No existen minutas de reunión para establecer acuerdos.</t>
  </si>
  <si>
    <t>Documentación invalida por falta de firmas y validación.</t>
  </si>
  <si>
    <t>El hosting o servidor no es compatible con el proyecto realizado.</t>
  </si>
  <si>
    <t>Modificar el alcance en el transcurso del proyecto .</t>
  </si>
  <si>
    <t>06/19/19</t>
  </si>
  <si>
    <t>Rec</t>
  </si>
  <si>
    <t>Falta de comunicación y atención por parte de la empresa para la cual se desarrolla el proyecto y/o el equipo desarrollador.</t>
  </si>
  <si>
    <t>El producto final no cumplirá las expectativas del cliente.</t>
  </si>
  <si>
    <t>Muy baja</t>
  </si>
  <si>
    <t>Los cambios no son controlados y el alcance está en continuo crecimiento.</t>
  </si>
  <si>
    <t>ALEJT, PTT, AJL, JMSD</t>
  </si>
  <si>
    <t>&gt; 3 meses</t>
  </si>
  <si>
    <t>Externa</t>
  </si>
  <si>
    <t>Mayor número de usuarios de lo estimado.</t>
  </si>
  <si>
    <t>JMSD</t>
  </si>
  <si>
    <t>PTT, AJL</t>
  </si>
  <si>
    <t>El proyecto no cumple con los estándares de calidad enfocados al área tecnológica.</t>
  </si>
  <si>
    <t>PTT, AJL, JMSD</t>
  </si>
  <si>
    <t>ALEJT, AJL</t>
  </si>
  <si>
    <t>El equipo de desarrollo trabaja de manera individualizada.</t>
  </si>
  <si>
    <t>Delegar una cabeza de mando.</t>
  </si>
  <si>
    <t>En el peor de los casos se podría remplazar el líder del equipo por otro más capaz.</t>
  </si>
  <si>
    <t>Proc</t>
  </si>
  <si>
    <t>Ext</t>
  </si>
  <si>
    <t>Cal</t>
  </si>
  <si>
    <t>Costo</t>
  </si>
  <si>
    <t>Establecer alternativas de comunicación entre los involucrados en el proyecto.</t>
  </si>
  <si>
    <t>Hacer uso de  los procedimientos, herramientas, técnicas y base de datos históricos adecuados para estimar el tamaño, el esfuerzo, el coste y los recursos necesarios para la planificación y seguimiento de proyectos.</t>
  </si>
  <si>
    <t>La realización de una evaluación de costos sin las herramientas adecuadas.</t>
  </si>
  <si>
    <t>Se puede generar una gran diferencia de costos entre lo estimado y el coto final resultante.</t>
  </si>
  <si>
    <t>Sin cambios</t>
  </si>
  <si>
    <t>Reunir al cliente y equipo de desarrollo.</t>
  </si>
  <si>
    <t>Establecer la documentación pertinente para la realización de cambios.</t>
  </si>
  <si>
    <t>Dejar en claro el alcance acordado, definido y plasmado en la documentación pertinente con las firmas de los involucrados.</t>
  </si>
  <si>
    <t>No se hace uso de documentación para el control de cambios, y el alcance cambia constantemente.</t>
  </si>
  <si>
    <t>Los cambios acordados y realizados no son documentados, y por lo tanto no existe respaldo de quien autorizo o quienes llegaron al acuerdo de realizar dichas alteraciones en el alcance y el proyecto en general.</t>
  </si>
  <si>
    <t>Trabajar la comunicación interna entre los involucrados en el proyecto.</t>
  </si>
  <si>
    <t>Falta de documentación para comprobar los acuerdos establecidos, así como la ampliación de tiempo y costos por la ampliación del alcance.</t>
  </si>
  <si>
    <t>Falta de comunicación para compartir información de cambios realizados.</t>
  </si>
  <si>
    <t>Perdida de información, incongruencias en resultados de algunas actividades.</t>
  </si>
  <si>
    <t>Llevar a cabo reuniones de seguimiento periódicas para realizar informes del progreso del proyecto.</t>
  </si>
  <si>
    <t>El cliente no sabe como expresare una idea clara de lo que desea.</t>
  </si>
  <si>
    <t>Realizar una encuesta para la recolección de datos.</t>
  </si>
  <si>
    <t>Analizar la información proporcionada por el cliente.</t>
  </si>
  <si>
    <t>Definir de manera clara y precisa los requerimientos.</t>
  </si>
  <si>
    <t>Selección de metodologías complejas para la realización del proyecto.</t>
  </si>
  <si>
    <t>Retraso en los tiempos de entrega y aumento en los costos del proyecto.</t>
  </si>
  <si>
    <t>Generar metodologías de trabajo para estructurar el avance en el desarrollo de proyecto.</t>
  </si>
  <si>
    <t>Fallas técnicas en el material del equipo de trabajo.</t>
  </si>
  <si>
    <t>El uso excesivo, por el paso del tiempo y/o por descuido del equipo de trabajo, los materiales llegan a presentar algún tipo de fallo.</t>
  </si>
  <si>
    <t>Realizar constantes respaldos de información en dispositivos de almacenamiento externos autorizados.</t>
  </si>
  <si>
    <t>Realizar constantes respaldos de información en almacenamiento en la nube en servidores autorizados.</t>
  </si>
  <si>
    <t>Realizar mantenimiento preventivo.</t>
  </si>
  <si>
    <t>Realizar mantenimiento correctivo.</t>
  </si>
  <si>
    <t>El cliente no entrega la información solicitada al equipo de desarrollo en tiempo y forma solicitado.</t>
  </si>
  <si>
    <t>Produce un retraso en la culminación de actividades, así como la entrega de un producto que no abarque las expectativas del cliente.</t>
  </si>
  <si>
    <t>Establecer medios de comunicación entre el equipo de desarrollo y el cliente.</t>
  </si>
  <si>
    <t>Realizar avisos anticipados para solicitud de información.</t>
  </si>
  <si>
    <t>Realizar un documento de compromiso por parte del cliente.</t>
  </si>
  <si>
    <t>Se producirán constantes errores durante el desarrollo del proyecto, generando un incremento en los costos y tiempos acordados.</t>
  </si>
  <si>
    <t>Pre-capacitasión antes de comenzar el desarrollo del proyecto.</t>
  </si>
  <si>
    <t>Los usuarios finales desconocen el correcto funcionamiento de la aplicación web.</t>
  </si>
  <si>
    <t>Los posibles clientes de la empresa contratante, carecen del conocimiento necesario para el uso de una aplicación web con comercio electrónico.</t>
  </si>
  <si>
    <t>Realizar un apartado para que el usuario final se comunique con la empresa que ofrece el servicio.</t>
  </si>
  <si>
    <t>Realizar una capacitación a los usuarios de la empresa contratante para que estos puedan resolver las dudas d sus clientes.</t>
  </si>
  <si>
    <t>Se agregan demasiados usuarios administrativos para gestionar la aplicación.</t>
  </si>
  <si>
    <t>La empresa contratante agrega demasiados usuarios al sistema para gestionar la aplicación.</t>
  </si>
  <si>
    <t>Delimitar la cantidad de usuarios administrativos para la aplicación.</t>
  </si>
  <si>
    <t>La selección de un ciclo de vida para el proyecto no es acorde al enfoque del mismo.</t>
  </si>
  <si>
    <t>Realizar un analisis de proyecto antes de comenzar su desarrollo.</t>
  </si>
  <si>
    <t>Buscar y seleccionar alternativas de metodologias ágiles para e desarrollo de alicaciones web en corto y/o mediano plazo.</t>
  </si>
  <si>
    <t>Comparar las opciones de ciclos de vida y seleccionar uno que se adecue a las necesidades del proyecto.</t>
  </si>
  <si>
    <t>Buscar ciclos de vida que abarquen la inmensidad del proyecto.</t>
  </si>
  <si>
    <t>Analizar la etapa de programación para enontrar las causas que originan estos fallos.</t>
  </si>
  <si>
    <t>Realización de consultorias externas.</t>
  </si>
  <si>
    <t>Uso del outsourcing para la etapa de programación.</t>
  </si>
  <si>
    <t>El o los programadores al no poseer la habilidades necesarias ocasionan resago en las actividades posteriores a la etapa de programación; por otra parte, los requerimientos quedan abiertos a malinterpretaciones.</t>
  </si>
  <si>
    <t>Los integrantes de equipo de desarrollo no tiene las habilidades necesarias y/o los requerimientos son ambiguos.</t>
  </si>
  <si>
    <t>Durante la etapa de pruebas se identifican erros que programación o diseño que pueden o no afectr directamente la funcinalidad de la aplicación web o los objetivos y alcance establecidos. Así mismo, no se definieron correctamente los requerimientos.</t>
  </si>
  <si>
    <t>No se cumple con las normativas de calidad enfocadas al proyecto.</t>
  </si>
  <si>
    <t>se produce una aplicación de baja calidad, no abarca las expectativas del cliente.</t>
  </si>
  <si>
    <t>Inexistencia de las normas de calidad, o no se aplican parcial o totalmente en las actividades correspondientes.</t>
  </si>
  <si>
    <t>Realizar un analisis de los estandares aplicables al proyecto.</t>
  </si>
  <si>
    <t>Seleccionar solo los estandares que cubran las necesidades del proyecto.</t>
  </si>
  <si>
    <t>Usar plantillas oficiales para la documentación del proyecto.</t>
  </si>
  <si>
    <t>Variación en las estimaciones de costos y tiempo, movilidad e insuficiencia de recursos, cambios en losrequisitos.</t>
  </si>
  <si>
    <t>Aumento en le tiepo y costos de l proyecto, resago de actividades.</t>
  </si>
  <si>
    <t>Debido a una mala planificación y estimación existe variaciones en los costos y tiempo; estas támbien se produce por la constante fluctuación del personal y material para el desarrollo del proyecto.</t>
  </si>
  <si>
    <t>Utilizar herramientas de analisis decostos y tiermpos.</t>
  </si>
  <si>
    <t>Contemplar todos los posibles escenarios de cambios en el desarrollo del proyecto.</t>
  </si>
  <si>
    <t xml:space="preserve"> El equipo de desarrollo no mantiene comunicación con la empresa contratante para recolección de datos del proyecto.</t>
  </si>
  <si>
    <t>El producto final no cumple las expectativas o no abarca las necesidades del cliente.</t>
  </si>
  <si>
    <t>El equipo de dearrollo lleva a cabo el proyecto e base a lo que creen que requiere el cliente y no entablan comunicación con el mismo.</t>
  </si>
  <si>
    <t>Entablar comunicación con el cliente.</t>
  </si>
  <si>
    <t>Definir los canales de comunicación.</t>
  </si>
  <si>
    <t>Asignar a un encargado de recolección de información.</t>
  </si>
  <si>
    <t>Contemplar al cliente en todo momento.</t>
  </si>
  <si>
    <t>El cliente quiere administrar el desarrollo del proyecto, sin tener las habilidades y/o conocimientos necesarios.</t>
  </si>
  <si>
    <t>El equipo de trabajo se siente en um ambiente de incorfomidad, se retrasan las actividades, desacuerdos entre el cliente y equipo de trabajo, malos entendidos, y en el peor de los casos la cancelación del proyecto.</t>
  </si>
  <si>
    <t>Mantener informado al cliente de los avances del proyecto.</t>
  </si>
  <si>
    <t>Involucrar en ocaciones al cliente para que visualice el desenlace del proyecto.</t>
  </si>
  <si>
    <t>El cliente debe establecer desde el inicio del proyecto las especificaciones de hardware.</t>
  </si>
  <si>
    <t>Analizar la compatibilidad del producto final con los equipos del cliente.</t>
  </si>
  <si>
    <t>El producto final no es copatible con los equipos del cliente.</t>
  </si>
  <si>
    <t>Aparición de errores de compatibilidad con el hardware.</t>
  </si>
  <si>
    <t>No se contemplan las especificaciones del hardware de los equipos informaticos del cliente para el desarrollo del proyecto.</t>
  </si>
  <si>
    <t>Durante la programación existe incongruencia en la logica de operaciones o acptación de datos.</t>
  </si>
  <si>
    <t>Generación de errores en la realización de acciones por parte de la aplicación web.</t>
  </si>
  <si>
    <t>Uso de metodologías de programación.</t>
  </si>
  <si>
    <t>Documentación del código.</t>
  </si>
  <si>
    <t>Análisis previo a la programacaión.</t>
  </si>
  <si>
    <t>El líder del equipo de desarrollo deberá revisar que antes de aceptar el proyecto, se cuentan con las herramientas necesarias.</t>
  </si>
  <si>
    <t>No se cuenta con el software necesario para desarrollar el proyecto y/o realizar las pruebas pertinentes para su aceptación.</t>
  </si>
  <si>
    <t>Incumplimiento de los objetivos, retraso en la culminación del proyecto, generación de costos no contemplados.</t>
  </si>
  <si>
    <t>El equipo de desarrollo o uno de los integrantes hace uso de software con licencias no oficiales.</t>
  </si>
  <si>
    <t>Se generán problemas fiscales por el uso de pirateria, cancelación del proyecto, despido del personal.</t>
  </si>
  <si>
    <t>Comprometerse a adquirir de forma legal las herramientas de trabajo.</t>
  </si>
  <si>
    <t>Aceptar los términos legales.</t>
  </si>
  <si>
    <t>Establecer desde al acta de inicio de proyecto las normas o estandares a emplea.</t>
  </si>
  <si>
    <t>Los integrantes del equipo desarrollador deberán contar por lo menos con conocimientos previos de ellas.</t>
  </si>
  <si>
    <t>Capacitación del equipo de desarrollo en el uso de las ISO y normativas.</t>
  </si>
  <si>
    <t>Contemplar alternativas de ISO y normativas.</t>
  </si>
  <si>
    <t>Los organismos oficiales definen la discontinuidad o actualización de alguna normativa o ISO aplicable al proyecto.</t>
  </si>
  <si>
    <t>Busqueda de alternativas de las normas o estandares, generación de costos no contemplados, certificaciones, capacitaciones par el uso de los estandares alternativos.</t>
  </si>
  <si>
    <t>Las licencias del software expiran durante el desarrollo del proyecto.</t>
  </si>
  <si>
    <t>Adquir nuevas licencias de software para evitar atraso en la entrega de actividades.</t>
  </si>
  <si>
    <t>Atraso en las actividades, incremento de costos del proyecto.</t>
  </si>
  <si>
    <t>No se documentan los acuerdos establecidos durante las reuniones entre los involucrados.</t>
  </si>
  <si>
    <t>Malinterpretaciones, desacuerdos, resago de actividades.</t>
  </si>
  <si>
    <t>Establecer en la acta de inicio del proyecto que se realizarán minutas de reunión para evitar malos entenidos entre los involucrados.</t>
  </si>
  <si>
    <t>Informarle al cliente e involucrados del proyecto acerca de las firmas que se necesitarán a lo largo del proyecto para hacer válido cualquier documento que establezca algún término.</t>
  </si>
  <si>
    <t>Mantener el alcanse del proyecto como se establecio al inicio del proyecto devido a que el tiempo, costos y requisitos ya estan repartidos para ello.</t>
  </si>
  <si>
    <t>Desface de tiempo y dinero el cual nos pejudica como empresa.</t>
  </si>
  <si>
    <t>Se producen cambios considerables en el alcance durante le desarrollo del proyecto.</t>
  </si>
  <si>
    <t>La falta de firmas ed valiadción, aprovación y distribución por parte de losintegrantes del equipo de desarrollo.</t>
  </si>
  <si>
    <t>Resago de actividades por estancamiento de aceptación y validación en documentos oficiales.</t>
  </si>
  <si>
    <t>El hosting o servidor es incompatible con los archivos del proyecto o el diseño.</t>
  </si>
  <si>
    <t>Errores de visualización, incapacidad de realizar algunas y/o todas las acciones parcial o totalmente en la aplicación web.</t>
  </si>
  <si>
    <t>Comparativa de hosting y servidores antes de la implementación.</t>
  </si>
  <si>
    <t>Informarse de los requisitos de aceptación y limitantes del hosting o servidor.</t>
  </si>
  <si>
    <t>Seleccionar el hosting o servidor en base a los requerimientos del proyecto.</t>
  </si>
  <si>
    <t>ALEJT AJL</t>
  </si>
  <si>
    <t>Se designo a un integrante del equipo de desarrollo y por parte del cliente para mantener la comunicación.</t>
  </si>
  <si>
    <t>Se establecieron acuerdos de responsabilidad y compromiso.</t>
  </si>
  <si>
    <t>Se realizaron capacitación del personal.</t>
  </si>
  <si>
    <t>Se analizaron la habilidades y competencial para la selección de los integrantes del equipo de desarrollo.</t>
  </si>
  <si>
    <t>Se realizaron comparativas entre distintos ciclos de vida.</t>
  </si>
  <si>
    <t>Se opto por la elección de un ciclo de vida ágil.</t>
  </si>
  <si>
    <t>Se documentaron los errores encontrados.</t>
  </si>
  <si>
    <t>Se realizaron correciones del código.</t>
  </si>
  <si>
    <t>Se investigaron los distintos estandares y normativas del área de TIC's.</t>
  </si>
  <si>
    <t>Se implementaron las normativas y estandares correspondientes a la magnitud del proyecto.</t>
  </si>
  <si>
    <t>Se aplicaron entrevistas a los usuarios por parte del cliente.</t>
  </si>
  <si>
    <t>Se contrataron las licencias de manera oficil.</t>
  </si>
  <si>
    <t>Se hizo uso de licencias de prueba en algunos software.</t>
  </si>
  <si>
    <t>Se empezo la realización de minutas.</t>
  </si>
  <si>
    <t>Se definio y acordo seguir el alcance definido de manera oficial en el acta de inicio de proyecto.</t>
  </si>
  <si>
    <t>La complejidad del diseño generará un incremento considerable en los costos y los tiempos del desarrollo del proyecto.</t>
  </si>
  <si>
    <t>Se realizo un análisis para ver la factibilidad del proyecto.</t>
  </si>
  <si>
    <t>Establecer fechas de reuniones de manera periódica.</t>
  </si>
  <si>
    <t>Se producirán incongruencias en las entregas de avances, generando el incumplimiento de los objetivos meta.</t>
  </si>
  <si>
    <t>Realizar juntas periódicamente con el equipo de desarrollo.</t>
  </si>
  <si>
    <t>Las estimaciones de los costos del proyecto se realizan sin la aplicación de herramientas o procedimientos estandarizados y/o sin tomar en cuenta todos los aspectos que abarca el proyecto.</t>
  </si>
  <si>
    <t>La exposición y planteamiento erróneo de los requerimientos.</t>
  </si>
  <si>
    <t>Se captan una gran variedad de ideas acerca de lo que se desea producir.</t>
  </si>
  <si>
    <t>Los requerimientos recabados están abiertos a malinterpretaciones.</t>
  </si>
  <si>
    <t>Búsqueda de alternativas aplicables al proyecto</t>
  </si>
  <si>
    <t>La utilización excesiva y/o descuidada de los materiales del equipo de trabajo.</t>
  </si>
  <si>
    <t>Generación de desgaste, mal funcionamiento, daños irreparables, perdida de información, aumento en los gastos del proyecto.</t>
  </si>
  <si>
    <t>Se designo por parte del cliente un integrante para mantener la comunicación.</t>
  </si>
  <si>
    <t>El equipo de desarrollo carece de las habilidades necesarias para llevar a cabo el proyecto</t>
  </si>
  <si>
    <t>Realizar consultorías con expertos.</t>
  </si>
  <si>
    <t>Realizar capacitaciones periódicas en base al proyecto.</t>
  </si>
  <si>
    <t>Realización de búsqueda autodidacta por parte del equipo de desarrollo.</t>
  </si>
  <si>
    <t>Los usuarios finales no están capacitados adecuadamente para el uso de la aplicación web.</t>
  </si>
  <si>
    <t>Genera confusión, desinterés y perdida de usuarios para la empresa contratante.</t>
  </si>
  <si>
    <t>Sobre carga del sistema, fallo en algunas modalidades, perdida de información, vulnerabilidad del sistema.</t>
  </si>
  <si>
    <t>Priorizar el nivel de autorización de los empleados de la empresa contratante para registrarlos como usuarios administrativos.</t>
  </si>
  <si>
    <t>Aplicar encuesta para seleccionar solo el personal indispensable para la gestión de la aplicación web.</t>
  </si>
  <si>
    <t>Genera un exceso de costos que la empresa contratante no puede solventar, también puede ocasionar fallos en las etapas de desarrollo, así como el incremento de trabajo sobre el equipo de desarrollo o producir horas muertas.</t>
  </si>
  <si>
    <t>Falta de software de desarrollo y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</si>
</sst>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8"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sz val="14"/>
      <name val="Arial"/>
      <family val="2"/>
    </font>
    <font>
      <sz val="10"/>
      <name val="Arial"/>
      <family val="2"/>
    </font>
    <font>
      <b/>
      <sz val="12"/>
      <color indexed="9"/>
      <name val="Arial"/>
      <family val="2"/>
    </font>
    <font>
      <b/>
      <sz val="10"/>
      <color indexed="9"/>
      <name val="Arial"/>
      <family val="2"/>
    </font>
    <font>
      <sz val="11"/>
      <color rgb="FF00000A"/>
      <name val="Tahoma"/>
      <family val="2"/>
    </font>
    <font>
      <sz val="12"/>
      <name val="Tahoma"/>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0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2"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0" applyFont="1" applyBorder="1" applyAlignment="1">
      <alignment vertical="top" wrapText="1"/>
    </xf>
    <xf numFmtId="0" fontId="13" fillId="0" borderId="0" xfId="0" applyFont="1" applyBorder="1" applyAlignment="1">
      <alignment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5" fillId="0" borderId="0" xfId="0" applyFont="1" applyFill="1" applyBorder="1" applyAlignment="1">
      <alignment horizontal="center" vertical="top" wrapText="1"/>
    </xf>
    <xf numFmtId="0" fontId="15"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6" fillId="0" borderId="0" xfId="0" applyFont="1" applyAlignment="1">
      <alignment horizontal="justify" vertical="center"/>
    </xf>
    <xf numFmtId="0" fontId="13" fillId="0" borderId="0" xfId="0" applyFont="1" applyBorder="1" applyAlignment="1">
      <alignment vertical="top" wrapText="1"/>
    </xf>
    <xf numFmtId="0" fontId="17" fillId="0" borderId="0" xfId="0" applyFont="1"/>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Alignment="1">
      <alignment horizontal="center"/>
    </xf>
    <xf numFmtId="0" fontId="13" fillId="0" borderId="0" xfId="0" applyFont="1" applyAlignment="1">
      <alignment horizontal="center" vertical="top" wrapText="1"/>
    </xf>
    <xf numFmtId="0" fontId="13" fillId="0" borderId="10" xfId="0" applyFont="1" applyBorder="1" applyAlignment="1">
      <alignment horizontal="center" vertical="top" wrapText="1"/>
    </xf>
    <xf numFmtId="1" fontId="13" fillId="0" borderId="17" xfId="0" applyNumberFormat="1" applyFont="1" applyBorder="1" applyAlignment="1">
      <alignment horizontal="center" vertical="top"/>
    </xf>
    <xf numFmtId="164" fontId="13" fillId="0" borderId="0" xfId="0" applyNumberFormat="1" applyFont="1" applyBorder="1" applyAlignment="1">
      <alignment horizontal="center"/>
    </xf>
    <xf numFmtId="0" fontId="13" fillId="0" borderId="0" xfId="0" applyNumberFormat="1" applyFont="1" applyBorder="1" applyAlignment="1">
      <alignment horizontal="center"/>
    </xf>
    <xf numFmtId="0" fontId="13" fillId="0" borderId="1" xfId="0" applyFont="1" applyBorder="1" applyAlignment="1">
      <alignment horizontal="center" vertical="top"/>
    </xf>
    <xf numFmtId="0" fontId="13" fillId="0" borderId="2" xfId="0" applyFont="1" applyBorder="1" applyAlignment="1">
      <alignment horizontal="center"/>
    </xf>
    <xf numFmtId="0" fontId="16" fillId="0" borderId="0" xfId="0" applyFont="1" applyBorder="1" applyAlignment="1">
      <alignment horizontal="justify" vertical="center"/>
    </xf>
    <xf numFmtId="0" fontId="10" fillId="0" borderId="4" xfId="0" applyFont="1" applyBorder="1" applyAlignment="1">
      <alignment vertical="top" wrapText="1"/>
    </xf>
    <xf numFmtId="0" fontId="13" fillId="0" borderId="0" xfId="0" applyFont="1"/>
    <xf numFmtId="0" fontId="1" fillId="0" borderId="0" xfId="0" applyNumberFormat="1" applyFont="1" applyBorder="1" applyAlignment="1">
      <alignment horizontal="center"/>
    </xf>
    <xf numFmtId="164" fontId="1" fillId="0" borderId="0" xfId="0" applyNumberFormat="1" applyFont="1" applyBorder="1" applyAlignment="1">
      <alignment horizontal="center"/>
    </xf>
    <xf numFmtId="1" fontId="13" fillId="0" borderId="0" xfId="0" applyNumberFormat="1" applyFont="1" applyBorder="1" applyAlignment="1">
      <alignment horizontal="center" vertical="top"/>
    </xf>
    <xf numFmtId="0" fontId="2" fillId="0" borderId="21" xfId="0" applyFont="1" applyBorder="1" applyAlignment="1">
      <alignment horizontal="center" vertical="top"/>
    </xf>
    <xf numFmtId="0" fontId="0" fillId="0" borderId="26" xfId="0" applyFill="1" applyBorder="1"/>
    <xf numFmtId="0" fontId="1" fillId="0" borderId="0" xfId="0" applyFont="1" applyBorder="1" applyAlignment="1">
      <alignment wrapText="1"/>
    </xf>
    <xf numFmtId="0" fontId="1" fillId="0" borderId="1" xfId="0" applyFont="1" applyBorder="1" applyAlignment="1">
      <alignment horizontal="center" vertical="top"/>
    </xf>
    <xf numFmtId="0" fontId="1" fillId="12" borderId="0" xfId="0" applyFont="1" applyFill="1" applyAlignment="1">
      <alignment vertical="top" wrapText="1"/>
    </xf>
    <xf numFmtId="0" fontId="1" fillId="0" borderId="2" xfId="0" applyFont="1" applyBorder="1" applyAlignment="1">
      <alignment horizontal="center"/>
    </xf>
    <xf numFmtId="0" fontId="14" fillId="11" borderId="28" xfId="0" applyFont="1" applyFill="1" applyBorder="1" applyAlignment="1">
      <alignment horizontal="center" vertical="top" wrapText="1"/>
    </xf>
    <xf numFmtId="0" fontId="14" fillId="11" borderId="27" xfId="0" applyFont="1" applyFill="1" applyBorder="1" applyAlignment="1">
      <alignment horizontal="center" vertical="top" wrapText="1"/>
    </xf>
    <xf numFmtId="0" fontId="14" fillId="11" borderId="29" xfId="0" applyFont="1" applyFill="1" applyBorder="1" applyAlignment="1">
      <alignment horizontal="center" vertical="top" wrapText="1"/>
    </xf>
  </cellXfs>
  <cellStyles count="2">
    <cellStyle name="Normal" xfId="0" builtinId="0"/>
    <cellStyle name="Normal_RM_Risks" xfId="1"/>
  </cellStyles>
  <dxfs count="3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7</c:v>
                </c:pt>
                <c:pt idx="1">
                  <c:v>0</c:v>
                </c:pt>
                <c:pt idx="2">
                  <c:v>10</c:v>
                </c:pt>
                <c:pt idx="3">
                  <c:v>0</c:v>
                </c:pt>
              </c:numCache>
            </c:numRef>
          </c:val>
          <c:extLst>
            <c:ext xmlns:c16="http://schemas.microsoft.com/office/drawing/2014/chart" uri="{C3380CC4-5D6E-409C-BE32-E72D297353CC}">
              <c16:uniqueId val="{00000000-0A83-4CC4-BF0F-6498061A062E}"/>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2</c:v>
                </c:pt>
                <c:pt idx="1">
                  <c:v>0</c:v>
                </c:pt>
                <c:pt idx="2">
                  <c:v>3</c:v>
                </c:pt>
                <c:pt idx="3">
                  <c:v>0</c:v>
                </c:pt>
              </c:numCache>
            </c:numRef>
          </c:val>
          <c:extLst>
            <c:ext xmlns:c16="http://schemas.microsoft.com/office/drawing/2014/chart" uri="{C3380CC4-5D6E-409C-BE32-E72D297353CC}">
              <c16:uniqueId val="{00000001-0A83-4CC4-BF0F-6498061A062E}"/>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2</c:v>
                </c:pt>
                <c:pt idx="1">
                  <c:v>0</c:v>
                </c:pt>
                <c:pt idx="2">
                  <c:v>3</c:v>
                </c:pt>
                <c:pt idx="3">
                  <c:v>0</c:v>
                </c:pt>
              </c:numCache>
            </c:numRef>
          </c:val>
          <c:extLst>
            <c:ext xmlns:c16="http://schemas.microsoft.com/office/drawing/2014/chart" uri="{C3380CC4-5D6E-409C-BE32-E72D297353CC}">
              <c16:uniqueId val="{00000002-0A83-4CC4-BF0F-6498061A062E}"/>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11</c:v>
                </c:pt>
                <c:pt idx="1">
                  <c:v>0</c:v>
                </c:pt>
                <c:pt idx="2">
                  <c:v>16</c:v>
                </c:pt>
                <c:pt idx="3">
                  <c:v>0</c:v>
                </c:pt>
              </c:numCache>
            </c:numRef>
          </c:val>
          <c:extLst>
            <c:ext xmlns:c16="http://schemas.microsoft.com/office/drawing/2014/chart" uri="{C3380CC4-5D6E-409C-BE32-E72D297353CC}">
              <c16:uniqueId val="{00000003-0A83-4CC4-BF0F-6498061A062E}"/>
            </c:ext>
          </c:extLst>
        </c:ser>
        <c:dLbls>
          <c:showLegendKey val="0"/>
          <c:showVal val="1"/>
          <c:showCatName val="0"/>
          <c:showSerName val="0"/>
          <c:showPercent val="0"/>
          <c:showBubbleSize val="0"/>
        </c:dLbls>
        <c:gapWidth val="150"/>
        <c:shape val="box"/>
        <c:axId val="872753824"/>
        <c:axId val="872744032"/>
        <c:axId val="1054306704"/>
      </c:bar3DChart>
      <c:catAx>
        <c:axId val="8727538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72744032"/>
        <c:crosses val="autoZero"/>
        <c:auto val="1"/>
        <c:lblAlgn val="ctr"/>
        <c:lblOffset val="100"/>
        <c:tickLblSkip val="1"/>
        <c:tickMarkSkip val="1"/>
        <c:noMultiLvlLbl val="1"/>
      </c:catAx>
      <c:valAx>
        <c:axId val="87274403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72753824"/>
        <c:crosses val="max"/>
        <c:crossBetween val="between"/>
        <c:minorUnit val="1"/>
      </c:valAx>
      <c:serAx>
        <c:axId val="10543067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7274403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581025</xdr:colOff>
      <xdr:row>0</xdr:row>
      <xdr:rowOff>95250</xdr:rowOff>
    </xdr:from>
    <xdr:to>
      <xdr:col>0</xdr:col>
      <xdr:colOff>1393646</xdr:colOff>
      <xdr:row>5</xdr:row>
      <xdr:rowOff>127966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025" y="95250"/>
          <a:ext cx="812621" cy="8423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3"/>
  <sheetViews>
    <sheetView tabSelected="1" topLeftCell="B16" workbookViewId="0">
      <selection activeCell="D16" sqref="D1:D104857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60" t="s">
        <v>121</v>
      </c>
    </row>
    <row r="8" spans="1:5" x14ac:dyDescent="0.2">
      <c r="A8" s="161"/>
    </row>
    <row r="9" spans="1:5" x14ac:dyDescent="0.2">
      <c r="A9" s="162" t="s">
        <v>103</v>
      </c>
      <c r="B9" s="163" t="s">
        <v>104</v>
      </c>
      <c r="C9" s="163"/>
      <c r="D9" s="163"/>
    </row>
    <row r="10" spans="1:5" x14ac:dyDescent="0.2">
      <c r="A10" s="162" t="s">
        <v>105</v>
      </c>
      <c r="B10" s="163" t="s">
        <v>106</v>
      </c>
      <c r="C10" s="163"/>
      <c r="D10" s="163"/>
    </row>
    <row r="11" spans="1:5" x14ac:dyDescent="0.2">
      <c r="A11" s="162" t="s">
        <v>107</v>
      </c>
      <c r="B11" s="164">
        <v>43635</v>
      </c>
      <c r="C11" s="163"/>
      <c r="D11" s="163"/>
    </row>
    <row r="12" spans="1:5" x14ac:dyDescent="0.2">
      <c r="A12" s="162" t="s">
        <v>108</v>
      </c>
      <c r="B12" s="180" t="s">
        <v>133</v>
      </c>
      <c r="C12" s="163"/>
      <c r="D12" s="163"/>
    </row>
    <row r="13" spans="1:5" ht="25.5" x14ac:dyDescent="0.2">
      <c r="A13" s="162" t="s">
        <v>109</v>
      </c>
      <c r="B13" s="163" t="s">
        <v>110</v>
      </c>
      <c r="C13" s="163"/>
      <c r="D13" s="163"/>
    </row>
    <row r="14" spans="1:5" x14ac:dyDescent="0.2">
      <c r="A14" s="162" t="s">
        <v>111</v>
      </c>
      <c r="B14" s="163"/>
      <c r="C14" s="163"/>
      <c r="D14" s="163"/>
    </row>
    <row r="15" spans="1:5" x14ac:dyDescent="0.2">
      <c r="A15" s="163"/>
      <c r="B15" s="163"/>
      <c r="C15" s="163"/>
      <c r="D15" s="163"/>
    </row>
    <row r="16" spans="1:5" ht="15.75" customHeight="1" x14ac:dyDescent="0.2">
      <c r="A16" s="199" t="s">
        <v>112</v>
      </c>
      <c r="B16" s="200"/>
      <c r="C16" s="165"/>
      <c r="D16" s="165"/>
      <c r="E16" s="166"/>
    </row>
    <row r="17" spans="1:4" x14ac:dyDescent="0.2">
      <c r="A17" s="162" t="s">
        <v>113</v>
      </c>
      <c r="B17" s="162" t="s">
        <v>114</v>
      </c>
      <c r="C17" s="163"/>
      <c r="D17" s="163"/>
    </row>
    <row r="18" spans="1:4" x14ac:dyDescent="0.2">
      <c r="A18" s="181" t="s">
        <v>133</v>
      </c>
      <c r="B18" s="169">
        <v>43635</v>
      </c>
      <c r="C18" s="163"/>
      <c r="D18" s="163"/>
    </row>
    <row r="19" spans="1:4" x14ac:dyDescent="0.2">
      <c r="A19" s="167"/>
      <c r="B19" s="167"/>
      <c r="C19" s="163"/>
      <c r="D19" s="163"/>
    </row>
    <row r="20" spans="1:4" x14ac:dyDescent="0.2">
      <c r="A20" s="167"/>
      <c r="B20" s="167"/>
      <c r="C20" s="163"/>
      <c r="D20" s="163"/>
    </row>
    <row r="21" spans="1:4" x14ac:dyDescent="0.2">
      <c r="A21" s="163"/>
      <c r="B21" s="163"/>
      <c r="C21" s="163"/>
      <c r="D21" s="163"/>
    </row>
    <row r="22" spans="1:4" ht="15.75" customHeight="1" x14ac:dyDescent="0.2">
      <c r="A22" s="199" t="s">
        <v>115</v>
      </c>
      <c r="B22" s="200"/>
      <c r="C22" s="163"/>
      <c r="D22" s="163"/>
    </row>
    <row r="23" spans="1:4" x14ac:dyDescent="0.2">
      <c r="A23" s="162" t="s">
        <v>113</v>
      </c>
      <c r="B23" s="162" t="s">
        <v>116</v>
      </c>
      <c r="C23" s="163"/>
      <c r="D23" s="163"/>
    </row>
    <row r="24" spans="1:4" x14ac:dyDescent="0.2">
      <c r="A24" s="181" t="s">
        <v>134</v>
      </c>
      <c r="B24" s="169">
        <v>43635</v>
      </c>
      <c r="C24" s="163"/>
      <c r="D24" s="163"/>
    </row>
    <row r="25" spans="1:4" x14ac:dyDescent="0.2">
      <c r="A25" s="181" t="s">
        <v>135</v>
      </c>
      <c r="B25" s="169">
        <v>43635</v>
      </c>
      <c r="C25" s="163"/>
      <c r="D25" s="163"/>
    </row>
    <row r="26" spans="1:4" x14ac:dyDescent="0.2">
      <c r="A26" s="167" t="s">
        <v>136</v>
      </c>
      <c r="B26" s="169">
        <v>43635</v>
      </c>
      <c r="C26" s="163"/>
      <c r="D26" s="163"/>
    </row>
    <row r="27" spans="1:4" ht="25.5" x14ac:dyDescent="0.2">
      <c r="A27" s="167" t="s">
        <v>137</v>
      </c>
      <c r="B27" s="169">
        <v>43635</v>
      </c>
      <c r="C27" s="163"/>
      <c r="D27" s="163"/>
    </row>
    <row r="28" spans="1:4" x14ac:dyDescent="0.2">
      <c r="C28" s="163"/>
      <c r="D28" s="163"/>
    </row>
    <row r="29" spans="1:4" ht="15.75" customHeight="1" x14ac:dyDescent="0.2">
      <c r="A29" s="199" t="s">
        <v>117</v>
      </c>
      <c r="B29" s="201"/>
      <c r="C29" s="201"/>
      <c r="D29" s="200"/>
    </row>
    <row r="30" spans="1:4" x14ac:dyDescent="0.2">
      <c r="A30" s="162" t="s">
        <v>103</v>
      </c>
      <c r="B30" s="168" t="s">
        <v>107</v>
      </c>
      <c r="C30" s="168" t="s">
        <v>118</v>
      </c>
      <c r="D30" s="168" t="s">
        <v>119</v>
      </c>
    </row>
    <row r="31" spans="1:4" x14ac:dyDescent="0.2">
      <c r="A31" s="167"/>
      <c r="B31" s="169"/>
      <c r="C31" s="163"/>
      <c r="D31" s="167" t="s">
        <v>120</v>
      </c>
    </row>
    <row r="32" spans="1:4" s="167" customFormat="1" x14ac:dyDescent="0.2"/>
    <row r="33" s="167" customFormat="1" x14ac:dyDescent="0.2"/>
  </sheetData>
  <mergeCells count="3">
    <mergeCell ref="A16:B16"/>
    <mergeCell ref="A22:B22"/>
    <mergeCell ref="A29:D29"/>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showGridLines="0" topLeftCell="A334" zoomScaleNormal="100" workbookViewId="0"/>
  </sheetViews>
  <sheetFormatPr baseColWidth="10" defaultColWidth="8.85546875" defaultRowHeight="12.75" x14ac:dyDescent="0.2"/>
  <cols>
    <col min="1" max="1" width="6.140625" customWidth="1"/>
    <col min="2" max="2" width="21.42578125" customWidth="1"/>
    <col min="3" max="3" width="22.140625" style="11" customWidth="1"/>
    <col min="4" max="4" width="56.42578125" customWidth="1"/>
    <col min="5" max="5" width="14.5703125" customWidth="1"/>
    <col min="6" max="6" width="16" customWidth="1"/>
    <col min="7" max="7" width="7.140625" customWidth="1"/>
    <col min="8" max="8" width="7.42578125" customWidth="1"/>
    <col min="9" max="9" width="26.42578125" customWidth="1"/>
    <col min="10" max="10" width="7.42578125" customWidth="1"/>
    <col min="11" max="15" width="8.85546875" customWidth="1"/>
    <col min="16" max="16" width="15.42578125" customWidth="1"/>
    <col min="17" max="20" width="14.28515625" customWidth="1"/>
    <col min="21" max="27" width="8.85546875" customWidth="1"/>
    <col min="28" max="28" width="9.140625" hidden="1" customWidth="1"/>
  </cols>
  <sheetData>
    <row r="1" spans="2:28" x14ac:dyDescent="0.2">
      <c r="I1" s="1" t="s">
        <v>34</v>
      </c>
      <c r="P1" s="189"/>
    </row>
    <row r="2" spans="2:28" s="77" customFormat="1" ht="48.75" customHeight="1" thickBot="1" x14ac:dyDescent="0.3">
      <c r="B2" s="155"/>
      <c r="C2" s="76"/>
      <c r="D2" s="188" t="s">
        <v>138</v>
      </c>
      <c r="E2" s="152" t="s">
        <v>33</v>
      </c>
      <c r="F2" s="79">
        <v>43637</v>
      </c>
      <c r="I2" s="179" t="s">
        <v>39</v>
      </c>
      <c r="AB2" s="78" t="s">
        <v>143</v>
      </c>
    </row>
    <row r="3" spans="2:28" ht="16.5" thickBot="1" x14ac:dyDescent="0.3">
      <c r="B3" s="136" t="s">
        <v>48</v>
      </c>
      <c r="C3" s="182" t="s">
        <v>146</v>
      </c>
      <c r="D3" s="187" t="s">
        <v>173</v>
      </c>
      <c r="E3" s="138" t="s">
        <v>26</v>
      </c>
      <c r="F3" s="139" t="s">
        <v>141</v>
      </c>
      <c r="I3" s="111" t="s">
        <v>39</v>
      </c>
      <c r="P3" s="77"/>
      <c r="Q3" s="77"/>
      <c r="R3" s="77"/>
      <c r="S3" s="77"/>
      <c r="T3" s="77"/>
      <c r="AB3">
        <v>1</v>
      </c>
    </row>
    <row r="4" spans="2:28" x14ac:dyDescent="0.2">
      <c r="B4" s="156" t="s">
        <v>100</v>
      </c>
      <c r="C4" s="157"/>
      <c r="D4" s="158"/>
      <c r="E4" s="21"/>
      <c r="F4" s="159"/>
      <c r="I4" s="111"/>
    </row>
    <row r="5" spans="2:28" x14ac:dyDescent="0.2">
      <c r="B5" s="13" t="s">
        <v>23</v>
      </c>
      <c r="C5" s="183">
        <v>43634</v>
      </c>
      <c r="D5" s="15" t="str">
        <f>IF(OR(C8="",C9=""),"",VLOOKUP(CONCATENATE(C8," - ",C9),Exposure,2))</f>
        <v>R</v>
      </c>
      <c r="E5" s="16" t="s">
        <v>65</v>
      </c>
      <c r="F5" s="88">
        <v>20</v>
      </c>
      <c r="I5" s="111" t="s">
        <v>39</v>
      </c>
      <c r="AB5">
        <v>2</v>
      </c>
    </row>
    <row r="6" spans="2:28" x14ac:dyDescent="0.2">
      <c r="B6" s="13" t="s">
        <v>35</v>
      </c>
      <c r="C6" s="183" t="s">
        <v>144</v>
      </c>
      <c r="D6" s="15" t="s">
        <v>63</v>
      </c>
      <c r="E6" s="16" t="s">
        <v>27</v>
      </c>
      <c r="F6" s="109" t="s">
        <v>175</v>
      </c>
      <c r="I6" s="111" t="s">
        <v>39</v>
      </c>
      <c r="AB6">
        <v>3</v>
      </c>
    </row>
    <row r="7" spans="2:28" x14ac:dyDescent="0.2">
      <c r="B7" s="13" t="s">
        <v>36</v>
      </c>
      <c r="C7" s="184" t="s">
        <v>144</v>
      </c>
      <c r="D7" s="18"/>
      <c r="E7" s="16" t="s">
        <v>29</v>
      </c>
      <c r="F7" s="109" t="s">
        <v>66</v>
      </c>
      <c r="I7" s="111" t="s">
        <v>39</v>
      </c>
      <c r="AB7">
        <v>4</v>
      </c>
    </row>
    <row r="8" spans="2:28" x14ac:dyDescent="0.2">
      <c r="B8" s="13" t="s">
        <v>24</v>
      </c>
      <c r="C8" s="108" t="s">
        <v>131</v>
      </c>
      <c r="D8" s="49" t="str">
        <f>IF(C8="","WARNING - Please enter a Probability.","")</f>
        <v/>
      </c>
      <c r="E8" s="16" t="s">
        <v>30</v>
      </c>
      <c r="F8" s="109" t="s">
        <v>46</v>
      </c>
      <c r="I8" s="111" t="s">
        <v>39</v>
      </c>
      <c r="AB8">
        <v>5</v>
      </c>
    </row>
    <row r="9" spans="2:28" x14ac:dyDescent="0.2">
      <c r="B9" s="13" t="s">
        <v>25</v>
      </c>
      <c r="C9" s="108" t="s">
        <v>101</v>
      </c>
      <c r="D9" s="15" t="s">
        <v>42</v>
      </c>
      <c r="E9" s="16" t="s">
        <v>31</v>
      </c>
      <c r="F9" s="110">
        <v>43635</v>
      </c>
      <c r="I9" s="111" t="s">
        <v>39</v>
      </c>
      <c r="AB9">
        <v>6</v>
      </c>
    </row>
    <row r="10" spans="2:28" x14ac:dyDescent="0.2">
      <c r="B10" s="153" t="s">
        <v>28</v>
      </c>
      <c r="C10" s="108" t="s">
        <v>140</v>
      </c>
      <c r="D10" s="15" t="s">
        <v>176</v>
      </c>
      <c r="E10" s="16" t="s">
        <v>32</v>
      </c>
      <c r="F10" s="110">
        <v>43636</v>
      </c>
      <c r="I10" s="111" t="s">
        <v>39</v>
      </c>
      <c r="AB10">
        <v>7</v>
      </c>
    </row>
    <row r="11" spans="2:28" x14ac:dyDescent="0.2">
      <c r="B11" s="13"/>
      <c r="C11" s="15"/>
      <c r="D11" s="15"/>
      <c r="E11" s="18"/>
      <c r="F11" s="19"/>
      <c r="I11" s="111" t="s">
        <v>39</v>
      </c>
      <c r="AB11">
        <v>8</v>
      </c>
    </row>
    <row r="12" spans="2:28" ht="25.5" x14ac:dyDescent="0.2">
      <c r="B12" s="20"/>
      <c r="C12" s="21" t="s">
        <v>37</v>
      </c>
      <c r="D12" s="141" t="s">
        <v>177</v>
      </c>
      <c r="E12" s="18"/>
      <c r="F12" s="19"/>
      <c r="I12" s="111" t="s">
        <v>39</v>
      </c>
      <c r="AB12">
        <v>9</v>
      </c>
    </row>
    <row r="13" spans="2:28" ht="6.75" customHeight="1" x14ac:dyDescent="0.2">
      <c r="B13" s="20"/>
      <c r="C13" s="21"/>
      <c r="D13" s="22"/>
      <c r="E13" s="18"/>
      <c r="F13" s="19"/>
      <c r="I13" s="111" t="s">
        <v>39</v>
      </c>
      <c r="AB13">
        <v>10</v>
      </c>
    </row>
    <row r="14" spans="2:28" ht="25.5" x14ac:dyDescent="0.2">
      <c r="B14" s="20"/>
      <c r="C14" s="21" t="s">
        <v>38</v>
      </c>
      <c r="D14" s="140" t="s">
        <v>356</v>
      </c>
      <c r="E14" s="18"/>
      <c r="F14" s="19"/>
      <c r="I14" s="111" t="s">
        <v>39</v>
      </c>
      <c r="AB14">
        <v>11</v>
      </c>
    </row>
    <row r="15" spans="2:28" ht="6" customHeight="1" x14ac:dyDescent="0.2">
      <c r="B15" s="20"/>
      <c r="C15" s="21"/>
      <c r="D15" s="22"/>
      <c r="E15" s="18"/>
      <c r="F15" s="19"/>
      <c r="I15" s="111" t="s">
        <v>39</v>
      </c>
      <c r="AB15">
        <v>12</v>
      </c>
    </row>
    <row r="16" spans="2:28" x14ac:dyDescent="0.2">
      <c r="B16" s="20"/>
      <c r="C16" s="21" t="s">
        <v>0</v>
      </c>
      <c r="D16" s="175"/>
      <c r="E16" s="18"/>
      <c r="F16" s="19"/>
      <c r="I16" s="111" t="s">
        <v>39</v>
      </c>
      <c r="AB16">
        <v>13</v>
      </c>
    </row>
    <row r="17" spans="2:28" ht="6" customHeight="1" x14ac:dyDescent="0.2">
      <c r="B17" s="20"/>
      <c r="C17" s="21"/>
      <c r="D17" s="22"/>
      <c r="E17" s="18"/>
      <c r="F17" s="19"/>
      <c r="I17" s="111" t="s">
        <v>39</v>
      </c>
      <c r="AB17">
        <v>14</v>
      </c>
    </row>
    <row r="18" spans="2:28" x14ac:dyDescent="0.2">
      <c r="B18" s="20"/>
      <c r="C18" s="21" t="s">
        <v>95</v>
      </c>
      <c r="D18" s="140" t="s">
        <v>357</v>
      </c>
      <c r="E18" s="18"/>
      <c r="F18" s="19"/>
      <c r="I18" s="111" t="s">
        <v>39</v>
      </c>
      <c r="AB18">
        <v>15</v>
      </c>
    </row>
    <row r="19" spans="2:28" x14ac:dyDescent="0.2">
      <c r="B19" s="20"/>
      <c r="C19" s="21"/>
      <c r="D19" s="140"/>
      <c r="E19" s="18"/>
      <c r="F19" s="19"/>
      <c r="I19" s="111" t="s">
        <v>39</v>
      </c>
      <c r="AB19">
        <v>15</v>
      </c>
    </row>
    <row r="20" spans="2:28" x14ac:dyDescent="0.2">
      <c r="B20" s="20"/>
      <c r="C20" s="21"/>
      <c r="D20" s="22"/>
      <c r="E20" s="18"/>
      <c r="F20" s="19"/>
      <c r="I20" s="111" t="s">
        <v>39</v>
      </c>
      <c r="AB20">
        <v>15</v>
      </c>
    </row>
    <row r="21" spans="2:28" x14ac:dyDescent="0.2">
      <c r="B21" s="20"/>
      <c r="C21" s="23"/>
      <c r="D21" s="47"/>
      <c r="E21" s="18"/>
      <c r="F21" s="19"/>
      <c r="I21" s="111" t="s">
        <v>39</v>
      </c>
      <c r="AB21">
        <v>16</v>
      </c>
    </row>
    <row r="22" spans="2:28" x14ac:dyDescent="0.2">
      <c r="B22" s="24" t="s">
        <v>47</v>
      </c>
      <c r="C22" s="16" t="s">
        <v>92</v>
      </c>
      <c r="D22" s="48" t="s">
        <v>94</v>
      </c>
      <c r="E22" s="15" t="s">
        <v>93</v>
      </c>
      <c r="F22" s="17" t="s">
        <v>17</v>
      </c>
      <c r="I22" s="111" t="s">
        <v>39</v>
      </c>
      <c r="AB22">
        <v>17</v>
      </c>
    </row>
    <row r="23" spans="2:28" ht="63.75" x14ac:dyDescent="0.2">
      <c r="B23" s="196" t="s">
        <v>144</v>
      </c>
      <c r="C23" s="26">
        <v>1</v>
      </c>
      <c r="D23" s="175" t="s">
        <v>179</v>
      </c>
      <c r="E23" s="27">
        <v>43634</v>
      </c>
      <c r="F23" s="28">
        <v>43636</v>
      </c>
      <c r="I23" s="111" t="s">
        <v>39</v>
      </c>
      <c r="AB23">
        <v>18</v>
      </c>
    </row>
    <row r="24" spans="2:28" x14ac:dyDescent="0.2">
      <c r="B24" s="185"/>
      <c r="C24" s="26"/>
      <c r="D24" s="175"/>
      <c r="E24" s="27"/>
      <c r="F24" s="28"/>
      <c r="I24" s="111" t="s">
        <v>39</v>
      </c>
      <c r="AB24">
        <v>19</v>
      </c>
    </row>
    <row r="25" spans="2:28" x14ac:dyDescent="0.2">
      <c r="B25" s="185"/>
      <c r="C25" s="26"/>
      <c r="D25" s="175"/>
      <c r="E25" s="27"/>
      <c r="F25" s="28"/>
      <c r="I25" s="111" t="s">
        <v>39</v>
      </c>
      <c r="AB25">
        <v>20</v>
      </c>
    </row>
    <row r="26" spans="2:28" x14ac:dyDescent="0.2">
      <c r="B26" s="25"/>
      <c r="C26" s="26"/>
      <c r="D26" s="22"/>
      <c r="E26" s="27"/>
      <c r="F26" s="28"/>
      <c r="I26" s="111" t="s">
        <v>39</v>
      </c>
      <c r="AB26">
        <v>21</v>
      </c>
    </row>
    <row r="27" spans="2:28" x14ac:dyDescent="0.2">
      <c r="B27" s="25"/>
      <c r="C27" s="26"/>
      <c r="D27" s="22"/>
      <c r="E27" s="27"/>
      <c r="F27" s="28"/>
      <c r="I27" s="111" t="s">
        <v>39</v>
      </c>
      <c r="AB27">
        <v>22</v>
      </c>
    </row>
    <row r="28" spans="2:28" ht="13.5" thickBot="1" x14ac:dyDescent="0.25">
      <c r="B28" s="29"/>
      <c r="C28" s="30"/>
      <c r="D28" s="31"/>
      <c r="E28" s="32"/>
      <c r="F28" s="33"/>
      <c r="I28" s="111" t="s">
        <v>39</v>
      </c>
      <c r="AB28">
        <v>23</v>
      </c>
    </row>
    <row r="29" spans="2:28" ht="16.5" customHeight="1" thickBot="1" x14ac:dyDescent="0.25">
      <c r="B29" s="194"/>
      <c r="C29" s="149"/>
      <c r="D29" s="150"/>
      <c r="E29" s="150"/>
      <c r="F29" s="150"/>
      <c r="I29" s="111" t="s">
        <v>39</v>
      </c>
      <c r="AB29">
        <v>24</v>
      </c>
    </row>
    <row r="30" spans="2:28" ht="18" customHeight="1" thickBot="1" x14ac:dyDescent="0.25">
      <c r="B30" s="156" t="s">
        <v>48</v>
      </c>
      <c r="C30" s="192" t="s">
        <v>148</v>
      </c>
      <c r="D30" s="174" t="s">
        <v>180</v>
      </c>
      <c r="E30" s="21" t="s">
        <v>26</v>
      </c>
      <c r="F30" s="193" t="s">
        <v>141</v>
      </c>
      <c r="I30" s="111" t="s">
        <v>39</v>
      </c>
      <c r="AB30">
        <v>1</v>
      </c>
    </row>
    <row r="31" spans="2:28" x14ac:dyDescent="0.2">
      <c r="B31" s="156" t="s">
        <v>100</v>
      </c>
      <c r="C31" s="157"/>
      <c r="D31" s="158"/>
      <c r="E31" s="21"/>
      <c r="F31" s="159"/>
      <c r="I31" s="111"/>
    </row>
    <row r="32" spans="2:28" x14ac:dyDescent="0.2">
      <c r="B32" s="13" t="s">
        <v>23</v>
      </c>
      <c r="C32" s="183">
        <v>43634</v>
      </c>
      <c r="D32" s="15" t="str">
        <f>IF(OR(C35="",C36=""),"",VLOOKUP(CONCATENATE(C35," - ",C36),Exposure,2))</f>
        <v>Y</v>
      </c>
      <c r="E32" s="16" t="s">
        <v>65</v>
      </c>
      <c r="F32" s="88">
        <v>9</v>
      </c>
      <c r="I32" s="111" t="s">
        <v>39</v>
      </c>
      <c r="AB32">
        <v>2</v>
      </c>
    </row>
    <row r="33" spans="2:28" x14ac:dyDescent="0.2">
      <c r="B33" s="13" t="s">
        <v>35</v>
      </c>
      <c r="C33" s="183" t="s">
        <v>144</v>
      </c>
      <c r="D33" s="15" t="s">
        <v>63</v>
      </c>
      <c r="E33" s="16" t="s">
        <v>27</v>
      </c>
      <c r="F33" s="109" t="s">
        <v>204</v>
      </c>
      <c r="I33" s="111" t="s">
        <v>39</v>
      </c>
      <c r="AB33">
        <v>3</v>
      </c>
    </row>
    <row r="34" spans="2:28" x14ac:dyDescent="0.2">
      <c r="B34" s="13" t="s">
        <v>36</v>
      </c>
      <c r="C34" s="184" t="s">
        <v>144</v>
      </c>
      <c r="D34" s="18"/>
      <c r="E34" s="16" t="s">
        <v>29</v>
      </c>
      <c r="F34" s="186" t="s">
        <v>45</v>
      </c>
      <c r="I34" s="111" t="s">
        <v>39</v>
      </c>
      <c r="L34" s="14"/>
      <c r="M34" s="14"/>
      <c r="N34" s="14"/>
      <c r="O34" s="14"/>
      <c r="P34" s="14"/>
      <c r="Q34" s="14"/>
      <c r="R34" s="14"/>
      <c r="S34" s="14"/>
      <c r="T34" s="14"/>
      <c r="U34" s="14"/>
      <c r="V34" s="14"/>
      <c r="W34" s="14"/>
      <c r="X34" s="14"/>
      <c r="AB34">
        <v>4</v>
      </c>
    </row>
    <row r="35" spans="2:28" x14ac:dyDescent="0.2">
      <c r="B35" s="13" t="s">
        <v>24</v>
      </c>
      <c r="C35" s="108" t="s">
        <v>128</v>
      </c>
      <c r="D35" s="49" t="str">
        <f>IF(C35="","WARNING - Please enter a Probability.","")</f>
        <v/>
      </c>
      <c r="E35" s="16" t="s">
        <v>30</v>
      </c>
      <c r="F35" s="109" t="s">
        <v>46</v>
      </c>
      <c r="I35" s="111" t="s">
        <v>39</v>
      </c>
      <c r="AB35">
        <v>5</v>
      </c>
    </row>
    <row r="36" spans="2:28" x14ac:dyDescent="0.2">
      <c r="B36" s="13" t="s">
        <v>25</v>
      </c>
      <c r="C36" s="108" t="s">
        <v>128</v>
      </c>
      <c r="D36" s="15" t="s">
        <v>42</v>
      </c>
      <c r="E36" s="16" t="s">
        <v>31</v>
      </c>
      <c r="F36" s="110">
        <v>43635</v>
      </c>
      <c r="I36" s="111" t="s">
        <v>39</v>
      </c>
      <c r="AB36">
        <v>6</v>
      </c>
    </row>
    <row r="37" spans="2:28" x14ac:dyDescent="0.2">
      <c r="B37" s="153" t="s">
        <v>28</v>
      </c>
      <c r="C37" s="108" t="s">
        <v>41</v>
      </c>
      <c r="D37" s="15" t="s">
        <v>176</v>
      </c>
      <c r="E37" s="16" t="s">
        <v>32</v>
      </c>
      <c r="F37" s="110">
        <v>43636</v>
      </c>
      <c r="I37" s="111" t="s">
        <v>39</v>
      </c>
      <c r="AB37">
        <v>7</v>
      </c>
    </row>
    <row r="38" spans="2:28" x14ac:dyDescent="0.2">
      <c r="B38" s="13"/>
      <c r="C38" s="15"/>
      <c r="D38" s="15"/>
      <c r="E38" s="18"/>
      <c r="F38" s="19"/>
      <c r="I38" s="111" t="s">
        <v>39</v>
      </c>
      <c r="AB38">
        <v>8</v>
      </c>
    </row>
    <row r="39" spans="2:28" ht="25.5" x14ac:dyDescent="0.2">
      <c r="B39" s="20"/>
      <c r="C39" s="21" t="s">
        <v>37</v>
      </c>
      <c r="D39" s="141" t="s">
        <v>205</v>
      </c>
      <c r="E39" s="18"/>
      <c r="F39" s="19"/>
      <c r="I39" s="111" t="s">
        <v>39</v>
      </c>
      <c r="AB39">
        <v>9</v>
      </c>
    </row>
    <row r="40" spans="2:28" ht="6" customHeight="1" x14ac:dyDescent="0.2">
      <c r="B40" s="20"/>
      <c r="C40" s="21"/>
      <c r="D40" s="22"/>
      <c r="E40" s="18"/>
      <c r="F40" s="19"/>
      <c r="I40" s="111" t="s">
        <v>39</v>
      </c>
      <c r="AB40">
        <v>10</v>
      </c>
    </row>
    <row r="41" spans="2:28" x14ac:dyDescent="0.2">
      <c r="B41" s="20"/>
      <c r="C41" s="21" t="s">
        <v>38</v>
      </c>
      <c r="D41" s="175" t="s">
        <v>206</v>
      </c>
      <c r="E41" s="18"/>
      <c r="F41" s="19"/>
      <c r="I41" s="111" t="s">
        <v>39</v>
      </c>
      <c r="AB41">
        <v>11</v>
      </c>
    </row>
    <row r="42" spans="2:28" ht="6" customHeight="1" x14ac:dyDescent="0.2">
      <c r="B42" s="20"/>
      <c r="C42" s="21"/>
      <c r="D42" s="22"/>
      <c r="E42" s="18"/>
      <c r="F42" s="19"/>
      <c r="I42" s="111" t="s">
        <v>39</v>
      </c>
      <c r="AB42">
        <v>12</v>
      </c>
    </row>
    <row r="43" spans="2:28" x14ac:dyDescent="0.2">
      <c r="B43" s="20"/>
      <c r="C43" s="21" t="s">
        <v>0</v>
      </c>
      <c r="D43" s="22"/>
      <c r="E43" s="18"/>
      <c r="F43" s="19"/>
      <c r="I43" s="111" t="s">
        <v>39</v>
      </c>
      <c r="AB43">
        <v>13</v>
      </c>
    </row>
    <row r="44" spans="2:28" ht="6" customHeight="1" x14ac:dyDescent="0.2">
      <c r="B44" s="20"/>
      <c r="C44" s="21"/>
      <c r="D44" s="22"/>
      <c r="E44" s="18"/>
      <c r="F44" s="19"/>
      <c r="I44" s="111" t="s">
        <v>39</v>
      </c>
      <c r="AB44">
        <v>14</v>
      </c>
    </row>
    <row r="45" spans="2:28" ht="25.5" x14ac:dyDescent="0.2">
      <c r="B45" s="20"/>
      <c r="C45" s="21" t="s">
        <v>95</v>
      </c>
      <c r="D45" s="140" t="s">
        <v>341</v>
      </c>
      <c r="E45" s="18"/>
      <c r="F45" s="19"/>
      <c r="I45" s="111" t="s">
        <v>39</v>
      </c>
      <c r="AB45">
        <v>15</v>
      </c>
    </row>
    <row r="46" spans="2:28" x14ac:dyDescent="0.2">
      <c r="B46" s="20"/>
      <c r="C46" s="21"/>
      <c r="D46" s="140"/>
      <c r="E46" s="18"/>
      <c r="F46" s="19"/>
      <c r="I46" s="111" t="s">
        <v>39</v>
      </c>
      <c r="AB46">
        <v>16</v>
      </c>
    </row>
    <row r="47" spans="2:28" x14ac:dyDescent="0.2">
      <c r="B47" s="20"/>
      <c r="C47" s="21"/>
      <c r="D47" s="22"/>
      <c r="E47" s="18"/>
      <c r="F47" s="19"/>
      <c r="I47" s="111" t="s">
        <v>39</v>
      </c>
      <c r="AB47">
        <v>17</v>
      </c>
    </row>
    <row r="48" spans="2:28" x14ac:dyDescent="0.2">
      <c r="B48" s="20"/>
      <c r="C48" s="23"/>
      <c r="D48" s="47"/>
      <c r="E48" s="18"/>
      <c r="F48" s="19"/>
      <c r="I48" s="111" t="s">
        <v>39</v>
      </c>
      <c r="AB48">
        <v>18</v>
      </c>
    </row>
    <row r="49" spans="1:28" x14ac:dyDescent="0.2">
      <c r="B49" s="24" t="s">
        <v>47</v>
      </c>
      <c r="C49" s="16" t="s">
        <v>50</v>
      </c>
      <c r="D49" s="48" t="s">
        <v>94</v>
      </c>
      <c r="E49" s="15" t="s">
        <v>93</v>
      </c>
      <c r="F49" s="17" t="s">
        <v>17</v>
      </c>
      <c r="I49" s="111" t="s">
        <v>39</v>
      </c>
      <c r="AB49">
        <v>19</v>
      </c>
    </row>
    <row r="50" spans="1:28" x14ac:dyDescent="0.2">
      <c r="B50" s="185" t="s">
        <v>144</v>
      </c>
      <c r="C50" s="26">
        <v>1</v>
      </c>
      <c r="D50" s="140" t="s">
        <v>358</v>
      </c>
      <c r="E50" s="183">
        <v>43634</v>
      </c>
      <c r="F50" s="28">
        <v>43636</v>
      </c>
      <c r="I50" s="111" t="s">
        <v>39</v>
      </c>
      <c r="AB50">
        <v>20</v>
      </c>
    </row>
    <row r="51" spans="1:28" ht="25.5" x14ac:dyDescent="0.2">
      <c r="B51" s="185" t="s">
        <v>144</v>
      </c>
      <c r="C51" s="26">
        <v>2</v>
      </c>
      <c r="D51" s="140" t="s">
        <v>225</v>
      </c>
      <c r="E51" s="183">
        <v>43634</v>
      </c>
      <c r="F51" s="28">
        <v>43636</v>
      </c>
      <c r="I51" s="111" t="s">
        <v>39</v>
      </c>
      <c r="AB51">
        <v>21</v>
      </c>
    </row>
    <row r="52" spans="1:28" x14ac:dyDescent="0.2">
      <c r="B52" s="25"/>
      <c r="C52" s="26"/>
      <c r="D52" s="22"/>
      <c r="E52" s="27"/>
      <c r="F52" s="28"/>
      <c r="I52" s="111" t="s">
        <v>39</v>
      </c>
      <c r="AB52">
        <v>22</v>
      </c>
    </row>
    <row r="53" spans="1:28" ht="9" customHeight="1" x14ac:dyDescent="0.2">
      <c r="B53" s="25"/>
      <c r="C53" s="26"/>
      <c r="D53" s="22"/>
      <c r="E53" s="27"/>
      <c r="F53" s="28"/>
      <c r="I53" s="111" t="s">
        <v>39</v>
      </c>
      <c r="AB53">
        <v>23</v>
      </c>
    </row>
    <row r="54" spans="1:28" ht="13.5" thickBot="1" x14ac:dyDescent="0.25">
      <c r="B54" s="142"/>
      <c r="C54" s="30"/>
      <c r="D54" s="31"/>
      <c r="E54" s="32"/>
      <c r="F54" s="33"/>
      <c r="I54" s="111" t="s">
        <v>39</v>
      </c>
      <c r="AB54">
        <v>24</v>
      </c>
    </row>
    <row r="55" spans="1:28" ht="6" customHeight="1" thickBot="1" x14ac:dyDescent="0.25">
      <c r="A55" s="18"/>
      <c r="B55" s="143"/>
      <c r="C55" s="30"/>
      <c r="D55" s="31"/>
      <c r="E55" s="32"/>
      <c r="F55" s="147"/>
      <c r="G55" s="18"/>
      <c r="I55" s="111" t="s">
        <v>39</v>
      </c>
      <c r="L55" s="18"/>
      <c r="M55" s="18"/>
      <c r="N55" s="18"/>
      <c r="O55" s="18"/>
      <c r="P55" s="18"/>
      <c r="Q55" s="18"/>
      <c r="R55" s="18"/>
      <c r="S55" s="18"/>
      <c r="T55" s="18"/>
      <c r="U55" s="18"/>
      <c r="V55" s="18"/>
      <c r="W55" s="18"/>
      <c r="X55" s="18"/>
      <c r="AB55">
        <v>25</v>
      </c>
    </row>
    <row r="56" spans="1:28" ht="29.25" thickBot="1" x14ac:dyDescent="0.25">
      <c r="A56" s="19"/>
      <c r="B56" s="136" t="s">
        <v>48</v>
      </c>
      <c r="C56" s="182" t="s">
        <v>147</v>
      </c>
      <c r="D56" s="174" t="s">
        <v>181</v>
      </c>
      <c r="E56" s="138" t="s">
        <v>26</v>
      </c>
      <c r="F56" s="139" t="s">
        <v>129</v>
      </c>
      <c r="I56" s="111" t="s">
        <v>39</v>
      </c>
      <c r="L56" s="15"/>
      <c r="M56" s="15"/>
      <c r="N56" s="15"/>
      <c r="O56" s="15"/>
      <c r="P56" s="15"/>
      <c r="Q56" s="15"/>
      <c r="R56" s="15"/>
      <c r="S56" s="15"/>
      <c r="T56" s="15"/>
      <c r="U56" s="15"/>
      <c r="V56" s="15"/>
      <c r="W56" s="15"/>
      <c r="X56" s="15"/>
      <c r="AB56">
        <v>1</v>
      </c>
    </row>
    <row r="57" spans="1:28" x14ac:dyDescent="0.2">
      <c r="B57" s="156" t="s">
        <v>100</v>
      </c>
      <c r="C57" s="157"/>
      <c r="D57" s="158"/>
      <c r="E57" s="21"/>
      <c r="F57" s="159"/>
      <c r="I57" s="111"/>
    </row>
    <row r="58" spans="1:28" x14ac:dyDescent="0.2">
      <c r="B58" s="13" t="s">
        <v>23</v>
      </c>
      <c r="C58" s="183">
        <v>43634</v>
      </c>
      <c r="D58" s="15" t="str">
        <f>IF(OR(C61="",C62=""),"",VLOOKUP(CONCATENATE(C61," - ",C62),Exposure,2))</f>
        <v>Y</v>
      </c>
      <c r="E58" s="16" t="s">
        <v>65</v>
      </c>
      <c r="F58" s="88">
        <v>5</v>
      </c>
      <c r="I58" s="111" t="s">
        <v>39</v>
      </c>
      <c r="AB58">
        <v>2</v>
      </c>
    </row>
    <row r="59" spans="1:28" x14ac:dyDescent="0.2">
      <c r="B59" s="13" t="s">
        <v>35</v>
      </c>
      <c r="C59" s="183" t="s">
        <v>144</v>
      </c>
      <c r="D59" s="15" t="s">
        <v>63</v>
      </c>
      <c r="E59" s="16" t="s">
        <v>27</v>
      </c>
      <c r="F59" s="109" t="s">
        <v>204</v>
      </c>
      <c r="I59" s="111" t="s">
        <v>39</v>
      </c>
      <c r="AB59">
        <v>3</v>
      </c>
    </row>
    <row r="60" spans="1:28" x14ac:dyDescent="0.2">
      <c r="B60" s="13" t="s">
        <v>36</v>
      </c>
      <c r="C60" s="184" t="s">
        <v>144</v>
      </c>
      <c r="D60" s="18"/>
      <c r="E60" s="16" t="s">
        <v>29</v>
      </c>
      <c r="F60" s="186" t="s">
        <v>142</v>
      </c>
      <c r="I60" s="111" t="s">
        <v>39</v>
      </c>
      <c r="AB60">
        <v>4</v>
      </c>
    </row>
    <row r="61" spans="1:28" x14ac:dyDescent="0.2">
      <c r="B61" s="13" t="s">
        <v>24</v>
      </c>
      <c r="C61" s="108" t="s">
        <v>207</v>
      </c>
      <c r="D61" s="49" t="str">
        <f>IF(C61="","WARNING - Please enter a Probability.","")</f>
        <v/>
      </c>
      <c r="E61" s="16" t="s">
        <v>30</v>
      </c>
      <c r="F61" s="109" t="s">
        <v>46</v>
      </c>
      <c r="I61" s="111" t="s">
        <v>39</v>
      </c>
      <c r="AB61">
        <v>5</v>
      </c>
    </row>
    <row r="62" spans="1:28" x14ac:dyDescent="0.2">
      <c r="B62" s="13" t="s">
        <v>25</v>
      </c>
      <c r="C62" s="108" t="s">
        <v>101</v>
      </c>
      <c r="D62" s="15" t="s">
        <v>42</v>
      </c>
      <c r="E62" s="16" t="s">
        <v>31</v>
      </c>
      <c r="F62" s="110">
        <v>43635</v>
      </c>
      <c r="I62" s="111" t="s">
        <v>39</v>
      </c>
      <c r="AB62">
        <v>6</v>
      </c>
    </row>
    <row r="63" spans="1:28" x14ac:dyDescent="0.2">
      <c r="B63" s="153" t="s">
        <v>28</v>
      </c>
      <c r="C63" s="108" t="s">
        <v>140</v>
      </c>
      <c r="D63" s="15" t="s">
        <v>176</v>
      </c>
      <c r="E63" s="16" t="s">
        <v>32</v>
      </c>
      <c r="F63" s="110">
        <v>43636</v>
      </c>
      <c r="I63" s="111" t="s">
        <v>39</v>
      </c>
      <c r="AB63">
        <v>7</v>
      </c>
    </row>
    <row r="64" spans="1:28" x14ac:dyDescent="0.2">
      <c r="B64" s="13"/>
      <c r="C64" s="15"/>
      <c r="D64" s="15"/>
      <c r="E64" s="18"/>
      <c r="F64" s="19"/>
      <c r="I64" s="111" t="s">
        <v>39</v>
      </c>
      <c r="AB64">
        <v>8</v>
      </c>
    </row>
    <row r="65" spans="2:28" x14ac:dyDescent="0.2">
      <c r="B65" s="20"/>
      <c r="C65" s="21" t="s">
        <v>37</v>
      </c>
      <c r="D65" s="195" t="s">
        <v>218</v>
      </c>
      <c r="E65" s="18"/>
      <c r="F65" s="19"/>
      <c r="I65" s="111" t="s">
        <v>39</v>
      </c>
      <c r="AB65">
        <v>9</v>
      </c>
    </row>
    <row r="66" spans="2:28" ht="6" customHeight="1" x14ac:dyDescent="0.2">
      <c r="B66" s="20"/>
      <c r="C66" s="21"/>
      <c r="D66" s="22"/>
      <c r="E66" s="18"/>
      <c r="F66" s="19"/>
      <c r="I66" s="111" t="s">
        <v>39</v>
      </c>
      <c r="AB66">
        <v>10</v>
      </c>
    </row>
    <row r="67" spans="2:28" ht="25.5" x14ac:dyDescent="0.2">
      <c r="B67" s="20"/>
      <c r="C67" s="21" t="s">
        <v>38</v>
      </c>
      <c r="D67" s="140" t="s">
        <v>359</v>
      </c>
      <c r="E67" s="18"/>
      <c r="F67" s="19"/>
      <c r="I67" s="111" t="s">
        <v>39</v>
      </c>
      <c r="AB67">
        <v>11</v>
      </c>
    </row>
    <row r="68" spans="2:28" ht="6" customHeight="1" x14ac:dyDescent="0.2">
      <c r="B68" s="20"/>
      <c r="C68" s="21"/>
      <c r="D68" s="22"/>
      <c r="E68" s="18"/>
      <c r="F68" s="19"/>
      <c r="I68" s="111" t="s">
        <v>39</v>
      </c>
      <c r="AB68">
        <v>12</v>
      </c>
    </row>
    <row r="69" spans="2:28" x14ac:dyDescent="0.2">
      <c r="B69" s="20"/>
      <c r="C69" s="21" t="s">
        <v>0</v>
      </c>
      <c r="D69" s="22" t="s">
        <v>130</v>
      </c>
      <c r="E69" s="18"/>
      <c r="F69" s="19"/>
      <c r="I69" s="111" t="s">
        <v>39</v>
      </c>
      <c r="AB69">
        <v>13</v>
      </c>
    </row>
    <row r="70" spans="2:28" ht="6" customHeight="1" x14ac:dyDescent="0.2">
      <c r="B70" s="20"/>
      <c r="C70" s="21"/>
      <c r="D70" s="22"/>
      <c r="E70" s="18"/>
      <c r="F70" s="19"/>
      <c r="I70" s="111" t="s">
        <v>39</v>
      </c>
      <c r="AB70">
        <v>14</v>
      </c>
    </row>
    <row r="71" spans="2:28" x14ac:dyDescent="0.2">
      <c r="B71" s="20"/>
      <c r="C71" s="21" t="s">
        <v>95</v>
      </c>
      <c r="D71" s="140" t="s">
        <v>342</v>
      </c>
      <c r="E71" s="18"/>
      <c r="F71" s="19"/>
      <c r="I71" s="111" t="s">
        <v>39</v>
      </c>
      <c r="AB71">
        <v>15</v>
      </c>
    </row>
    <row r="72" spans="2:28" x14ac:dyDescent="0.2">
      <c r="B72" s="20"/>
      <c r="C72" s="21"/>
      <c r="D72" s="140"/>
      <c r="E72" s="18"/>
      <c r="F72" s="19"/>
      <c r="I72" s="111" t="s">
        <v>39</v>
      </c>
      <c r="AB72">
        <v>16</v>
      </c>
    </row>
    <row r="73" spans="2:28" x14ac:dyDescent="0.2">
      <c r="B73" s="20"/>
      <c r="C73" s="21"/>
      <c r="D73" s="22"/>
      <c r="E73" s="18"/>
      <c r="F73" s="19"/>
      <c r="I73" s="111" t="s">
        <v>39</v>
      </c>
      <c r="AB73">
        <v>17</v>
      </c>
    </row>
    <row r="74" spans="2:28" x14ac:dyDescent="0.2">
      <c r="B74" s="20"/>
      <c r="C74" s="23"/>
      <c r="D74" s="47"/>
      <c r="E74" s="18"/>
      <c r="F74" s="19"/>
      <c r="I74" s="111" t="s">
        <v>39</v>
      </c>
      <c r="AB74">
        <v>18</v>
      </c>
    </row>
    <row r="75" spans="2:28" x14ac:dyDescent="0.2">
      <c r="B75" s="24" t="s">
        <v>47</v>
      </c>
      <c r="C75" s="16" t="s">
        <v>50</v>
      </c>
      <c r="D75" s="48" t="s">
        <v>94</v>
      </c>
      <c r="E75" s="15" t="s">
        <v>93</v>
      </c>
      <c r="F75" s="17" t="s">
        <v>17</v>
      </c>
      <c r="I75" s="111" t="s">
        <v>39</v>
      </c>
      <c r="AB75">
        <v>19</v>
      </c>
    </row>
    <row r="76" spans="2:28" x14ac:dyDescent="0.2">
      <c r="B76" s="185" t="s">
        <v>144</v>
      </c>
      <c r="C76" s="26">
        <v>1</v>
      </c>
      <c r="D76" s="140" t="s">
        <v>360</v>
      </c>
      <c r="E76" s="27">
        <v>43634</v>
      </c>
      <c r="F76" s="27">
        <v>43636</v>
      </c>
      <c r="I76" s="111" t="s">
        <v>39</v>
      </c>
      <c r="AB76">
        <v>20</v>
      </c>
    </row>
    <row r="77" spans="2:28" x14ac:dyDescent="0.2">
      <c r="B77" s="185" t="s">
        <v>144</v>
      </c>
      <c r="C77" s="26">
        <v>2</v>
      </c>
      <c r="D77" s="140" t="s">
        <v>219</v>
      </c>
      <c r="E77" s="27">
        <v>43634</v>
      </c>
      <c r="F77" s="27">
        <v>43636</v>
      </c>
      <c r="I77" s="111" t="s">
        <v>39</v>
      </c>
      <c r="AB77">
        <v>21</v>
      </c>
    </row>
    <row r="78" spans="2:28" ht="25.5" x14ac:dyDescent="0.2">
      <c r="B78" s="196" t="s">
        <v>144</v>
      </c>
      <c r="C78" s="26">
        <v>3</v>
      </c>
      <c r="D78" s="140" t="s">
        <v>220</v>
      </c>
      <c r="E78" s="27">
        <v>43634</v>
      </c>
      <c r="F78" s="28">
        <v>43636</v>
      </c>
      <c r="I78" s="111" t="s">
        <v>39</v>
      </c>
      <c r="AB78">
        <v>22</v>
      </c>
    </row>
    <row r="79" spans="2:28" x14ac:dyDescent="0.2">
      <c r="B79" s="25"/>
      <c r="C79" s="26"/>
      <c r="D79" s="22"/>
      <c r="E79" s="27"/>
      <c r="F79" s="28"/>
      <c r="I79" s="111" t="s">
        <v>39</v>
      </c>
      <c r="AB79">
        <v>23</v>
      </c>
    </row>
    <row r="80" spans="2:28" ht="13.5" thickBot="1" x14ac:dyDescent="0.25">
      <c r="B80" s="142"/>
      <c r="C80" s="30"/>
      <c r="D80" s="31"/>
      <c r="E80" s="32"/>
      <c r="F80" s="33"/>
      <c r="I80" s="111" t="s">
        <v>39</v>
      </c>
      <c r="AB80">
        <v>24</v>
      </c>
    </row>
    <row r="81" spans="2:28" ht="6" customHeight="1" thickBot="1" x14ac:dyDescent="0.25">
      <c r="B81" s="29"/>
      <c r="C81" s="30"/>
      <c r="D81" s="31"/>
      <c r="E81" s="32"/>
      <c r="F81" s="147"/>
      <c r="I81" s="111" t="s">
        <v>39</v>
      </c>
      <c r="AB81">
        <v>25</v>
      </c>
    </row>
    <row r="82" spans="2:28" ht="15" thickBot="1" x14ac:dyDescent="0.25">
      <c r="B82" s="136" t="s">
        <v>48</v>
      </c>
      <c r="C82" s="182" t="s">
        <v>149</v>
      </c>
      <c r="D82" s="174" t="s">
        <v>182</v>
      </c>
      <c r="E82" s="138" t="s">
        <v>26</v>
      </c>
      <c r="F82" s="139" t="s">
        <v>141</v>
      </c>
      <c r="I82" s="111" t="s">
        <v>39</v>
      </c>
      <c r="AB82">
        <v>1</v>
      </c>
    </row>
    <row r="83" spans="2:28" x14ac:dyDescent="0.2">
      <c r="B83" s="156" t="s">
        <v>100</v>
      </c>
      <c r="C83" s="157"/>
      <c r="D83" s="158"/>
      <c r="E83" s="21"/>
      <c r="F83" s="159"/>
      <c r="I83" s="111"/>
    </row>
    <row r="84" spans="2:28" x14ac:dyDescent="0.2">
      <c r="B84" s="13" t="s">
        <v>23</v>
      </c>
      <c r="C84" s="183">
        <v>43634</v>
      </c>
      <c r="D84" s="15" t="str">
        <f>IF(OR(C87="",C88=""),"",VLOOKUP(CONCATENATE(C87," - ",C88),Exposure,2))</f>
        <v>R</v>
      </c>
      <c r="E84" s="16" t="s">
        <v>65</v>
      </c>
      <c r="F84" s="88">
        <v>20</v>
      </c>
      <c r="I84" s="111" t="s">
        <v>39</v>
      </c>
      <c r="AB84">
        <v>2</v>
      </c>
    </row>
    <row r="85" spans="2:28" x14ac:dyDescent="0.2">
      <c r="B85" s="13" t="s">
        <v>35</v>
      </c>
      <c r="C85" s="183" t="s">
        <v>144</v>
      </c>
      <c r="D85" s="15" t="s">
        <v>63</v>
      </c>
      <c r="E85" s="16" t="s">
        <v>27</v>
      </c>
      <c r="F85" s="109" t="s">
        <v>224</v>
      </c>
      <c r="I85" s="111" t="s">
        <v>39</v>
      </c>
      <c r="AB85">
        <v>3</v>
      </c>
    </row>
    <row r="86" spans="2:28" x14ac:dyDescent="0.2">
      <c r="B86" s="13" t="s">
        <v>36</v>
      </c>
      <c r="C86" s="178" t="s">
        <v>144</v>
      </c>
      <c r="D86" s="18"/>
      <c r="E86" s="16" t="s">
        <v>29</v>
      </c>
      <c r="F86" s="186" t="s">
        <v>142</v>
      </c>
      <c r="I86" s="111" t="s">
        <v>39</v>
      </c>
      <c r="AB86">
        <v>4</v>
      </c>
    </row>
    <row r="87" spans="2:28" x14ac:dyDescent="0.2">
      <c r="B87" s="13" t="s">
        <v>24</v>
      </c>
      <c r="C87" s="108" t="s">
        <v>131</v>
      </c>
      <c r="D87" s="49" t="str">
        <f>IF(C87="","WARNING - Please enter a Probability.","")</f>
        <v/>
      </c>
      <c r="E87" s="16" t="s">
        <v>30</v>
      </c>
      <c r="F87" s="109" t="s">
        <v>46</v>
      </c>
      <c r="I87" s="111" t="s">
        <v>39</v>
      </c>
      <c r="AB87">
        <v>5</v>
      </c>
    </row>
    <row r="88" spans="2:28" x14ac:dyDescent="0.2">
      <c r="B88" s="13" t="s">
        <v>25</v>
      </c>
      <c r="C88" s="108" t="s">
        <v>101</v>
      </c>
      <c r="D88" s="15" t="s">
        <v>42</v>
      </c>
      <c r="E88" s="16" t="s">
        <v>31</v>
      </c>
      <c r="F88" s="110">
        <v>43635</v>
      </c>
      <c r="I88" s="111" t="s">
        <v>39</v>
      </c>
      <c r="AB88">
        <v>6</v>
      </c>
    </row>
    <row r="89" spans="2:28" x14ac:dyDescent="0.2">
      <c r="B89" s="153" t="s">
        <v>28</v>
      </c>
      <c r="C89" s="108" t="s">
        <v>41</v>
      </c>
      <c r="D89" s="15" t="s">
        <v>229</v>
      </c>
      <c r="E89" s="16" t="s">
        <v>32</v>
      </c>
      <c r="F89" s="110">
        <v>43636</v>
      </c>
      <c r="I89" s="111" t="s">
        <v>39</v>
      </c>
      <c r="AB89">
        <v>7</v>
      </c>
    </row>
    <row r="90" spans="2:28" x14ac:dyDescent="0.2">
      <c r="B90" s="13"/>
      <c r="C90" s="15"/>
      <c r="D90" s="15"/>
      <c r="E90" s="18"/>
      <c r="F90" s="19"/>
      <c r="I90" s="111" t="s">
        <v>39</v>
      </c>
      <c r="AB90">
        <v>8</v>
      </c>
    </row>
    <row r="91" spans="2:28" ht="25.5" x14ac:dyDescent="0.2">
      <c r="B91" s="20"/>
      <c r="C91" s="21" t="s">
        <v>37</v>
      </c>
      <c r="D91" s="195" t="s">
        <v>227</v>
      </c>
      <c r="E91" s="18"/>
      <c r="F91" s="19"/>
      <c r="I91" s="111" t="s">
        <v>39</v>
      </c>
      <c r="AB91">
        <v>9</v>
      </c>
    </row>
    <row r="92" spans="2:28" ht="6" customHeight="1" x14ac:dyDescent="0.2">
      <c r="B92" s="20"/>
      <c r="C92" s="21"/>
      <c r="D92" s="22"/>
      <c r="E92" s="18"/>
      <c r="F92" s="19"/>
      <c r="I92" s="111" t="s">
        <v>39</v>
      </c>
      <c r="AB92">
        <v>10</v>
      </c>
    </row>
    <row r="93" spans="2:28" ht="25.5" x14ac:dyDescent="0.2">
      <c r="B93" s="20"/>
      <c r="C93" s="21" t="s">
        <v>38</v>
      </c>
      <c r="D93" s="140" t="s">
        <v>228</v>
      </c>
      <c r="E93" s="18"/>
      <c r="F93" s="19"/>
      <c r="I93" s="111" t="s">
        <v>39</v>
      </c>
      <c r="AB93">
        <v>11</v>
      </c>
    </row>
    <row r="94" spans="2:28" ht="6" customHeight="1" x14ac:dyDescent="0.2">
      <c r="B94" s="20"/>
      <c r="C94" s="21"/>
      <c r="D94" s="22"/>
      <c r="E94" s="18"/>
      <c r="F94" s="19"/>
      <c r="I94" s="111" t="s">
        <v>39</v>
      </c>
      <c r="AB94">
        <v>12</v>
      </c>
    </row>
    <row r="95" spans="2:28" ht="38.25" x14ac:dyDescent="0.2">
      <c r="B95" s="20"/>
      <c r="C95" s="21" t="s">
        <v>0</v>
      </c>
      <c r="D95" s="140" t="s">
        <v>361</v>
      </c>
      <c r="E95" s="18"/>
      <c r="F95" s="19"/>
      <c r="I95" s="111" t="s">
        <v>39</v>
      </c>
      <c r="AB95">
        <v>13</v>
      </c>
    </row>
    <row r="96" spans="2:28" ht="6" customHeight="1" x14ac:dyDescent="0.2">
      <c r="B96" s="20"/>
      <c r="C96" s="21"/>
      <c r="D96" s="22"/>
      <c r="E96" s="18"/>
      <c r="F96" s="19"/>
      <c r="I96" s="111" t="s">
        <v>39</v>
      </c>
      <c r="AB96">
        <v>14</v>
      </c>
    </row>
    <row r="97" spans="2:28" x14ac:dyDescent="0.2">
      <c r="B97" s="20"/>
      <c r="C97" s="21" t="s">
        <v>95</v>
      </c>
      <c r="D97" s="22"/>
      <c r="E97" s="18"/>
      <c r="F97" s="19"/>
      <c r="I97" s="111" t="s">
        <v>39</v>
      </c>
      <c r="AB97">
        <v>15</v>
      </c>
    </row>
    <row r="98" spans="2:28" x14ac:dyDescent="0.2">
      <c r="B98" s="20"/>
      <c r="C98" s="21"/>
      <c r="D98" s="140"/>
      <c r="E98" s="18"/>
      <c r="F98" s="19"/>
      <c r="I98" s="111" t="s">
        <v>39</v>
      </c>
      <c r="AB98">
        <v>16</v>
      </c>
    </row>
    <row r="99" spans="2:28" x14ac:dyDescent="0.2">
      <c r="B99" s="20"/>
      <c r="C99" s="21"/>
      <c r="D99" s="22"/>
      <c r="E99" s="18"/>
      <c r="F99" s="19"/>
      <c r="I99" s="111" t="s">
        <v>39</v>
      </c>
      <c r="AB99">
        <v>17</v>
      </c>
    </row>
    <row r="100" spans="2:28" x14ac:dyDescent="0.2">
      <c r="B100" s="20"/>
      <c r="C100" s="23"/>
      <c r="D100" s="47"/>
      <c r="E100" s="18"/>
      <c r="F100" s="19"/>
      <c r="I100" s="111" t="s">
        <v>39</v>
      </c>
      <c r="AB100">
        <v>18</v>
      </c>
    </row>
    <row r="101" spans="2:28" x14ac:dyDescent="0.2">
      <c r="B101" s="24" t="s">
        <v>47</v>
      </c>
      <c r="C101" s="16" t="s">
        <v>50</v>
      </c>
      <c r="D101" s="48" t="s">
        <v>94</v>
      </c>
      <c r="E101" s="15" t="s">
        <v>93</v>
      </c>
      <c r="F101" s="17" t="s">
        <v>17</v>
      </c>
      <c r="I101" s="111" t="s">
        <v>39</v>
      </c>
      <c r="AB101">
        <v>19</v>
      </c>
    </row>
    <row r="102" spans="2:28" ht="51" x14ac:dyDescent="0.2">
      <c r="B102" s="185" t="s">
        <v>144</v>
      </c>
      <c r="C102" s="26">
        <v>1</v>
      </c>
      <c r="D102" s="140" t="s">
        <v>226</v>
      </c>
      <c r="E102" s="27">
        <v>43634</v>
      </c>
      <c r="F102" s="28">
        <v>43636</v>
      </c>
      <c r="I102" s="111" t="s">
        <v>39</v>
      </c>
      <c r="AB102">
        <v>20</v>
      </c>
    </row>
    <row r="103" spans="2:28" x14ac:dyDescent="0.2">
      <c r="B103" s="25"/>
      <c r="C103" s="26"/>
      <c r="D103" s="22"/>
      <c r="E103" s="27"/>
      <c r="F103" s="28"/>
      <c r="I103" s="111" t="s">
        <v>39</v>
      </c>
      <c r="AB103">
        <v>21</v>
      </c>
    </row>
    <row r="104" spans="2:28" x14ac:dyDescent="0.2">
      <c r="B104" s="25"/>
      <c r="C104" s="26"/>
      <c r="D104" s="22"/>
      <c r="E104" s="27"/>
      <c r="F104" s="28"/>
      <c r="I104" s="111" t="s">
        <v>39</v>
      </c>
      <c r="AB104">
        <v>22</v>
      </c>
    </row>
    <row r="105" spans="2:28" x14ac:dyDescent="0.2">
      <c r="B105" s="25"/>
      <c r="C105" s="26"/>
      <c r="D105" s="22"/>
      <c r="E105" s="27"/>
      <c r="F105" s="28"/>
      <c r="I105" s="111" t="s">
        <v>39</v>
      </c>
      <c r="AB105">
        <v>23</v>
      </c>
    </row>
    <row r="106" spans="2:28" ht="13.5" thickBot="1" x14ac:dyDescent="0.25">
      <c r="B106" s="142"/>
      <c r="C106" s="30"/>
      <c r="D106" s="31"/>
      <c r="E106" s="32"/>
      <c r="F106" s="33"/>
      <c r="I106" s="111" t="s">
        <v>39</v>
      </c>
      <c r="AB106">
        <v>24</v>
      </c>
    </row>
    <row r="107" spans="2:28" ht="6" customHeight="1" thickBot="1" x14ac:dyDescent="0.25">
      <c r="B107" s="29"/>
      <c r="C107" s="30"/>
      <c r="D107" s="31"/>
      <c r="E107" s="32"/>
      <c r="F107" s="147"/>
      <c r="I107" s="111" t="s">
        <v>39</v>
      </c>
      <c r="AB107">
        <v>25</v>
      </c>
    </row>
    <row r="108" spans="2:28" ht="29.25" thickBot="1" x14ac:dyDescent="0.25">
      <c r="B108" s="136" t="s">
        <v>48</v>
      </c>
      <c r="C108" s="182" t="s">
        <v>150</v>
      </c>
      <c r="D108" s="174" t="s">
        <v>208</v>
      </c>
      <c r="E108" s="138" t="s">
        <v>26</v>
      </c>
      <c r="F108" s="139" t="s">
        <v>141</v>
      </c>
      <c r="I108" s="111" t="s">
        <v>39</v>
      </c>
      <c r="AB108">
        <v>1</v>
      </c>
    </row>
    <row r="109" spans="2:28" x14ac:dyDescent="0.2">
      <c r="B109" s="156" t="s">
        <v>100</v>
      </c>
      <c r="C109" s="157"/>
      <c r="D109" s="158"/>
      <c r="E109" s="21"/>
      <c r="F109" s="159"/>
      <c r="I109" s="111"/>
    </row>
    <row r="110" spans="2:28" x14ac:dyDescent="0.2">
      <c r="B110" s="13" t="s">
        <v>23</v>
      </c>
      <c r="C110" s="183">
        <v>43634</v>
      </c>
      <c r="D110" s="15" t="str">
        <f>IF(OR(C113="",C114=""),"",VLOOKUP(CONCATENATE(C113," - ",C114),Exposure,2))</f>
        <v>R</v>
      </c>
      <c r="E110" s="16" t="s">
        <v>65</v>
      </c>
      <c r="F110" s="88">
        <v>15</v>
      </c>
      <c r="I110" s="111" t="s">
        <v>39</v>
      </c>
      <c r="AB110">
        <v>2</v>
      </c>
    </row>
    <row r="111" spans="2:28" x14ac:dyDescent="0.2">
      <c r="B111" s="13" t="s">
        <v>35</v>
      </c>
      <c r="C111" s="177" t="s">
        <v>144</v>
      </c>
      <c r="D111" s="15" t="s">
        <v>63</v>
      </c>
      <c r="E111" s="16" t="s">
        <v>27</v>
      </c>
      <c r="F111" s="109" t="s">
        <v>175</v>
      </c>
      <c r="I111" s="111" t="s">
        <v>39</v>
      </c>
      <c r="AB111">
        <v>3</v>
      </c>
    </row>
    <row r="112" spans="2:28" x14ac:dyDescent="0.2">
      <c r="B112" s="13" t="s">
        <v>36</v>
      </c>
      <c r="C112" s="178" t="s">
        <v>144</v>
      </c>
      <c r="D112" s="18"/>
      <c r="E112" s="16" t="s">
        <v>29</v>
      </c>
      <c r="F112" s="186" t="s">
        <v>142</v>
      </c>
      <c r="I112" s="111" t="s">
        <v>39</v>
      </c>
      <c r="AB112">
        <v>4</v>
      </c>
    </row>
    <row r="113" spans="2:28" x14ac:dyDescent="0.2">
      <c r="B113" s="13" t="s">
        <v>24</v>
      </c>
      <c r="C113" s="108" t="s">
        <v>128</v>
      </c>
      <c r="D113" s="49" t="str">
        <f>IF(C113="","WARNING - Please enter a Probability.","")</f>
        <v/>
      </c>
      <c r="E113" s="16" t="s">
        <v>30</v>
      </c>
      <c r="F113" s="109" t="s">
        <v>46</v>
      </c>
      <c r="I113" s="111" t="s">
        <v>39</v>
      </c>
      <c r="AB113">
        <v>5</v>
      </c>
    </row>
    <row r="114" spans="2:28" x14ac:dyDescent="0.2">
      <c r="B114" s="13" t="s">
        <v>25</v>
      </c>
      <c r="C114" s="108" t="s">
        <v>101</v>
      </c>
      <c r="D114" s="15" t="s">
        <v>42</v>
      </c>
      <c r="E114" s="16" t="s">
        <v>31</v>
      </c>
      <c r="F114" s="110">
        <v>43635</v>
      </c>
      <c r="I114" s="111" t="s">
        <v>39</v>
      </c>
      <c r="AB114">
        <v>6</v>
      </c>
    </row>
    <row r="115" spans="2:28" x14ac:dyDescent="0.2">
      <c r="B115" s="153" t="s">
        <v>28</v>
      </c>
      <c r="C115" s="108" t="s">
        <v>41</v>
      </c>
      <c r="D115" s="15" t="s">
        <v>43</v>
      </c>
      <c r="E115" s="16" t="s">
        <v>32</v>
      </c>
      <c r="F115" s="110">
        <v>43636</v>
      </c>
      <c r="I115" s="111" t="s">
        <v>39</v>
      </c>
      <c r="AB115">
        <v>7</v>
      </c>
    </row>
    <row r="116" spans="2:28" x14ac:dyDescent="0.2">
      <c r="B116" s="13"/>
      <c r="C116" s="15"/>
      <c r="D116" s="15"/>
      <c r="E116" s="18"/>
      <c r="F116" s="19"/>
      <c r="I116" s="111" t="s">
        <v>39</v>
      </c>
      <c r="AB116">
        <v>8</v>
      </c>
    </row>
    <row r="117" spans="2:28" ht="25.5" x14ac:dyDescent="0.2">
      <c r="B117" s="20"/>
      <c r="C117" s="21" t="s">
        <v>37</v>
      </c>
      <c r="D117" s="195" t="s">
        <v>233</v>
      </c>
      <c r="E117" s="18"/>
      <c r="F117" s="19"/>
      <c r="I117" s="111" t="s">
        <v>39</v>
      </c>
      <c r="AB117">
        <v>9</v>
      </c>
    </row>
    <row r="118" spans="2:28" ht="6" customHeight="1" x14ac:dyDescent="0.2">
      <c r="B118" s="20"/>
      <c r="C118" s="21"/>
      <c r="D118" s="22"/>
      <c r="E118" s="18"/>
      <c r="F118" s="19"/>
      <c r="I118" s="111" t="s">
        <v>39</v>
      </c>
      <c r="AB118">
        <v>10</v>
      </c>
    </row>
    <row r="119" spans="2:28" ht="38.25" x14ac:dyDescent="0.2">
      <c r="B119" s="20"/>
      <c r="C119" s="21" t="s">
        <v>38</v>
      </c>
      <c r="D119" s="140" t="s">
        <v>236</v>
      </c>
      <c r="E119" s="18"/>
      <c r="F119" s="19"/>
      <c r="I119" s="111" t="s">
        <v>39</v>
      </c>
      <c r="AB119">
        <v>11</v>
      </c>
    </row>
    <row r="120" spans="2:28" ht="6" customHeight="1" x14ac:dyDescent="0.2">
      <c r="B120" s="20"/>
      <c r="C120" s="21"/>
      <c r="D120" s="22"/>
      <c r="E120" s="18"/>
      <c r="F120" s="19"/>
      <c r="I120" s="111" t="s">
        <v>39</v>
      </c>
      <c r="AB120">
        <v>12</v>
      </c>
    </row>
    <row r="121" spans="2:28" ht="51" x14ac:dyDescent="0.2">
      <c r="B121" s="20"/>
      <c r="C121" s="21" t="s">
        <v>0</v>
      </c>
      <c r="D121" s="140" t="s">
        <v>234</v>
      </c>
      <c r="E121" s="18"/>
      <c r="F121" s="19"/>
      <c r="I121" s="111" t="s">
        <v>39</v>
      </c>
      <c r="AB121">
        <v>13</v>
      </c>
    </row>
    <row r="122" spans="2:28" ht="6" customHeight="1" x14ac:dyDescent="0.2">
      <c r="B122" s="20"/>
      <c r="C122" s="21"/>
      <c r="D122" s="22"/>
      <c r="E122" s="18"/>
      <c r="F122" s="19"/>
      <c r="I122" s="111" t="s">
        <v>39</v>
      </c>
      <c r="AB122">
        <v>14</v>
      </c>
    </row>
    <row r="123" spans="2:28" x14ac:dyDescent="0.2">
      <c r="B123" s="20"/>
      <c r="C123" s="21" t="s">
        <v>95</v>
      </c>
      <c r="D123" s="22"/>
      <c r="E123" s="18"/>
      <c r="F123" s="19"/>
      <c r="I123" s="111" t="s">
        <v>39</v>
      </c>
      <c r="AB123">
        <v>15</v>
      </c>
    </row>
    <row r="124" spans="2:28" x14ac:dyDescent="0.2">
      <c r="B124" s="20"/>
      <c r="C124" s="21"/>
      <c r="D124" s="140"/>
      <c r="E124" s="18"/>
      <c r="F124" s="19"/>
      <c r="I124" s="111" t="s">
        <v>39</v>
      </c>
      <c r="AB124">
        <v>16</v>
      </c>
    </row>
    <row r="125" spans="2:28" x14ac:dyDescent="0.2">
      <c r="B125" s="20"/>
      <c r="C125" s="21"/>
      <c r="D125" s="22"/>
      <c r="E125" s="18"/>
      <c r="F125" s="19"/>
      <c r="I125" s="111" t="s">
        <v>39</v>
      </c>
      <c r="AB125">
        <v>17</v>
      </c>
    </row>
    <row r="126" spans="2:28" x14ac:dyDescent="0.2">
      <c r="B126" s="20"/>
      <c r="C126" s="23"/>
      <c r="D126" s="47"/>
      <c r="E126" s="18"/>
      <c r="F126" s="19"/>
      <c r="I126" s="111" t="s">
        <v>39</v>
      </c>
      <c r="AB126">
        <v>18</v>
      </c>
    </row>
    <row r="127" spans="2:28" x14ac:dyDescent="0.2">
      <c r="B127" s="24" t="s">
        <v>47</v>
      </c>
      <c r="C127" s="16" t="s">
        <v>50</v>
      </c>
      <c r="D127" s="48" t="s">
        <v>94</v>
      </c>
      <c r="E127" s="15" t="s">
        <v>93</v>
      </c>
      <c r="F127" s="17" t="s">
        <v>17</v>
      </c>
      <c r="I127" s="111" t="s">
        <v>39</v>
      </c>
      <c r="AB127">
        <v>19</v>
      </c>
    </row>
    <row r="128" spans="2:28" x14ac:dyDescent="0.2">
      <c r="B128" s="196" t="s">
        <v>144</v>
      </c>
      <c r="C128" s="26">
        <v>1</v>
      </c>
      <c r="D128" s="140" t="s">
        <v>230</v>
      </c>
      <c r="E128" s="27">
        <v>43634</v>
      </c>
      <c r="F128" s="28">
        <v>43636</v>
      </c>
      <c r="I128" s="111" t="s">
        <v>39</v>
      </c>
      <c r="AB128">
        <v>20</v>
      </c>
    </row>
    <row r="129" spans="2:28" ht="25.5" x14ac:dyDescent="0.2">
      <c r="B129" s="196" t="s">
        <v>144</v>
      </c>
      <c r="C129" s="26">
        <v>2</v>
      </c>
      <c r="D129" s="140" t="s">
        <v>231</v>
      </c>
      <c r="E129" s="27">
        <v>43634</v>
      </c>
      <c r="F129" s="28">
        <v>43636</v>
      </c>
      <c r="I129" s="111" t="s">
        <v>39</v>
      </c>
      <c r="AB129">
        <v>21</v>
      </c>
    </row>
    <row r="130" spans="2:28" ht="25.5" x14ac:dyDescent="0.2">
      <c r="B130" s="196" t="s">
        <v>144</v>
      </c>
      <c r="C130" s="26">
        <v>3</v>
      </c>
      <c r="D130" s="140" t="s">
        <v>232</v>
      </c>
      <c r="E130" s="27">
        <v>43634</v>
      </c>
      <c r="F130" s="28">
        <v>43636</v>
      </c>
      <c r="I130" s="111" t="s">
        <v>39</v>
      </c>
      <c r="AB130">
        <v>22</v>
      </c>
    </row>
    <row r="131" spans="2:28" x14ac:dyDescent="0.2">
      <c r="B131" s="25"/>
      <c r="C131" s="26"/>
      <c r="D131" s="22"/>
      <c r="E131" s="27"/>
      <c r="F131" s="28"/>
      <c r="I131" s="111" t="s">
        <v>39</v>
      </c>
      <c r="AB131">
        <v>23</v>
      </c>
    </row>
    <row r="132" spans="2:28" ht="13.5" thickBot="1" x14ac:dyDescent="0.25">
      <c r="B132" s="142"/>
      <c r="C132" s="30"/>
      <c r="D132" s="31"/>
      <c r="E132" s="32"/>
      <c r="F132" s="33"/>
      <c r="I132" s="111" t="s">
        <v>39</v>
      </c>
      <c r="AB132">
        <v>24</v>
      </c>
    </row>
    <row r="133" spans="2:28" ht="6" customHeight="1" thickBot="1" x14ac:dyDescent="0.25">
      <c r="B133" s="144"/>
      <c r="C133" s="145"/>
      <c r="D133" s="146"/>
      <c r="E133" s="147"/>
      <c r="F133" s="147"/>
      <c r="I133" s="111" t="s">
        <v>39</v>
      </c>
      <c r="AB133">
        <v>25</v>
      </c>
    </row>
    <row r="134" spans="2:28" ht="15" thickBot="1" x14ac:dyDescent="0.25">
      <c r="B134" s="136" t="s">
        <v>48</v>
      </c>
      <c r="C134" s="182" t="s">
        <v>151</v>
      </c>
      <c r="D134" s="174" t="s">
        <v>183</v>
      </c>
      <c r="E134" s="138" t="s">
        <v>26</v>
      </c>
      <c r="F134" s="139" t="s">
        <v>141</v>
      </c>
      <c r="I134" s="111" t="s">
        <v>39</v>
      </c>
      <c r="AB134">
        <v>1</v>
      </c>
    </row>
    <row r="135" spans="2:28" x14ac:dyDescent="0.2">
      <c r="B135" s="156" t="s">
        <v>100</v>
      </c>
      <c r="C135" s="157"/>
      <c r="D135" s="158"/>
      <c r="E135" s="21"/>
      <c r="F135" s="159"/>
      <c r="I135" s="111"/>
    </row>
    <row r="136" spans="2:28" x14ac:dyDescent="0.2">
      <c r="B136" s="13" t="s">
        <v>23</v>
      </c>
      <c r="C136" s="183">
        <v>43634</v>
      </c>
      <c r="D136" s="15" t="str">
        <f>IF(OR(C139="",C140=""),"",VLOOKUP(CONCATENATE(C139," - ",C140),Exposure,2))</f>
        <v>Y</v>
      </c>
      <c r="E136" s="16" t="s">
        <v>65</v>
      </c>
      <c r="F136" s="88">
        <v>8</v>
      </c>
      <c r="I136" s="111" t="s">
        <v>39</v>
      </c>
      <c r="AB136">
        <v>2</v>
      </c>
    </row>
    <row r="137" spans="2:28" x14ac:dyDescent="0.2">
      <c r="B137" s="13" t="s">
        <v>35</v>
      </c>
      <c r="C137" s="177" t="s">
        <v>144</v>
      </c>
      <c r="D137" s="15" t="s">
        <v>63</v>
      </c>
      <c r="E137" s="16" t="s">
        <v>27</v>
      </c>
      <c r="F137" s="109" t="s">
        <v>221</v>
      </c>
      <c r="I137" s="111" t="s">
        <v>39</v>
      </c>
      <c r="AB137">
        <v>3</v>
      </c>
    </row>
    <row r="138" spans="2:28" x14ac:dyDescent="0.2">
      <c r="B138" s="13" t="s">
        <v>36</v>
      </c>
      <c r="C138" s="178" t="s">
        <v>144</v>
      </c>
      <c r="D138" s="18"/>
      <c r="E138" s="16" t="s">
        <v>29</v>
      </c>
      <c r="F138" s="186" t="s">
        <v>142</v>
      </c>
      <c r="I138" s="111" t="s">
        <v>39</v>
      </c>
      <c r="AB138">
        <v>4</v>
      </c>
    </row>
    <row r="139" spans="2:28" x14ac:dyDescent="0.2">
      <c r="B139" s="13" t="s">
        <v>24</v>
      </c>
      <c r="C139" s="108" t="s">
        <v>40</v>
      </c>
      <c r="D139" s="49" t="str">
        <f>IF(C139="","WARNING - Please enter a Probability.","")</f>
        <v/>
      </c>
      <c r="E139" s="16" t="s">
        <v>30</v>
      </c>
      <c r="F139" s="109" t="s">
        <v>46</v>
      </c>
      <c r="I139" s="111" t="s">
        <v>39</v>
      </c>
      <c r="AB139">
        <v>5</v>
      </c>
    </row>
    <row r="140" spans="2:28" x14ac:dyDescent="0.2">
      <c r="B140" s="13" t="s">
        <v>25</v>
      </c>
      <c r="C140" s="108" t="s">
        <v>131</v>
      </c>
      <c r="D140" s="15" t="s">
        <v>42</v>
      </c>
      <c r="E140" s="16" t="s">
        <v>31</v>
      </c>
      <c r="F140" s="110">
        <v>43635</v>
      </c>
      <c r="I140" s="111" t="s">
        <v>39</v>
      </c>
      <c r="AB140">
        <v>6</v>
      </c>
    </row>
    <row r="141" spans="2:28" x14ac:dyDescent="0.2">
      <c r="B141" s="153" t="s">
        <v>28</v>
      </c>
      <c r="C141" s="108" t="s">
        <v>41</v>
      </c>
      <c r="D141" s="15" t="s">
        <v>176</v>
      </c>
      <c r="E141" s="16" t="s">
        <v>32</v>
      </c>
      <c r="F141" s="110">
        <v>43636</v>
      </c>
      <c r="I141" s="111" t="s">
        <v>39</v>
      </c>
      <c r="AB141">
        <v>7</v>
      </c>
    </row>
    <row r="142" spans="2:28" x14ac:dyDescent="0.2">
      <c r="B142" s="13"/>
      <c r="C142" s="15"/>
      <c r="D142" s="15"/>
      <c r="E142" s="18"/>
      <c r="F142" s="19"/>
      <c r="I142" s="111" t="s">
        <v>39</v>
      </c>
      <c r="AB142">
        <v>8</v>
      </c>
    </row>
    <row r="143" spans="2:28" ht="25.5" x14ac:dyDescent="0.2">
      <c r="B143" s="20"/>
      <c r="C143" s="21" t="s">
        <v>37</v>
      </c>
      <c r="D143" s="195" t="s">
        <v>237</v>
      </c>
      <c r="E143" s="18"/>
      <c r="F143" s="19"/>
      <c r="I143" s="111" t="s">
        <v>39</v>
      </c>
      <c r="AB143">
        <v>9</v>
      </c>
    </row>
    <row r="144" spans="2:28" ht="6" customHeight="1" x14ac:dyDescent="0.2">
      <c r="B144" s="20"/>
      <c r="C144" s="21"/>
      <c r="D144" s="22"/>
      <c r="E144" s="18"/>
      <c r="F144" s="19"/>
      <c r="I144" s="111" t="s">
        <v>39</v>
      </c>
      <c r="AB144">
        <v>10</v>
      </c>
    </row>
    <row r="145" spans="2:28" ht="25.5" x14ac:dyDescent="0.2">
      <c r="B145" s="20"/>
      <c r="C145" s="21" t="s">
        <v>38</v>
      </c>
      <c r="D145" s="140" t="s">
        <v>238</v>
      </c>
      <c r="E145" s="18"/>
      <c r="F145" s="19"/>
      <c r="I145" s="111" t="s">
        <v>39</v>
      </c>
      <c r="AB145">
        <v>11</v>
      </c>
    </row>
    <row r="146" spans="2:28" ht="6" customHeight="1" x14ac:dyDescent="0.2">
      <c r="B146" s="20"/>
      <c r="C146" s="21"/>
      <c r="D146" s="22"/>
      <c r="E146" s="18"/>
      <c r="F146" s="19"/>
      <c r="I146" s="111" t="s">
        <v>39</v>
      </c>
      <c r="AB146">
        <v>12</v>
      </c>
    </row>
    <row r="147" spans="2:28" x14ac:dyDescent="0.2">
      <c r="B147" s="20"/>
      <c r="C147" s="21" t="s">
        <v>0</v>
      </c>
      <c r="D147" s="22"/>
      <c r="E147" s="18"/>
      <c r="F147" s="19"/>
      <c r="I147" s="111" t="s">
        <v>39</v>
      </c>
      <c r="AB147">
        <v>13</v>
      </c>
    </row>
    <row r="148" spans="2:28" ht="6" customHeight="1" x14ac:dyDescent="0.2">
      <c r="B148" s="20"/>
      <c r="C148" s="21"/>
      <c r="D148" s="22"/>
      <c r="E148" s="18"/>
      <c r="F148" s="19"/>
      <c r="I148" s="111" t="s">
        <v>39</v>
      </c>
      <c r="AB148">
        <v>14</v>
      </c>
    </row>
    <row r="149" spans="2:28" ht="25.5" x14ac:dyDescent="0.2">
      <c r="B149" s="20"/>
      <c r="C149" s="21" t="s">
        <v>95</v>
      </c>
      <c r="D149" s="140" t="s">
        <v>341</v>
      </c>
      <c r="E149" s="18"/>
      <c r="F149" s="19"/>
      <c r="I149" s="111" t="s">
        <v>39</v>
      </c>
      <c r="AB149">
        <v>15</v>
      </c>
    </row>
    <row r="150" spans="2:28" x14ac:dyDescent="0.2">
      <c r="B150" s="20"/>
      <c r="C150" s="21"/>
      <c r="D150" s="140"/>
      <c r="E150" s="18"/>
      <c r="F150" s="19"/>
      <c r="I150" s="111" t="s">
        <v>39</v>
      </c>
      <c r="AB150">
        <v>16</v>
      </c>
    </row>
    <row r="151" spans="2:28" x14ac:dyDescent="0.2">
      <c r="B151" s="20"/>
      <c r="C151" s="21"/>
      <c r="D151" s="22"/>
      <c r="E151" s="18"/>
      <c r="F151" s="19"/>
      <c r="I151" s="111" t="s">
        <v>39</v>
      </c>
      <c r="AB151">
        <v>17</v>
      </c>
    </row>
    <row r="152" spans="2:28" x14ac:dyDescent="0.2">
      <c r="B152" s="20"/>
      <c r="C152" s="23"/>
      <c r="D152" s="47"/>
      <c r="E152" s="18"/>
      <c r="F152" s="19"/>
      <c r="I152" s="111" t="s">
        <v>39</v>
      </c>
      <c r="AB152">
        <v>18</v>
      </c>
    </row>
    <row r="153" spans="2:28" x14ac:dyDescent="0.2">
      <c r="B153" s="24" t="s">
        <v>47</v>
      </c>
      <c r="C153" s="16" t="s">
        <v>50</v>
      </c>
      <c r="D153" s="48" t="s">
        <v>94</v>
      </c>
      <c r="E153" s="15" t="s">
        <v>93</v>
      </c>
      <c r="F153" s="17" t="s">
        <v>17</v>
      </c>
      <c r="I153" s="111" t="s">
        <v>39</v>
      </c>
      <c r="AB153">
        <v>19</v>
      </c>
    </row>
    <row r="154" spans="2:28" ht="25.5" x14ac:dyDescent="0.2">
      <c r="B154" s="196" t="s">
        <v>144</v>
      </c>
      <c r="C154" s="26">
        <v>1</v>
      </c>
      <c r="D154" s="140" t="s">
        <v>235</v>
      </c>
      <c r="E154" s="27">
        <v>43634</v>
      </c>
      <c r="F154" s="28">
        <v>43636</v>
      </c>
      <c r="I154" s="111" t="s">
        <v>39</v>
      </c>
      <c r="AB154">
        <v>20</v>
      </c>
    </row>
    <row r="155" spans="2:28" x14ac:dyDescent="0.2">
      <c r="B155" s="25"/>
      <c r="C155" s="26"/>
      <c r="D155" s="22"/>
      <c r="E155" s="27"/>
      <c r="F155" s="28"/>
      <c r="I155" s="111" t="s">
        <v>39</v>
      </c>
      <c r="AB155">
        <v>21</v>
      </c>
    </row>
    <row r="156" spans="2:28" x14ac:dyDescent="0.2">
      <c r="B156" s="25"/>
      <c r="C156" s="26"/>
      <c r="D156" s="22"/>
      <c r="E156" s="27"/>
      <c r="F156" s="28"/>
      <c r="I156" s="111" t="s">
        <v>39</v>
      </c>
      <c r="AB156">
        <v>22</v>
      </c>
    </row>
    <row r="157" spans="2:28" x14ac:dyDescent="0.2">
      <c r="B157" s="25"/>
      <c r="C157" s="26"/>
      <c r="D157" s="22"/>
      <c r="E157" s="27"/>
      <c r="F157" s="28"/>
      <c r="I157" s="111" t="s">
        <v>39</v>
      </c>
      <c r="AB157">
        <v>23</v>
      </c>
    </row>
    <row r="158" spans="2:28" ht="13.5" thickBot="1" x14ac:dyDescent="0.25">
      <c r="B158" s="142"/>
      <c r="C158" s="30"/>
      <c r="D158" s="31"/>
      <c r="E158" s="32"/>
      <c r="F158" s="33"/>
      <c r="I158" s="111" t="s">
        <v>39</v>
      </c>
      <c r="AB158">
        <v>24</v>
      </c>
    </row>
    <row r="159" spans="2:28" ht="11.25" customHeight="1" thickBot="1" x14ac:dyDescent="0.25">
      <c r="B159" s="12"/>
      <c r="D159" s="150"/>
      <c r="F159" s="150"/>
      <c r="I159" s="111" t="s">
        <v>39</v>
      </c>
      <c r="AB159">
        <v>25</v>
      </c>
    </row>
    <row r="160" spans="2:28" ht="29.25" thickBot="1" x14ac:dyDescent="0.25">
      <c r="B160" s="136" t="s">
        <v>48</v>
      </c>
      <c r="C160" s="182" t="s">
        <v>152</v>
      </c>
      <c r="D160" s="174" t="s">
        <v>184</v>
      </c>
      <c r="E160" s="138" t="s">
        <v>26</v>
      </c>
      <c r="F160" s="139" t="s">
        <v>141</v>
      </c>
      <c r="I160" s="111" t="s">
        <v>39</v>
      </c>
      <c r="AB160">
        <v>1</v>
      </c>
    </row>
    <row r="161" spans="2:28" x14ac:dyDescent="0.2">
      <c r="B161" s="156" t="s">
        <v>100</v>
      </c>
      <c r="C161" s="157"/>
      <c r="D161" s="158"/>
      <c r="E161" s="21"/>
      <c r="F161" s="159"/>
      <c r="I161" s="111" t="s">
        <v>39</v>
      </c>
    </row>
    <row r="162" spans="2:28" x14ac:dyDescent="0.2">
      <c r="B162" s="13" t="s">
        <v>23</v>
      </c>
      <c r="C162" s="183">
        <v>43634</v>
      </c>
      <c r="D162" s="15" t="str">
        <f>IF(OR(C165="",C166=""),"",VLOOKUP(CONCATENATE(C165," - ",C166),Exposure,2))</f>
        <v>R</v>
      </c>
      <c r="E162" s="16" t="s">
        <v>65</v>
      </c>
      <c r="F162" s="88">
        <v>25</v>
      </c>
      <c r="I162" s="111" t="s">
        <v>39</v>
      </c>
      <c r="AB162">
        <v>2</v>
      </c>
    </row>
    <row r="163" spans="2:28" x14ac:dyDescent="0.2">
      <c r="B163" s="13" t="s">
        <v>35</v>
      </c>
      <c r="C163" s="177" t="s">
        <v>144</v>
      </c>
      <c r="D163" s="15" t="s">
        <v>63</v>
      </c>
      <c r="E163" s="16" t="s">
        <v>27</v>
      </c>
      <c r="F163" s="109" t="s">
        <v>175</v>
      </c>
      <c r="I163" s="111" t="s">
        <v>39</v>
      </c>
      <c r="AB163">
        <v>3</v>
      </c>
    </row>
    <row r="164" spans="2:28" x14ac:dyDescent="0.2">
      <c r="B164" s="13" t="s">
        <v>36</v>
      </c>
      <c r="C164" s="190" t="s">
        <v>209</v>
      </c>
      <c r="D164" s="18"/>
      <c r="E164" s="16" t="s">
        <v>29</v>
      </c>
      <c r="F164" s="186" t="s">
        <v>142</v>
      </c>
      <c r="I164" s="111" t="s">
        <v>39</v>
      </c>
      <c r="AB164">
        <v>4</v>
      </c>
    </row>
    <row r="165" spans="2:28" x14ac:dyDescent="0.2">
      <c r="B165" s="13" t="s">
        <v>24</v>
      </c>
      <c r="C165" s="108" t="s">
        <v>101</v>
      </c>
      <c r="D165" s="49" t="str">
        <f>IF(C165="","WARNING - Please enter a Probability.","")</f>
        <v/>
      </c>
      <c r="E165" s="16" t="s">
        <v>30</v>
      </c>
      <c r="F165" s="109" t="s">
        <v>46</v>
      </c>
      <c r="I165" s="111" t="s">
        <v>39</v>
      </c>
      <c r="AB165">
        <v>5</v>
      </c>
    </row>
    <row r="166" spans="2:28" x14ac:dyDescent="0.2">
      <c r="B166" s="13" t="s">
        <v>25</v>
      </c>
      <c r="C166" s="108" t="s">
        <v>101</v>
      </c>
      <c r="D166" s="15" t="s">
        <v>42</v>
      </c>
      <c r="E166" s="16" t="s">
        <v>31</v>
      </c>
      <c r="F166" s="110">
        <v>43635</v>
      </c>
      <c r="I166" s="111" t="s">
        <v>39</v>
      </c>
      <c r="AB166">
        <v>6</v>
      </c>
    </row>
    <row r="167" spans="2:28" x14ac:dyDescent="0.2">
      <c r="B167" s="153" t="s">
        <v>28</v>
      </c>
      <c r="C167" s="108" t="s">
        <v>140</v>
      </c>
      <c r="D167" s="15" t="s">
        <v>43</v>
      </c>
      <c r="E167" s="16" t="s">
        <v>32</v>
      </c>
      <c r="F167" s="110">
        <v>43636</v>
      </c>
      <c r="I167" s="111" t="s">
        <v>39</v>
      </c>
      <c r="AB167">
        <v>7</v>
      </c>
    </row>
    <row r="168" spans="2:28" x14ac:dyDescent="0.2">
      <c r="B168" s="13"/>
      <c r="C168" s="15"/>
      <c r="D168" s="15"/>
      <c r="E168" s="18"/>
      <c r="F168" s="19"/>
      <c r="I168" s="111" t="s">
        <v>39</v>
      </c>
      <c r="AB168">
        <v>8</v>
      </c>
    </row>
    <row r="169" spans="2:28" x14ac:dyDescent="0.2">
      <c r="B169" s="20"/>
      <c r="C169" s="21" t="s">
        <v>37</v>
      </c>
      <c r="D169" s="195" t="s">
        <v>362</v>
      </c>
      <c r="E169" s="18"/>
      <c r="F169" s="19"/>
      <c r="I169" s="111" t="s">
        <v>39</v>
      </c>
      <c r="AB169">
        <v>9</v>
      </c>
    </row>
    <row r="170" spans="2:28" ht="6" customHeight="1" x14ac:dyDescent="0.2">
      <c r="B170" s="20"/>
      <c r="C170" s="21"/>
      <c r="D170" s="22"/>
      <c r="E170" s="18"/>
      <c r="F170" s="19"/>
      <c r="I170" s="111" t="s">
        <v>39</v>
      </c>
      <c r="AB170">
        <v>10</v>
      </c>
    </row>
    <row r="171" spans="2:28" ht="25.5" x14ac:dyDescent="0.2">
      <c r="B171" s="20"/>
      <c r="C171" s="21" t="s">
        <v>38</v>
      </c>
      <c r="D171" s="140" t="s">
        <v>363</v>
      </c>
      <c r="E171" s="18"/>
      <c r="F171" s="19"/>
      <c r="I171" s="111" t="s">
        <v>39</v>
      </c>
      <c r="AB171">
        <v>11</v>
      </c>
    </row>
    <row r="172" spans="2:28" ht="6" customHeight="1" x14ac:dyDescent="0.2">
      <c r="B172" s="20"/>
      <c r="C172" s="21"/>
      <c r="D172" s="22"/>
      <c r="E172" s="18"/>
      <c r="F172" s="19"/>
      <c r="I172" s="111" t="s">
        <v>39</v>
      </c>
      <c r="AB172">
        <v>12</v>
      </c>
    </row>
    <row r="173" spans="2:28" x14ac:dyDescent="0.2">
      <c r="B173" s="20"/>
      <c r="C173" s="21" t="s">
        <v>0</v>
      </c>
      <c r="D173" s="22"/>
      <c r="E173" s="18"/>
      <c r="F173" s="19"/>
      <c r="I173" s="111" t="s">
        <v>39</v>
      </c>
      <c r="AB173">
        <v>13</v>
      </c>
    </row>
    <row r="174" spans="2:28" ht="6" customHeight="1" x14ac:dyDescent="0.2">
      <c r="B174" s="20"/>
      <c r="C174" s="21"/>
      <c r="D174" s="22"/>
      <c r="E174" s="18"/>
      <c r="F174" s="19"/>
      <c r="I174" s="111" t="s">
        <v>39</v>
      </c>
      <c r="AB174">
        <v>14</v>
      </c>
    </row>
    <row r="175" spans="2:28" x14ac:dyDescent="0.2">
      <c r="B175" s="20"/>
      <c r="C175" s="21" t="s">
        <v>95</v>
      </c>
      <c r="D175" s="22"/>
      <c r="E175" s="18"/>
      <c r="F175" s="19"/>
      <c r="I175" s="111" t="s">
        <v>39</v>
      </c>
      <c r="AB175">
        <v>15</v>
      </c>
    </row>
    <row r="176" spans="2:28" x14ac:dyDescent="0.2">
      <c r="B176" s="20"/>
      <c r="C176" s="21"/>
      <c r="D176" s="140"/>
      <c r="E176" s="18"/>
      <c r="F176" s="19"/>
      <c r="I176" s="111" t="s">
        <v>39</v>
      </c>
      <c r="AB176">
        <v>16</v>
      </c>
    </row>
    <row r="177" spans="2:28" x14ac:dyDescent="0.2">
      <c r="B177" s="20"/>
      <c r="C177" s="21"/>
      <c r="D177" s="22"/>
      <c r="E177" s="18"/>
      <c r="F177" s="19"/>
      <c r="I177" s="111" t="s">
        <v>39</v>
      </c>
      <c r="AB177">
        <v>17</v>
      </c>
    </row>
    <row r="178" spans="2:28" x14ac:dyDescent="0.2">
      <c r="B178" s="20"/>
      <c r="C178" s="23"/>
      <c r="D178" s="47"/>
      <c r="E178" s="18"/>
      <c r="F178" s="19"/>
      <c r="I178" s="111" t="s">
        <v>39</v>
      </c>
      <c r="AB178">
        <v>18</v>
      </c>
    </row>
    <row r="179" spans="2:28" x14ac:dyDescent="0.2">
      <c r="B179" s="24" t="s">
        <v>47</v>
      </c>
      <c r="C179" s="16" t="s">
        <v>50</v>
      </c>
      <c r="D179" s="48" t="s">
        <v>94</v>
      </c>
      <c r="E179" s="15" t="s">
        <v>93</v>
      </c>
      <c r="F179" s="17" t="s">
        <v>17</v>
      </c>
      <c r="I179" s="111" t="s">
        <v>39</v>
      </c>
      <c r="AB179">
        <v>19</v>
      </c>
    </row>
    <row r="180" spans="2:28" ht="28.5" customHeight="1" x14ac:dyDescent="0.2">
      <c r="B180" s="25" t="s">
        <v>209</v>
      </c>
      <c r="C180" s="26">
        <v>1</v>
      </c>
      <c r="D180" s="140" t="s">
        <v>239</v>
      </c>
      <c r="E180" s="27">
        <v>43634</v>
      </c>
      <c r="F180" s="28">
        <v>43636</v>
      </c>
      <c r="I180" s="111" t="s">
        <v>39</v>
      </c>
      <c r="AB180">
        <v>20</v>
      </c>
    </row>
    <row r="181" spans="2:28" x14ac:dyDescent="0.2">
      <c r="B181" s="25"/>
      <c r="C181" s="26"/>
      <c r="D181" s="22"/>
      <c r="E181" s="27"/>
      <c r="F181" s="28"/>
      <c r="I181" s="111" t="s">
        <v>39</v>
      </c>
      <c r="AB181">
        <v>21</v>
      </c>
    </row>
    <row r="182" spans="2:28" x14ac:dyDescent="0.2">
      <c r="B182" s="25"/>
      <c r="C182" s="26"/>
      <c r="D182" s="22"/>
      <c r="E182" s="27"/>
      <c r="F182" s="28"/>
      <c r="I182" s="111" t="s">
        <v>39</v>
      </c>
      <c r="AB182">
        <v>22</v>
      </c>
    </row>
    <row r="183" spans="2:28" x14ac:dyDescent="0.2">
      <c r="B183" s="25"/>
      <c r="C183" s="26"/>
      <c r="D183" s="22"/>
      <c r="E183" s="27"/>
      <c r="F183" s="28"/>
      <c r="I183" s="111" t="s">
        <v>39</v>
      </c>
      <c r="AB183">
        <v>23</v>
      </c>
    </row>
    <row r="184" spans="2:28" ht="13.5" thickBot="1" x14ac:dyDescent="0.25">
      <c r="B184" s="142"/>
      <c r="C184" s="30"/>
      <c r="D184" s="31"/>
      <c r="E184" s="32"/>
      <c r="F184" s="33"/>
      <c r="I184" s="111" t="s">
        <v>39</v>
      </c>
      <c r="AB184">
        <v>24</v>
      </c>
    </row>
    <row r="185" spans="2:28" ht="6" customHeight="1" thickBot="1" x14ac:dyDescent="0.25">
      <c r="B185" s="12"/>
      <c r="F185" s="150"/>
      <c r="I185" s="111" t="s">
        <v>39</v>
      </c>
      <c r="AB185">
        <v>25</v>
      </c>
    </row>
    <row r="186" spans="2:28" ht="15.75" thickBot="1" x14ac:dyDescent="0.25">
      <c r="B186" s="136" t="s">
        <v>48</v>
      </c>
      <c r="C186" s="182" t="s">
        <v>153</v>
      </c>
      <c r="D186" s="176" t="s">
        <v>185</v>
      </c>
      <c r="E186" s="138" t="s">
        <v>26</v>
      </c>
      <c r="F186" s="139" t="s">
        <v>141</v>
      </c>
      <c r="I186" s="111" t="s">
        <v>39</v>
      </c>
      <c r="AB186">
        <v>1</v>
      </c>
    </row>
    <row r="187" spans="2:28" x14ac:dyDescent="0.2">
      <c r="B187" s="156" t="s">
        <v>100</v>
      </c>
      <c r="C187" s="157"/>
      <c r="D187" s="158"/>
      <c r="E187" s="21"/>
      <c r="F187" s="159"/>
      <c r="I187" s="111" t="s">
        <v>39</v>
      </c>
    </row>
    <row r="188" spans="2:28" x14ac:dyDescent="0.2">
      <c r="B188" s="13" t="s">
        <v>23</v>
      </c>
      <c r="C188" s="183">
        <v>43634</v>
      </c>
      <c r="D188" s="15" t="str">
        <f>IF(OR(C191="",C192=""),"",VLOOKUP(CONCATENATE(C191," - ",C192),Exposure,2))</f>
        <v>R</v>
      </c>
      <c r="E188" s="16" t="s">
        <v>65</v>
      </c>
      <c r="F188" s="88">
        <v>15</v>
      </c>
      <c r="I188" s="111" t="s">
        <v>39</v>
      </c>
      <c r="AB188">
        <v>2</v>
      </c>
    </row>
    <row r="189" spans="2:28" x14ac:dyDescent="0.2">
      <c r="B189" s="13" t="s">
        <v>35</v>
      </c>
      <c r="C189" s="183" t="s">
        <v>174</v>
      </c>
      <c r="D189" s="15" t="s">
        <v>63</v>
      </c>
      <c r="E189" s="16" t="s">
        <v>27</v>
      </c>
      <c r="F189" s="109" t="s">
        <v>175</v>
      </c>
      <c r="I189" s="111" t="s">
        <v>39</v>
      </c>
      <c r="AB189">
        <v>3</v>
      </c>
    </row>
    <row r="190" spans="2:28" x14ac:dyDescent="0.2">
      <c r="B190" s="13" t="s">
        <v>36</v>
      </c>
      <c r="C190" s="178" t="s">
        <v>144</v>
      </c>
      <c r="D190" s="18"/>
      <c r="E190" s="16" t="s">
        <v>29</v>
      </c>
      <c r="F190" s="186" t="s">
        <v>142</v>
      </c>
      <c r="I190" s="111" t="s">
        <v>39</v>
      </c>
      <c r="AB190">
        <v>4</v>
      </c>
    </row>
    <row r="191" spans="2:28" x14ac:dyDescent="0.2">
      <c r="B191" s="13" t="s">
        <v>24</v>
      </c>
      <c r="C191" s="108" t="s">
        <v>128</v>
      </c>
      <c r="D191" s="49" t="str">
        <f>IF(C191="","WARNING - Please enter a Probability.","")</f>
        <v/>
      </c>
      <c r="E191" s="16" t="s">
        <v>30</v>
      </c>
      <c r="F191" s="109" t="s">
        <v>46</v>
      </c>
      <c r="I191" s="111" t="s">
        <v>39</v>
      </c>
      <c r="AB191">
        <v>5</v>
      </c>
    </row>
    <row r="192" spans="2:28" x14ac:dyDescent="0.2">
      <c r="B192" s="13" t="s">
        <v>25</v>
      </c>
      <c r="C192" s="108" t="s">
        <v>101</v>
      </c>
      <c r="D192" s="15" t="s">
        <v>42</v>
      </c>
      <c r="E192" s="16" t="s">
        <v>31</v>
      </c>
      <c r="F192" s="110">
        <v>43635</v>
      </c>
      <c r="I192" s="111" t="s">
        <v>39</v>
      </c>
      <c r="AB192">
        <v>6</v>
      </c>
    </row>
    <row r="193" spans="2:28" x14ac:dyDescent="0.2">
      <c r="B193" s="153" t="s">
        <v>28</v>
      </c>
      <c r="C193" s="108" t="s">
        <v>140</v>
      </c>
      <c r="D193" s="15" t="s">
        <v>43</v>
      </c>
      <c r="E193" s="16" t="s">
        <v>32</v>
      </c>
      <c r="F193" s="110">
        <v>43636</v>
      </c>
      <c r="I193" s="111" t="s">
        <v>39</v>
      </c>
      <c r="AB193">
        <v>7</v>
      </c>
    </row>
    <row r="194" spans="2:28" x14ac:dyDescent="0.2">
      <c r="B194" s="13"/>
      <c r="C194" s="15"/>
      <c r="D194" s="15"/>
      <c r="E194" s="18"/>
      <c r="F194" s="19"/>
      <c r="I194" s="111" t="s">
        <v>39</v>
      </c>
      <c r="AB194">
        <v>8</v>
      </c>
    </row>
    <row r="195" spans="2:28" ht="25.5" x14ac:dyDescent="0.2">
      <c r="B195" s="20"/>
      <c r="C195" s="21" t="s">
        <v>37</v>
      </c>
      <c r="D195" s="195" t="s">
        <v>240</v>
      </c>
      <c r="E195" s="18"/>
      <c r="F195" s="19"/>
      <c r="I195" s="111" t="s">
        <v>39</v>
      </c>
      <c r="AB195">
        <v>9</v>
      </c>
    </row>
    <row r="196" spans="2:28" ht="6" customHeight="1" x14ac:dyDescent="0.2">
      <c r="B196" s="20"/>
      <c r="C196" s="21"/>
      <c r="D196" s="22"/>
      <c r="E196" s="18"/>
      <c r="F196" s="19"/>
      <c r="I196" s="111" t="s">
        <v>39</v>
      </c>
      <c r="AB196">
        <v>10</v>
      </c>
    </row>
    <row r="197" spans="2:28" ht="25.5" x14ac:dyDescent="0.2">
      <c r="B197" s="20"/>
      <c r="C197" s="21" t="s">
        <v>38</v>
      </c>
      <c r="D197" s="140" t="s">
        <v>364</v>
      </c>
      <c r="E197" s="18"/>
      <c r="F197" s="19"/>
      <c r="I197" s="111" t="s">
        <v>39</v>
      </c>
      <c r="AB197">
        <v>11</v>
      </c>
    </row>
    <row r="198" spans="2:28" ht="6" customHeight="1" x14ac:dyDescent="0.2">
      <c r="B198" s="20"/>
      <c r="C198" s="21"/>
      <c r="D198" s="22"/>
      <c r="E198" s="18"/>
      <c r="F198" s="19"/>
      <c r="I198" s="111" t="s">
        <v>39</v>
      </c>
      <c r="AB198">
        <v>12</v>
      </c>
    </row>
    <row r="199" spans="2:28" x14ac:dyDescent="0.2">
      <c r="B199" s="20"/>
      <c r="C199" s="21" t="s">
        <v>0</v>
      </c>
      <c r="D199" s="22"/>
      <c r="E199" s="18"/>
      <c r="F199" s="19"/>
      <c r="I199" s="111" t="s">
        <v>39</v>
      </c>
      <c r="AB199">
        <v>13</v>
      </c>
    </row>
    <row r="200" spans="2:28" ht="6" customHeight="1" x14ac:dyDescent="0.2">
      <c r="B200" s="20"/>
      <c r="C200" s="21"/>
      <c r="D200" s="22"/>
      <c r="E200" s="18"/>
      <c r="F200" s="19"/>
      <c r="I200" s="111" t="s">
        <v>39</v>
      </c>
      <c r="AB200">
        <v>14</v>
      </c>
    </row>
    <row r="201" spans="2:28" x14ac:dyDescent="0.2">
      <c r="B201" s="20"/>
      <c r="C201" s="21" t="s">
        <v>95</v>
      </c>
      <c r="D201" s="22"/>
      <c r="E201" s="18"/>
      <c r="F201" s="19"/>
      <c r="I201" s="111" t="s">
        <v>39</v>
      </c>
      <c r="AB201">
        <v>15</v>
      </c>
    </row>
    <row r="202" spans="2:28" x14ac:dyDescent="0.2">
      <c r="B202" s="20"/>
      <c r="C202" s="21"/>
      <c r="D202" s="140"/>
      <c r="E202" s="18"/>
      <c r="F202" s="19"/>
      <c r="I202" s="111" t="s">
        <v>39</v>
      </c>
      <c r="AB202">
        <v>16</v>
      </c>
    </row>
    <row r="203" spans="2:28" x14ac:dyDescent="0.2">
      <c r="B203" s="20"/>
      <c r="C203" s="21"/>
      <c r="D203" s="22"/>
      <c r="E203" s="18"/>
      <c r="F203" s="19"/>
      <c r="I203" s="111" t="s">
        <v>39</v>
      </c>
      <c r="AB203">
        <v>17</v>
      </c>
    </row>
    <row r="204" spans="2:28" x14ac:dyDescent="0.2">
      <c r="B204" s="20"/>
      <c r="C204" s="23"/>
      <c r="D204" s="47"/>
      <c r="E204" s="18"/>
      <c r="F204" s="19"/>
      <c r="I204" s="111" t="s">
        <v>39</v>
      </c>
      <c r="AB204">
        <v>18</v>
      </c>
    </row>
    <row r="205" spans="2:28" x14ac:dyDescent="0.2">
      <c r="B205" s="24" t="s">
        <v>47</v>
      </c>
      <c r="C205" s="16" t="s">
        <v>50</v>
      </c>
      <c r="D205" s="48" t="s">
        <v>94</v>
      </c>
      <c r="E205" s="15" t="s">
        <v>93</v>
      </c>
      <c r="F205" s="17" t="s">
        <v>17</v>
      </c>
      <c r="I205" s="111" t="s">
        <v>39</v>
      </c>
      <c r="AB205">
        <v>19</v>
      </c>
    </row>
    <row r="206" spans="2:28" x14ac:dyDescent="0.2">
      <c r="B206" s="25" t="s">
        <v>144</v>
      </c>
      <c r="C206" s="26">
        <v>1</v>
      </c>
      <c r="D206" s="140" t="s">
        <v>241</v>
      </c>
      <c r="E206" s="27">
        <v>43634</v>
      </c>
      <c r="F206" s="28">
        <v>43636</v>
      </c>
      <c r="I206" s="111" t="s">
        <v>39</v>
      </c>
      <c r="AB206">
        <v>20</v>
      </c>
    </row>
    <row r="207" spans="2:28" x14ac:dyDescent="0.2">
      <c r="B207" s="25" t="s">
        <v>144</v>
      </c>
      <c r="C207" s="26">
        <v>2</v>
      </c>
      <c r="D207" s="140" t="s">
        <v>242</v>
      </c>
      <c r="E207" s="27">
        <v>43634</v>
      </c>
      <c r="F207" s="28">
        <v>43636</v>
      </c>
      <c r="I207" s="111" t="s">
        <v>39</v>
      </c>
      <c r="AB207">
        <v>21</v>
      </c>
    </row>
    <row r="208" spans="2:28" x14ac:dyDescent="0.2">
      <c r="B208" s="25" t="s">
        <v>144</v>
      </c>
      <c r="C208" s="26">
        <v>3</v>
      </c>
      <c r="D208" s="140" t="s">
        <v>243</v>
      </c>
      <c r="E208" s="27">
        <v>43634</v>
      </c>
      <c r="F208" s="28">
        <v>43636</v>
      </c>
      <c r="I208" s="111" t="s">
        <v>39</v>
      </c>
      <c r="AB208">
        <v>22</v>
      </c>
    </row>
    <row r="209" spans="2:28" x14ac:dyDescent="0.2">
      <c r="B209" s="25"/>
      <c r="C209" s="26"/>
      <c r="D209" s="22"/>
      <c r="E209" s="27"/>
      <c r="F209" s="28"/>
      <c r="I209" s="111" t="s">
        <v>39</v>
      </c>
      <c r="AB209">
        <v>23</v>
      </c>
    </row>
    <row r="210" spans="2:28" ht="13.5" thickBot="1" x14ac:dyDescent="0.25">
      <c r="B210" s="142"/>
      <c r="C210" s="30"/>
      <c r="D210" s="31"/>
      <c r="E210" s="32"/>
      <c r="F210" s="33"/>
      <c r="I210" s="111" t="s">
        <v>39</v>
      </c>
      <c r="AB210">
        <v>24</v>
      </c>
    </row>
    <row r="211" spans="2:28" ht="6" customHeight="1" thickBot="1" x14ac:dyDescent="0.25">
      <c r="B211" s="12"/>
      <c r="F211" s="150"/>
      <c r="I211" s="111" t="s">
        <v>39</v>
      </c>
      <c r="AB211">
        <v>25</v>
      </c>
    </row>
    <row r="212" spans="2:28" ht="15.75" thickBot="1" x14ac:dyDescent="0.25">
      <c r="B212" s="136" t="s">
        <v>48</v>
      </c>
      <c r="C212" s="182" t="s">
        <v>154</v>
      </c>
      <c r="D212" s="176" t="s">
        <v>186</v>
      </c>
      <c r="E212" s="138" t="s">
        <v>26</v>
      </c>
      <c r="F212" s="139" t="s">
        <v>141</v>
      </c>
      <c r="I212" s="111" t="s">
        <v>39</v>
      </c>
      <c r="AB212">
        <v>1</v>
      </c>
    </row>
    <row r="213" spans="2:28" x14ac:dyDescent="0.2">
      <c r="B213" s="156" t="s">
        <v>100</v>
      </c>
      <c r="C213" s="157"/>
      <c r="D213" s="158"/>
      <c r="E213" s="21"/>
      <c r="F213" s="159"/>
      <c r="I213" s="111" t="s">
        <v>39</v>
      </c>
    </row>
    <row r="214" spans="2:28" x14ac:dyDescent="0.2">
      <c r="B214" s="13" t="s">
        <v>23</v>
      </c>
      <c r="C214" s="183">
        <v>43634</v>
      </c>
      <c r="D214" s="15" t="str">
        <f>IF(OR(C217="",C218=""),"",VLOOKUP(CONCATENATE(C217," - ",C218),Exposure,2))</f>
        <v>G</v>
      </c>
      <c r="E214" s="16" t="s">
        <v>65</v>
      </c>
      <c r="F214" s="88">
        <v>3</v>
      </c>
      <c r="I214" s="111" t="s">
        <v>39</v>
      </c>
      <c r="AB214">
        <v>2</v>
      </c>
    </row>
    <row r="215" spans="2:28" x14ac:dyDescent="0.2">
      <c r="B215" s="13" t="s">
        <v>35</v>
      </c>
      <c r="C215" s="177" t="s">
        <v>144</v>
      </c>
      <c r="D215" s="15" t="s">
        <v>63</v>
      </c>
      <c r="E215" s="16" t="s">
        <v>27</v>
      </c>
      <c r="F215" s="109" t="s">
        <v>224</v>
      </c>
      <c r="I215" s="111" t="s">
        <v>39</v>
      </c>
      <c r="AB215">
        <v>3</v>
      </c>
    </row>
    <row r="216" spans="2:28" x14ac:dyDescent="0.2">
      <c r="B216" s="13" t="s">
        <v>36</v>
      </c>
      <c r="C216" s="178" t="s">
        <v>144</v>
      </c>
      <c r="D216" s="18"/>
      <c r="E216" s="16" t="s">
        <v>29</v>
      </c>
      <c r="F216" s="186" t="s">
        <v>45</v>
      </c>
      <c r="I216" s="111" t="s">
        <v>39</v>
      </c>
      <c r="AB216">
        <v>4</v>
      </c>
    </row>
    <row r="217" spans="2:28" x14ac:dyDescent="0.2">
      <c r="B217" s="13" t="s">
        <v>24</v>
      </c>
      <c r="C217" s="108" t="s">
        <v>40</v>
      </c>
      <c r="D217" s="49" t="str">
        <f>IF(C217="","WARNING - Please enter a Probability.","")</f>
        <v/>
      </c>
      <c r="E217" s="16" t="s">
        <v>30</v>
      </c>
      <c r="F217" s="109" t="s">
        <v>211</v>
      </c>
      <c r="I217" s="111" t="s">
        <v>39</v>
      </c>
      <c r="AB217">
        <v>5</v>
      </c>
    </row>
    <row r="218" spans="2:28" x14ac:dyDescent="0.2">
      <c r="B218" s="13" t="s">
        <v>25</v>
      </c>
      <c r="C218" s="108" t="s">
        <v>128</v>
      </c>
      <c r="D218" s="15" t="s">
        <v>42</v>
      </c>
      <c r="E218" s="16" t="s">
        <v>31</v>
      </c>
      <c r="F218" s="110">
        <v>43635</v>
      </c>
      <c r="I218" s="111" t="s">
        <v>39</v>
      </c>
      <c r="AB218">
        <v>6</v>
      </c>
    </row>
    <row r="219" spans="2:28" x14ac:dyDescent="0.2">
      <c r="B219" s="153" t="s">
        <v>28</v>
      </c>
      <c r="C219" s="108" t="s">
        <v>210</v>
      </c>
      <c r="D219" s="15" t="s">
        <v>43</v>
      </c>
      <c r="E219" s="16" t="s">
        <v>32</v>
      </c>
      <c r="F219" s="110">
        <v>43636</v>
      </c>
      <c r="I219" s="111" t="s">
        <v>39</v>
      </c>
      <c r="AB219">
        <v>7</v>
      </c>
    </row>
    <row r="220" spans="2:28" x14ac:dyDescent="0.2">
      <c r="B220" s="13"/>
      <c r="C220" s="15"/>
      <c r="D220" s="15"/>
      <c r="E220" s="18"/>
      <c r="F220" s="19"/>
      <c r="I220" s="111" t="s">
        <v>39</v>
      </c>
      <c r="AB220">
        <v>8</v>
      </c>
    </row>
    <row r="221" spans="2:28" ht="25.5" x14ac:dyDescent="0.2">
      <c r="B221" s="20"/>
      <c r="C221" s="21" t="s">
        <v>37</v>
      </c>
      <c r="D221" s="195" t="s">
        <v>244</v>
      </c>
      <c r="E221" s="18"/>
      <c r="F221" s="19"/>
      <c r="I221" s="111" t="s">
        <v>39</v>
      </c>
      <c r="AB221">
        <v>9</v>
      </c>
    </row>
    <row r="222" spans="2:28" ht="6" customHeight="1" x14ac:dyDescent="0.2">
      <c r="B222" s="20"/>
      <c r="C222" s="21"/>
      <c r="D222" s="22"/>
      <c r="E222" s="18"/>
      <c r="F222" s="19"/>
      <c r="I222" s="111" t="s">
        <v>39</v>
      </c>
      <c r="AB222">
        <v>10</v>
      </c>
    </row>
    <row r="223" spans="2:28" ht="25.5" x14ac:dyDescent="0.2">
      <c r="B223" s="20"/>
      <c r="C223" s="21" t="s">
        <v>38</v>
      </c>
      <c r="D223" s="140" t="s">
        <v>245</v>
      </c>
      <c r="E223" s="18"/>
      <c r="F223" s="19"/>
      <c r="I223" s="111" t="s">
        <v>39</v>
      </c>
      <c r="AB223">
        <v>11</v>
      </c>
    </row>
    <row r="224" spans="2:28" ht="6" customHeight="1" x14ac:dyDescent="0.2">
      <c r="B224" s="20"/>
      <c r="C224" s="21"/>
      <c r="D224" s="22"/>
      <c r="E224" s="18"/>
      <c r="F224" s="19"/>
      <c r="I224" s="111" t="s">
        <v>39</v>
      </c>
      <c r="AB224">
        <v>12</v>
      </c>
    </row>
    <row r="225" spans="2:28" x14ac:dyDescent="0.2">
      <c r="B225" s="20"/>
      <c r="C225" s="21" t="s">
        <v>0</v>
      </c>
      <c r="D225" s="22"/>
      <c r="E225" s="18"/>
      <c r="F225" s="19"/>
      <c r="I225" s="111" t="s">
        <v>39</v>
      </c>
      <c r="AB225">
        <v>13</v>
      </c>
    </row>
    <row r="226" spans="2:28" ht="6" customHeight="1" x14ac:dyDescent="0.2">
      <c r="B226" s="20"/>
      <c r="C226" s="21"/>
      <c r="D226" s="22"/>
      <c r="E226" s="18"/>
      <c r="F226" s="19"/>
      <c r="I226" s="111" t="s">
        <v>39</v>
      </c>
      <c r="AB226">
        <v>14</v>
      </c>
    </row>
    <row r="227" spans="2:28" x14ac:dyDescent="0.2">
      <c r="B227" s="20"/>
      <c r="C227" s="21" t="s">
        <v>95</v>
      </c>
      <c r="D227" s="22"/>
      <c r="E227" s="18"/>
      <c r="F227" s="19"/>
      <c r="I227" s="111" t="s">
        <v>39</v>
      </c>
      <c r="AB227">
        <v>15</v>
      </c>
    </row>
    <row r="228" spans="2:28" x14ac:dyDescent="0.2">
      <c r="B228" s="20"/>
      <c r="C228" s="21"/>
      <c r="D228" s="140"/>
      <c r="E228" s="18"/>
      <c r="F228" s="19"/>
      <c r="I228" s="111" t="s">
        <v>39</v>
      </c>
      <c r="AB228">
        <v>16</v>
      </c>
    </row>
    <row r="229" spans="2:28" x14ac:dyDescent="0.2">
      <c r="B229" s="20"/>
      <c r="C229" s="21"/>
      <c r="D229" s="22"/>
      <c r="E229" s="18"/>
      <c r="F229" s="19"/>
      <c r="I229" s="111" t="s">
        <v>39</v>
      </c>
      <c r="AB229">
        <v>17</v>
      </c>
    </row>
    <row r="230" spans="2:28" x14ac:dyDescent="0.2">
      <c r="B230" s="20"/>
      <c r="C230" s="23"/>
      <c r="D230" s="47"/>
      <c r="E230" s="18"/>
      <c r="F230" s="19"/>
      <c r="I230" s="111" t="s">
        <v>39</v>
      </c>
      <c r="AB230">
        <v>18</v>
      </c>
    </row>
    <row r="231" spans="2:28" x14ac:dyDescent="0.2">
      <c r="B231" s="24" t="s">
        <v>47</v>
      </c>
      <c r="C231" s="16" t="s">
        <v>50</v>
      </c>
      <c r="D231" s="48" t="s">
        <v>94</v>
      </c>
      <c r="E231" s="15" t="s">
        <v>93</v>
      </c>
      <c r="F231" s="17" t="s">
        <v>17</v>
      </c>
      <c r="I231" s="111" t="s">
        <v>39</v>
      </c>
      <c r="AB231">
        <v>19</v>
      </c>
    </row>
    <row r="232" spans="2:28" x14ac:dyDescent="0.2">
      <c r="B232" s="25" t="s">
        <v>144</v>
      </c>
      <c r="C232" s="26">
        <v>1</v>
      </c>
      <c r="D232" s="140" t="s">
        <v>365</v>
      </c>
      <c r="E232" s="27">
        <v>43634</v>
      </c>
      <c r="F232" s="28">
        <v>43636</v>
      </c>
      <c r="I232" s="111" t="s">
        <v>39</v>
      </c>
      <c r="AB232">
        <v>20</v>
      </c>
    </row>
    <row r="233" spans="2:28" ht="25.5" x14ac:dyDescent="0.2">
      <c r="B233" s="25" t="s">
        <v>144</v>
      </c>
      <c r="C233" s="26">
        <v>2</v>
      </c>
      <c r="D233" s="140" t="s">
        <v>246</v>
      </c>
      <c r="E233" s="27">
        <v>43634</v>
      </c>
      <c r="F233" s="28">
        <v>43636</v>
      </c>
      <c r="I233" s="111" t="s">
        <v>39</v>
      </c>
      <c r="AB233">
        <v>21</v>
      </c>
    </row>
    <row r="234" spans="2:28" x14ac:dyDescent="0.2">
      <c r="B234" s="25"/>
      <c r="C234" s="26"/>
      <c r="D234" s="22"/>
      <c r="E234" s="27"/>
      <c r="F234" s="28"/>
      <c r="I234" s="111" t="s">
        <v>39</v>
      </c>
      <c r="AB234">
        <v>22</v>
      </c>
    </row>
    <row r="235" spans="2:28" x14ac:dyDescent="0.2">
      <c r="B235" s="25"/>
      <c r="C235" s="26"/>
      <c r="D235" s="22"/>
      <c r="E235" s="27"/>
      <c r="F235" s="28"/>
      <c r="I235" s="111" t="s">
        <v>39</v>
      </c>
      <c r="AB235">
        <v>23</v>
      </c>
    </row>
    <row r="236" spans="2:28" ht="13.5" thickBot="1" x14ac:dyDescent="0.25">
      <c r="B236" s="142"/>
      <c r="C236" s="30"/>
      <c r="D236" s="31"/>
      <c r="E236" s="32"/>
      <c r="F236" s="33"/>
      <c r="I236" s="111" t="s">
        <v>39</v>
      </c>
      <c r="AB236">
        <v>24</v>
      </c>
    </row>
    <row r="237" spans="2:28" ht="6" customHeight="1" thickBot="1" x14ac:dyDescent="0.25">
      <c r="B237" s="12"/>
      <c r="F237" s="150"/>
      <c r="I237" s="111" t="s">
        <v>39</v>
      </c>
      <c r="AB237">
        <v>25</v>
      </c>
    </row>
    <row r="238" spans="2:28" ht="15" thickBot="1" x14ac:dyDescent="0.25">
      <c r="B238" s="136" t="s">
        <v>48</v>
      </c>
      <c r="C238" s="182" t="s">
        <v>155</v>
      </c>
      <c r="D238" s="174" t="s">
        <v>247</v>
      </c>
      <c r="E238" s="138" t="s">
        <v>26</v>
      </c>
      <c r="F238" s="139" t="s">
        <v>141</v>
      </c>
      <c r="I238" s="111" t="s">
        <v>39</v>
      </c>
      <c r="AB238">
        <v>1</v>
      </c>
    </row>
    <row r="239" spans="2:28" x14ac:dyDescent="0.2">
      <c r="B239" s="156" t="s">
        <v>100</v>
      </c>
      <c r="C239" s="157"/>
      <c r="D239" s="158"/>
      <c r="E239" s="21"/>
      <c r="F239" s="159"/>
      <c r="I239" s="111" t="s">
        <v>39</v>
      </c>
    </row>
    <row r="240" spans="2:28" x14ac:dyDescent="0.2">
      <c r="B240" s="13" t="s">
        <v>23</v>
      </c>
      <c r="C240" s="183">
        <v>43634</v>
      </c>
      <c r="D240" s="15" t="str">
        <f>IF(OR(C243="",C244=""),"",VLOOKUP(CONCATENATE(C243," - ",C244),Exposure,2))</f>
        <v>R</v>
      </c>
      <c r="E240" s="16" t="s">
        <v>65</v>
      </c>
      <c r="F240" s="88">
        <v>20</v>
      </c>
      <c r="I240" s="111" t="s">
        <v>39</v>
      </c>
      <c r="AB240">
        <v>2</v>
      </c>
    </row>
    <row r="241" spans="2:28" x14ac:dyDescent="0.2">
      <c r="B241" s="13" t="s">
        <v>35</v>
      </c>
      <c r="C241" s="184" t="s">
        <v>144</v>
      </c>
      <c r="D241" s="15" t="s">
        <v>63</v>
      </c>
      <c r="E241" s="16" t="s">
        <v>27</v>
      </c>
      <c r="F241" s="109" t="s">
        <v>222</v>
      </c>
      <c r="I241" s="111" t="s">
        <v>39</v>
      </c>
      <c r="AB241">
        <v>3</v>
      </c>
    </row>
    <row r="242" spans="2:28" x14ac:dyDescent="0.2">
      <c r="B242" s="13" t="s">
        <v>36</v>
      </c>
      <c r="C242" s="184" t="s">
        <v>144</v>
      </c>
      <c r="D242" s="18"/>
      <c r="E242" s="16" t="s">
        <v>29</v>
      </c>
      <c r="F242" s="186" t="s">
        <v>142</v>
      </c>
      <c r="I242" s="111" t="s">
        <v>39</v>
      </c>
      <c r="AB242">
        <v>4</v>
      </c>
    </row>
    <row r="243" spans="2:28" x14ac:dyDescent="0.2">
      <c r="B243" s="13" t="s">
        <v>24</v>
      </c>
      <c r="C243" s="108" t="s">
        <v>131</v>
      </c>
      <c r="D243" s="49" t="str">
        <f>IF(C243="","WARNING - Please enter a Probability.","")</f>
        <v/>
      </c>
      <c r="E243" s="16" t="s">
        <v>30</v>
      </c>
      <c r="F243" s="109" t="s">
        <v>46</v>
      </c>
      <c r="I243" s="111" t="s">
        <v>39</v>
      </c>
      <c r="AB243">
        <v>5</v>
      </c>
    </row>
    <row r="244" spans="2:28" x14ac:dyDescent="0.2">
      <c r="B244" s="13" t="s">
        <v>25</v>
      </c>
      <c r="C244" s="108" t="s">
        <v>101</v>
      </c>
      <c r="D244" s="15" t="s">
        <v>42</v>
      </c>
      <c r="E244" s="16" t="s">
        <v>31</v>
      </c>
      <c r="F244" s="110">
        <v>43635</v>
      </c>
      <c r="I244" s="111" t="s">
        <v>39</v>
      </c>
      <c r="AB244">
        <v>6</v>
      </c>
    </row>
    <row r="245" spans="2:28" x14ac:dyDescent="0.2">
      <c r="B245" s="153" t="s">
        <v>28</v>
      </c>
      <c r="C245" s="108" t="s">
        <v>140</v>
      </c>
      <c r="D245" s="15" t="s">
        <v>43</v>
      </c>
      <c r="E245" s="16" t="s">
        <v>32</v>
      </c>
      <c r="F245" s="110">
        <v>43636</v>
      </c>
      <c r="I245" s="111" t="s">
        <v>39</v>
      </c>
      <c r="AB245">
        <v>7</v>
      </c>
    </row>
    <row r="246" spans="2:28" x14ac:dyDescent="0.2">
      <c r="B246" s="13"/>
      <c r="C246" s="15"/>
      <c r="D246" s="15"/>
      <c r="E246" s="18"/>
      <c r="F246" s="19"/>
      <c r="I246" s="111" t="s">
        <v>39</v>
      </c>
      <c r="AB246">
        <v>8</v>
      </c>
    </row>
    <row r="247" spans="2:28" ht="25.5" x14ac:dyDescent="0.2">
      <c r="B247" s="20"/>
      <c r="C247" s="21" t="s">
        <v>37</v>
      </c>
      <c r="D247" s="195" t="s">
        <v>366</v>
      </c>
      <c r="E247" s="18"/>
      <c r="F247" s="19"/>
      <c r="I247" s="111" t="s">
        <v>39</v>
      </c>
      <c r="AB247">
        <v>9</v>
      </c>
    </row>
    <row r="248" spans="2:28" ht="6" customHeight="1" x14ac:dyDescent="0.2">
      <c r="B248" s="20"/>
      <c r="C248" s="21"/>
      <c r="D248" s="22"/>
      <c r="E248" s="18"/>
      <c r="F248" s="19"/>
      <c r="I248" s="111" t="s">
        <v>39</v>
      </c>
      <c r="AB248">
        <v>10</v>
      </c>
    </row>
    <row r="249" spans="2:28" ht="25.5" x14ac:dyDescent="0.2">
      <c r="B249" s="20"/>
      <c r="C249" s="21" t="s">
        <v>38</v>
      </c>
      <c r="D249" s="140" t="s">
        <v>367</v>
      </c>
      <c r="E249" s="18"/>
      <c r="F249" s="19"/>
      <c r="I249" s="111" t="s">
        <v>39</v>
      </c>
      <c r="AB249">
        <v>11</v>
      </c>
    </row>
    <row r="250" spans="2:28" ht="6" customHeight="1" x14ac:dyDescent="0.2">
      <c r="B250" s="20"/>
      <c r="C250" s="21"/>
      <c r="D250" s="22"/>
      <c r="E250" s="18"/>
      <c r="F250" s="19"/>
      <c r="I250" s="111" t="s">
        <v>39</v>
      </c>
      <c r="AB250">
        <v>12</v>
      </c>
    </row>
    <row r="251" spans="2:28" ht="38.25" x14ac:dyDescent="0.2">
      <c r="B251" s="20"/>
      <c r="C251" s="21" t="s">
        <v>0</v>
      </c>
      <c r="D251" s="140" t="s">
        <v>248</v>
      </c>
      <c r="E251" s="18"/>
      <c r="F251" s="19"/>
      <c r="I251" s="111" t="s">
        <v>39</v>
      </c>
      <c r="AB251">
        <v>13</v>
      </c>
    </row>
    <row r="252" spans="2:28" ht="6" customHeight="1" x14ac:dyDescent="0.2">
      <c r="B252" s="20"/>
      <c r="C252" s="21"/>
      <c r="D252" s="22"/>
      <c r="E252" s="18"/>
      <c r="F252" s="19"/>
      <c r="I252" s="111" t="s">
        <v>39</v>
      </c>
      <c r="AB252">
        <v>14</v>
      </c>
    </row>
    <row r="253" spans="2:28" x14ac:dyDescent="0.2">
      <c r="B253" s="20"/>
      <c r="C253" s="21" t="s">
        <v>95</v>
      </c>
      <c r="D253" s="22"/>
      <c r="E253" s="18"/>
      <c r="F253" s="19"/>
      <c r="I253" s="111" t="s">
        <v>39</v>
      </c>
      <c r="AB253">
        <v>15</v>
      </c>
    </row>
    <row r="254" spans="2:28" x14ac:dyDescent="0.2">
      <c r="B254" s="20"/>
      <c r="C254" s="21"/>
      <c r="D254" s="140"/>
      <c r="E254" s="18"/>
      <c r="F254" s="19"/>
      <c r="I254" s="111" t="s">
        <v>39</v>
      </c>
      <c r="AB254">
        <v>16</v>
      </c>
    </row>
    <row r="255" spans="2:28" x14ac:dyDescent="0.2">
      <c r="B255" s="20"/>
      <c r="C255" s="21"/>
      <c r="D255" s="22"/>
      <c r="E255" s="18"/>
      <c r="F255" s="19"/>
      <c r="I255" s="111" t="s">
        <v>39</v>
      </c>
      <c r="AB255">
        <v>17</v>
      </c>
    </row>
    <row r="256" spans="2:28" x14ac:dyDescent="0.2">
      <c r="B256" s="20"/>
      <c r="C256" s="23"/>
      <c r="D256" s="47"/>
      <c r="E256" s="18"/>
      <c r="F256" s="19"/>
      <c r="I256" s="111" t="s">
        <v>39</v>
      </c>
      <c r="AB256">
        <v>18</v>
      </c>
    </row>
    <row r="257" spans="2:28" x14ac:dyDescent="0.2">
      <c r="B257" s="24" t="s">
        <v>47</v>
      </c>
      <c r="C257" s="16" t="s">
        <v>50</v>
      </c>
      <c r="D257" s="48" t="s">
        <v>94</v>
      </c>
      <c r="E257" s="15" t="s">
        <v>93</v>
      </c>
      <c r="F257" s="17" t="s">
        <v>17</v>
      </c>
      <c r="I257" s="111" t="s">
        <v>39</v>
      </c>
      <c r="AB257">
        <v>19</v>
      </c>
    </row>
    <row r="258" spans="2:28" ht="25.5" x14ac:dyDescent="0.2">
      <c r="B258" s="25" t="s">
        <v>144</v>
      </c>
      <c r="C258" s="26">
        <v>1</v>
      </c>
      <c r="D258" s="140" t="s">
        <v>249</v>
      </c>
      <c r="E258" s="27">
        <v>43634</v>
      </c>
      <c r="F258" s="28">
        <v>43636</v>
      </c>
      <c r="I258" s="111" t="s">
        <v>39</v>
      </c>
      <c r="AB258">
        <v>20</v>
      </c>
    </row>
    <row r="259" spans="2:28" ht="25.5" x14ac:dyDescent="0.2">
      <c r="B259" s="25" t="s">
        <v>144</v>
      </c>
      <c r="C259" s="26">
        <v>2</v>
      </c>
      <c r="D259" s="140" t="s">
        <v>250</v>
      </c>
      <c r="E259" s="27">
        <v>43634</v>
      </c>
      <c r="F259" s="28">
        <v>43636</v>
      </c>
      <c r="I259" s="111" t="s">
        <v>39</v>
      </c>
      <c r="AB259">
        <v>21</v>
      </c>
    </row>
    <row r="260" spans="2:28" x14ac:dyDescent="0.2">
      <c r="B260" s="25" t="s">
        <v>144</v>
      </c>
      <c r="C260" s="26">
        <v>3</v>
      </c>
      <c r="D260" s="140" t="s">
        <v>251</v>
      </c>
      <c r="E260" s="27">
        <v>43634</v>
      </c>
      <c r="F260" s="28">
        <v>43636</v>
      </c>
      <c r="I260" s="111" t="s">
        <v>39</v>
      </c>
      <c r="AB260">
        <v>22</v>
      </c>
    </row>
    <row r="261" spans="2:28" x14ac:dyDescent="0.2">
      <c r="B261" s="25" t="s">
        <v>144</v>
      </c>
      <c r="C261" s="26">
        <v>4</v>
      </c>
      <c r="D261" s="140" t="s">
        <v>252</v>
      </c>
      <c r="E261" s="27">
        <v>43634</v>
      </c>
      <c r="F261" s="28">
        <v>43636</v>
      </c>
      <c r="I261" s="111" t="s">
        <v>39</v>
      </c>
      <c r="AB261">
        <v>23</v>
      </c>
    </row>
    <row r="262" spans="2:28" ht="13.5" thickBot="1" x14ac:dyDescent="0.25">
      <c r="B262" s="142"/>
      <c r="C262" s="30"/>
      <c r="D262" s="31"/>
      <c r="E262" s="32"/>
      <c r="F262" s="33"/>
      <c r="I262" s="111" t="s">
        <v>39</v>
      </c>
      <c r="AB262">
        <v>24</v>
      </c>
    </row>
    <row r="263" spans="2:28" ht="6" customHeight="1" thickBot="1" x14ac:dyDescent="0.25">
      <c r="B263" s="12"/>
      <c r="F263" s="150"/>
      <c r="I263" s="111" t="s">
        <v>39</v>
      </c>
      <c r="AB263">
        <v>25</v>
      </c>
    </row>
    <row r="264" spans="2:28" ht="26.25" thickBot="1" x14ac:dyDescent="0.25">
      <c r="B264" s="136" t="s">
        <v>48</v>
      </c>
      <c r="C264" s="182" t="s">
        <v>156</v>
      </c>
      <c r="D264" s="137" t="s">
        <v>188</v>
      </c>
      <c r="E264" s="138" t="s">
        <v>26</v>
      </c>
      <c r="F264" s="139" t="s">
        <v>129</v>
      </c>
      <c r="I264" s="111" t="s">
        <v>39</v>
      </c>
      <c r="AB264">
        <v>1</v>
      </c>
    </row>
    <row r="265" spans="2:28" x14ac:dyDescent="0.2">
      <c r="B265" s="156" t="s">
        <v>100</v>
      </c>
      <c r="C265" s="157"/>
      <c r="D265" s="158"/>
      <c r="E265" s="21"/>
      <c r="F265" s="159"/>
      <c r="I265" s="111" t="s">
        <v>39</v>
      </c>
    </row>
    <row r="266" spans="2:28" x14ac:dyDescent="0.2">
      <c r="B266" s="13" t="s">
        <v>23</v>
      </c>
      <c r="C266" s="183">
        <v>43634</v>
      </c>
      <c r="D266" s="15" t="str">
        <f>IF(OR(C269="",C270=""),"",VLOOKUP(CONCATENATE(C269," - ",C270),Exposure,2))</f>
        <v>G</v>
      </c>
      <c r="E266" s="16" t="s">
        <v>65</v>
      </c>
      <c r="F266" s="88">
        <v>4</v>
      </c>
      <c r="I266" s="111" t="s">
        <v>39</v>
      </c>
      <c r="AB266">
        <v>2</v>
      </c>
    </row>
    <row r="267" spans="2:28" x14ac:dyDescent="0.2">
      <c r="B267" s="13" t="s">
        <v>35</v>
      </c>
      <c r="C267" s="106" t="s">
        <v>144</v>
      </c>
      <c r="D267" s="15" t="s">
        <v>63</v>
      </c>
      <c r="E267" s="16" t="s">
        <v>27</v>
      </c>
      <c r="F267" s="109" t="s">
        <v>204</v>
      </c>
      <c r="I267" s="111" t="s">
        <v>39</v>
      </c>
      <c r="AB267">
        <v>3</v>
      </c>
    </row>
    <row r="268" spans="2:28" x14ac:dyDescent="0.2">
      <c r="B268" s="13" t="s">
        <v>36</v>
      </c>
      <c r="C268" s="107" t="s">
        <v>144</v>
      </c>
      <c r="D268" s="18"/>
      <c r="E268" s="16" t="s">
        <v>29</v>
      </c>
      <c r="F268" s="186" t="s">
        <v>142</v>
      </c>
      <c r="I268" s="111" t="s">
        <v>39</v>
      </c>
      <c r="AB268">
        <v>4</v>
      </c>
    </row>
    <row r="269" spans="2:28" x14ac:dyDescent="0.2">
      <c r="B269" s="13" t="s">
        <v>24</v>
      </c>
      <c r="C269" s="108" t="s">
        <v>207</v>
      </c>
      <c r="D269" s="49" t="str">
        <f>IF(C269="","WARNING - Please enter a Probability.","")</f>
        <v/>
      </c>
      <c r="E269" s="16" t="s">
        <v>30</v>
      </c>
      <c r="F269" s="109" t="s">
        <v>46</v>
      </c>
      <c r="I269" s="111" t="s">
        <v>39</v>
      </c>
      <c r="AB269">
        <v>5</v>
      </c>
    </row>
    <row r="270" spans="2:28" x14ac:dyDescent="0.2">
      <c r="B270" s="13" t="s">
        <v>25</v>
      </c>
      <c r="C270" s="108" t="s">
        <v>131</v>
      </c>
      <c r="D270" s="15" t="s">
        <v>42</v>
      </c>
      <c r="E270" s="16" t="s">
        <v>31</v>
      </c>
      <c r="F270" s="110" t="s">
        <v>203</v>
      </c>
      <c r="I270" s="111" t="s">
        <v>39</v>
      </c>
      <c r="AB270">
        <v>6</v>
      </c>
    </row>
    <row r="271" spans="2:28" x14ac:dyDescent="0.2">
      <c r="B271" s="153" t="s">
        <v>28</v>
      </c>
      <c r="C271" s="108" t="s">
        <v>41</v>
      </c>
      <c r="D271" s="15" t="s">
        <v>176</v>
      </c>
      <c r="E271" s="16" t="s">
        <v>32</v>
      </c>
      <c r="F271" s="110">
        <v>43636</v>
      </c>
      <c r="I271" s="111" t="s">
        <v>39</v>
      </c>
      <c r="AB271">
        <v>7</v>
      </c>
    </row>
    <row r="272" spans="2:28" x14ac:dyDescent="0.2">
      <c r="B272" s="13"/>
      <c r="C272" s="15"/>
      <c r="D272" s="15"/>
      <c r="E272" s="18"/>
      <c r="F272" s="19"/>
      <c r="I272" s="111" t="s">
        <v>39</v>
      </c>
      <c r="AB272">
        <v>8</v>
      </c>
    </row>
    <row r="273" spans="2:28" ht="25.5" x14ac:dyDescent="0.2">
      <c r="B273" s="20"/>
      <c r="C273" s="21" t="s">
        <v>37</v>
      </c>
      <c r="D273" s="195" t="s">
        <v>253</v>
      </c>
      <c r="E273" s="18"/>
      <c r="F273" s="19"/>
      <c r="I273" s="111" t="s">
        <v>39</v>
      </c>
      <c r="AB273">
        <v>9</v>
      </c>
    </row>
    <row r="274" spans="2:28" ht="6" customHeight="1" x14ac:dyDescent="0.2">
      <c r="B274" s="20"/>
      <c r="C274" s="21"/>
      <c r="D274" s="22"/>
      <c r="E274" s="18"/>
      <c r="F274" s="19"/>
      <c r="I274" s="111" t="s">
        <v>39</v>
      </c>
      <c r="AB274">
        <v>10</v>
      </c>
    </row>
    <row r="275" spans="2:28" ht="38.25" x14ac:dyDescent="0.2">
      <c r="B275" s="20"/>
      <c r="C275" s="21" t="s">
        <v>38</v>
      </c>
      <c r="D275" s="22" t="s">
        <v>254</v>
      </c>
      <c r="E275" s="18"/>
      <c r="F275" s="19"/>
      <c r="I275" s="111" t="s">
        <v>39</v>
      </c>
      <c r="AB275">
        <v>11</v>
      </c>
    </row>
    <row r="276" spans="2:28" ht="6" customHeight="1" x14ac:dyDescent="0.2">
      <c r="B276" s="20"/>
      <c r="C276" s="21"/>
      <c r="D276" s="22"/>
      <c r="E276" s="18"/>
      <c r="F276" s="19"/>
      <c r="I276" s="111" t="s">
        <v>39</v>
      </c>
      <c r="AB276">
        <v>12</v>
      </c>
    </row>
    <row r="277" spans="2:28" x14ac:dyDescent="0.2">
      <c r="B277" s="20"/>
      <c r="C277" s="21" t="s">
        <v>0</v>
      </c>
      <c r="D277" s="22"/>
      <c r="E277" s="18"/>
      <c r="F277" s="19"/>
      <c r="I277" s="111" t="s">
        <v>39</v>
      </c>
      <c r="AB277">
        <v>13</v>
      </c>
    </row>
    <row r="278" spans="2:28" ht="6" customHeight="1" x14ac:dyDescent="0.2">
      <c r="B278" s="20"/>
      <c r="C278" s="21"/>
      <c r="D278" s="22"/>
      <c r="E278" s="18"/>
      <c r="F278" s="19"/>
      <c r="I278" s="111" t="s">
        <v>39</v>
      </c>
      <c r="AB278">
        <v>14</v>
      </c>
    </row>
    <row r="279" spans="2:28" ht="25.5" x14ac:dyDescent="0.2">
      <c r="B279" s="20"/>
      <c r="C279" s="21" t="s">
        <v>95</v>
      </c>
      <c r="D279" s="140" t="s">
        <v>368</v>
      </c>
      <c r="E279" s="18"/>
      <c r="F279" s="19"/>
      <c r="I279" s="111" t="s">
        <v>39</v>
      </c>
      <c r="AB279">
        <v>15</v>
      </c>
    </row>
    <row r="280" spans="2:28" x14ac:dyDescent="0.2">
      <c r="B280" s="20"/>
      <c r="C280" s="21"/>
      <c r="D280" s="140"/>
      <c r="E280" s="18"/>
      <c r="F280" s="19"/>
      <c r="I280" s="111" t="s">
        <v>39</v>
      </c>
      <c r="AB280">
        <v>16</v>
      </c>
    </row>
    <row r="281" spans="2:28" x14ac:dyDescent="0.2">
      <c r="B281" s="20"/>
      <c r="C281" s="21"/>
      <c r="D281" s="22"/>
      <c r="E281" s="18"/>
      <c r="F281" s="19"/>
      <c r="I281" s="111" t="s">
        <v>39</v>
      </c>
      <c r="AB281">
        <v>17</v>
      </c>
    </row>
    <row r="282" spans="2:28" x14ac:dyDescent="0.2">
      <c r="B282" s="20"/>
      <c r="C282" s="23"/>
      <c r="D282" s="47"/>
      <c r="E282" s="18"/>
      <c r="F282" s="19"/>
      <c r="I282" s="111" t="s">
        <v>39</v>
      </c>
      <c r="AB282">
        <v>18</v>
      </c>
    </row>
    <row r="283" spans="2:28" x14ac:dyDescent="0.2">
      <c r="B283" s="24" t="s">
        <v>47</v>
      </c>
      <c r="C283" s="16" t="s">
        <v>50</v>
      </c>
      <c r="D283" s="48" t="s">
        <v>94</v>
      </c>
      <c r="E283" s="15" t="s">
        <v>93</v>
      </c>
      <c r="F283" s="17" t="s">
        <v>17</v>
      </c>
      <c r="I283" s="111" t="s">
        <v>39</v>
      </c>
      <c r="AB283">
        <v>19</v>
      </c>
    </row>
    <row r="284" spans="2:28" ht="25.5" x14ac:dyDescent="0.2">
      <c r="B284" s="25" t="s">
        <v>144</v>
      </c>
      <c r="C284" s="26">
        <v>1</v>
      </c>
      <c r="D284" s="22" t="s">
        <v>255</v>
      </c>
      <c r="E284" s="27">
        <v>43634</v>
      </c>
      <c r="F284" s="28">
        <v>43636</v>
      </c>
      <c r="I284" s="111" t="s">
        <v>39</v>
      </c>
      <c r="AB284">
        <v>20</v>
      </c>
    </row>
    <row r="285" spans="2:28" x14ac:dyDescent="0.2">
      <c r="B285" s="25" t="s">
        <v>144</v>
      </c>
      <c r="C285" s="26">
        <v>2</v>
      </c>
      <c r="D285" s="22" t="s">
        <v>256</v>
      </c>
      <c r="E285" s="27">
        <v>43634</v>
      </c>
      <c r="F285" s="28">
        <v>43636</v>
      </c>
      <c r="I285" s="111" t="s">
        <v>39</v>
      </c>
      <c r="AB285">
        <v>21</v>
      </c>
    </row>
    <row r="286" spans="2:28" x14ac:dyDescent="0.2">
      <c r="B286" s="25" t="s">
        <v>144</v>
      </c>
      <c r="C286" s="26">
        <v>3</v>
      </c>
      <c r="D286" s="22" t="s">
        <v>257</v>
      </c>
      <c r="E286" s="27">
        <v>43634</v>
      </c>
      <c r="F286" s="28">
        <v>43636</v>
      </c>
      <c r="I286" s="111" t="s">
        <v>39</v>
      </c>
      <c r="AB286">
        <v>22</v>
      </c>
    </row>
    <row r="287" spans="2:28" x14ac:dyDescent="0.2">
      <c r="B287" s="25"/>
      <c r="C287" s="26"/>
      <c r="D287" s="22"/>
      <c r="E287" s="27"/>
      <c r="F287" s="28"/>
      <c r="I287" s="111" t="s">
        <v>39</v>
      </c>
      <c r="AB287">
        <v>23</v>
      </c>
    </row>
    <row r="288" spans="2:28" ht="13.5" thickBot="1" x14ac:dyDescent="0.25">
      <c r="B288" s="142"/>
      <c r="C288" s="30"/>
      <c r="D288" s="31"/>
      <c r="E288" s="32"/>
      <c r="F288" s="33"/>
      <c r="I288" s="111" t="s">
        <v>39</v>
      </c>
      <c r="AB288">
        <v>24</v>
      </c>
    </row>
    <row r="289" spans="2:28" ht="6" customHeight="1" thickBot="1" x14ac:dyDescent="0.25">
      <c r="B289" s="12"/>
      <c r="F289" s="150"/>
      <c r="I289" s="111" t="s">
        <v>39</v>
      </c>
      <c r="AB289">
        <v>25</v>
      </c>
    </row>
    <row r="290" spans="2:28" ht="13.5" thickBot="1" x14ac:dyDescent="0.25">
      <c r="B290" s="136" t="s">
        <v>48</v>
      </c>
      <c r="C290" s="182" t="s">
        <v>157</v>
      </c>
      <c r="D290" s="137" t="s">
        <v>187</v>
      </c>
      <c r="E290" s="138" t="s">
        <v>26</v>
      </c>
      <c r="F290" s="139" t="s">
        <v>141</v>
      </c>
      <c r="I290" s="111" t="s">
        <v>39</v>
      </c>
      <c r="AB290">
        <v>1</v>
      </c>
    </row>
    <row r="291" spans="2:28" x14ac:dyDescent="0.2">
      <c r="B291" s="156" t="s">
        <v>100</v>
      </c>
      <c r="C291" s="157"/>
      <c r="D291" s="158"/>
      <c r="E291" s="21"/>
      <c r="F291" s="159"/>
      <c r="I291" s="111" t="s">
        <v>39</v>
      </c>
    </row>
    <row r="292" spans="2:28" x14ac:dyDescent="0.2">
      <c r="B292" s="13" t="s">
        <v>23</v>
      </c>
      <c r="C292" s="183">
        <v>43634</v>
      </c>
      <c r="D292" s="15" t="str">
        <f>IF(OR(C295="",C296=""),"",VLOOKUP(CONCATENATE(C295," - ",C296),Exposure,2))</f>
        <v>R</v>
      </c>
      <c r="E292" s="16" t="s">
        <v>65</v>
      </c>
      <c r="F292" s="88">
        <v>15</v>
      </c>
      <c r="I292" s="111" t="s">
        <v>39</v>
      </c>
      <c r="AB292">
        <v>2</v>
      </c>
    </row>
    <row r="293" spans="2:28" x14ac:dyDescent="0.2">
      <c r="B293" s="13" t="s">
        <v>35</v>
      </c>
      <c r="C293" s="106" t="s">
        <v>144</v>
      </c>
      <c r="D293" s="15" t="s">
        <v>63</v>
      </c>
      <c r="E293" s="16" t="s">
        <v>27</v>
      </c>
      <c r="F293" s="109" t="s">
        <v>204</v>
      </c>
      <c r="I293" s="111" t="s">
        <v>39</v>
      </c>
      <c r="AB293">
        <v>3</v>
      </c>
    </row>
    <row r="294" spans="2:28" x14ac:dyDescent="0.2">
      <c r="B294" s="13" t="s">
        <v>36</v>
      </c>
      <c r="C294" s="107" t="s">
        <v>144</v>
      </c>
      <c r="D294" s="18"/>
      <c r="E294" s="16" t="s">
        <v>29</v>
      </c>
      <c r="F294" s="186" t="s">
        <v>142</v>
      </c>
      <c r="I294" s="111" t="s">
        <v>39</v>
      </c>
      <c r="AB294">
        <v>4</v>
      </c>
    </row>
    <row r="295" spans="2:28" x14ac:dyDescent="0.2">
      <c r="B295" s="13" t="s">
        <v>24</v>
      </c>
      <c r="C295" s="108" t="s">
        <v>128</v>
      </c>
      <c r="D295" s="49" t="str">
        <f>IF(C295="","WARNING - Please enter a Probability.","")</f>
        <v/>
      </c>
      <c r="E295" s="16" t="s">
        <v>30</v>
      </c>
      <c r="F295" s="109" t="s">
        <v>46</v>
      </c>
      <c r="I295" s="111" t="s">
        <v>39</v>
      </c>
      <c r="AB295">
        <v>5</v>
      </c>
    </row>
    <row r="296" spans="2:28" x14ac:dyDescent="0.2">
      <c r="B296" s="13" t="s">
        <v>25</v>
      </c>
      <c r="C296" s="108" t="s">
        <v>101</v>
      </c>
      <c r="D296" s="15" t="s">
        <v>42</v>
      </c>
      <c r="E296" s="16" t="s">
        <v>31</v>
      </c>
      <c r="F296" s="110" t="s">
        <v>203</v>
      </c>
      <c r="I296" s="111" t="s">
        <v>39</v>
      </c>
      <c r="AB296">
        <v>6</v>
      </c>
    </row>
    <row r="297" spans="2:28" x14ac:dyDescent="0.2">
      <c r="B297" s="153" t="s">
        <v>28</v>
      </c>
      <c r="C297" s="108" t="s">
        <v>140</v>
      </c>
      <c r="D297" s="15" t="s">
        <v>176</v>
      </c>
      <c r="E297" s="16" t="s">
        <v>32</v>
      </c>
      <c r="F297" s="110">
        <v>43636</v>
      </c>
      <c r="I297" s="111" t="s">
        <v>39</v>
      </c>
      <c r="AB297">
        <v>7</v>
      </c>
    </row>
    <row r="298" spans="2:28" x14ac:dyDescent="0.2">
      <c r="B298" s="13"/>
      <c r="C298" s="15"/>
      <c r="D298" s="15"/>
      <c r="E298" s="18"/>
      <c r="F298" s="19"/>
      <c r="I298" s="111" t="s">
        <v>39</v>
      </c>
      <c r="AB298">
        <v>8</v>
      </c>
    </row>
    <row r="299" spans="2:28" ht="25.5" x14ac:dyDescent="0.2">
      <c r="B299" s="20"/>
      <c r="C299" s="21" t="s">
        <v>37</v>
      </c>
      <c r="D299" s="195" t="s">
        <v>369</v>
      </c>
      <c r="E299" s="18"/>
      <c r="F299" s="19"/>
      <c r="I299" s="111" t="s">
        <v>39</v>
      </c>
      <c r="AB299">
        <v>9</v>
      </c>
    </row>
    <row r="300" spans="2:28" ht="6" customHeight="1" x14ac:dyDescent="0.2">
      <c r="B300" s="20"/>
      <c r="C300" s="21"/>
      <c r="D300" s="22"/>
      <c r="E300" s="18"/>
      <c r="F300" s="19"/>
      <c r="I300" s="111" t="s">
        <v>39</v>
      </c>
      <c r="AB300">
        <v>10</v>
      </c>
    </row>
    <row r="301" spans="2:28" ht="38.25" x14ac:dyDescent="0.2">
      <c r="B301" s="20"/>
      <c r="C301" s="21" t="s">
        <v>38</v>
      </c>
      <c r="D301" s="22" t="s">
        <v>258</v>
      </c>
      <c r="E301" s="18"/>
      <c r="F301" s="19"/>
      <c r="I301" s="111" t="s">
        <v>39</v>
      </c>
      <c r="AB301">
        <v>11</v>
      </c>
    </row>
    <row r="302" spans="2:28" ht="6" customHeight="1" x14ac:dyDescent="0.2">
      <c r="B302" s="20"/>
      <c r="C302" s="21"/>
      <c r="D302" s="22"/>
      <c r="E302" s="18"/>
      <c r="F302" s="19"/>
      <c r="I302" s="111" t="s">
        <v>39</v>
      </c>
      <c r="AB302">
        <v>12</v>
      </c>
    </row>
    <row r="303" spans="2:28" x14ac:dyDescent="0.2">
      <c r="B303" s="20"/>
      <c r="C303" s="21" t="s">
        <v>0</v>
      </c>
      <c r="D303" s="22"/>
      <c r="E303" s="18"/>
      <c r="F303" s="19"/>
      <c r="I303" s="111" t="s">
        <v>39</v>
      </c>
      <c r="AB303">
        <v>13</v>
      </c>
    </row>
    <row r="304" spans="2:28" ht="6" customHeight="1" x14ac:dyDescent="0.2">
      <c r="B304" s="20"/>
      <c r="C304" s="21"/>
      <c r="D304" s="22"/>
      <c r="E304" s="18"/>
      <c r="F304" s="19"/>
      <c r="I304" s="111" t="s">
        <v>39</v>
      </c>
      <c r="AB304">
        <v>14</v>
      </c>
    </row>
    <row r="305" spans="2:28" x14ac:dyDescent="0.2">
      <c r="B305" s="20"/>
      <c r="C305" s="21" t="s">
        <v>95</v>
      </c>
      <c r="D305" s="140" t="s">
        <v>343</v>
      </c>
      <c r="E305" s="18"/>
      <c r="F305" s="19"/>
      <c r="I305" s="111" t="s">
        <v>39</v>
      </c>
      <c r="AB305">
        <v>15</v>
      </c>
    </row>
    <row r="306" spans="2:28" ht="25.5" x14ac:dyDescent="0.2">
      <c r="B306" s="20"/>
      <c r="C306" s="21"/>
      <c r="D306" s="140" t="s">
        <v>344</v>
      </c>
      <c r="E306" s="18"/>
      <c r="F306" s="19"/>
      <c r="I306" s="111" t="s">
        <v>39</v>
      </c>
      <c r="AB306">
        <v>16</v>
      </c>
    </row>
    <row r="307" spans="2:28" x14ac:dyDescent="0.2">
      <c r="B307" s="20"/>
      <c r="C307" s="21"/>
      <c r="D307" s="22"/>
      <c r="E307" s="18"/>
      <c r="F307" s="19"/>
      <c r="I307" s="111" t="s">
        <v>39</v>
      </c>
      <c r="AB307">
        <v>17</v>
      </c>
    </row>
    <row r="308" spans="2:28" x14ac:dyDescent="0.2">
      <c r="B308" s="20"/>
      <c r="C308" s="23"/>
      <c r="D308" s="47"/>
      <c r="E308" s="18"/>
      <c r="F308" s="19"/>
      <c r="I308" s="111" t="s">
        <v>39</v>
      </c>
      <c r="AB308">
        <v>18</v>
      </c>
    </row>
    <row r="309" spans="2:28" x14ac:dyDescent="0.2">
      <c r="B309" s="24" t="s">
        <v>47</v>
      </c>
      <c r="C309" s="16" t="s">
        <v>50</v>
      </c>
      <c r="D309" s="48" t="s">
        <v>94</v>
      </c>
      <c r="E309" s="15" t="s">
        <v>93</v>
      </c>
      <c r="F309" s="17" t="s">
        <v>17</v>
      </c>
      <c r="I309" s="111" t="s">
        <v>39</v>
      </c>
      <c r="AB309">
        <v>19</v>
      </c>
    </row>
    <row r="310" spans="2:28" x14ac:dyDescent="0.2">
      <c r="B310" s="25" t="s">
        <v>144</v>
      </c>
      <c r="C310" s="26">
        <v>1</v>
      </c>
      <c r="D310" s="22" t="s">
        <v>259</v>
      </c>
      <c r="E310" s="27">
        <v>43634</v>
      </c>
      <c r="F310" s="28">
        <v>43636</v>
      </c>
      <c r="I310" s="111" t="s">
        <v>39</v>
      </c>
      <c r="AB310">
        <v>20</v>
      </c>
    </row>
    <row r="311" spans="2:28" x14ac:dyDescent="0.2">
      <c r="B311" s="25" t="s">
        <v>144</v>
      </c>
      <c r="C311" s="26">
        <v>2</v>
      </c>
      <c r="D311" s="140" t="s">
        <v>370</v>
      </c>
      <c r="E311" s="27">
        <v>43634</v>
      </c>
      <c r="F311" s="28">
        <v>43636</v>
      </c>
      <c r="I311" s="111" t="s">
        <v>39</v>
      </c>
      <c r="AB311">
        <v>21</v>
      </c>
    </row>
    <row r="312" spans="2:28" x14ac:dyDescent="0.2">
      <c r="B312" s="25" t="s">
        <v>144</v>
      </c>
      <c r="C312" s="26">
        <v>3</v>
      </c>
      <c r="D312" s="140" t="s">
        <v>371</v>
      </c>
      <c r="E312" s="27">
        <v>43634</v>
      </c>
      <c r="F312" s="28">
        <v>43636</v>
      </c>
      <c r="I312" s="111" t="s">
        <v>39</v>
      </c>
      <c r="AB312">
        <v>22</v>
      </c>
    </row>
    <row r="313" spans="2:28" ht="25.5" x14ac:dyDescent="0.2">
      <c r="B313" s="25" t="s">
        <v>144</v>
      </c>
      <c r="C313" s="26">
        <v>4</v>
      </c>
      <c r="D313" s="140" t="s">
        <v>372</v>
      </c>
      <c r="E313" s="27">
        <v>43634</v>
      </c>
      <c r="F313" s="28">
        <v>43636</v>
      </c>
      <c r="I313" s="111" t="s">
        <v>39</v>
      </c>
      <c r="AB313">
        <v>23</v>
      </c>
    </row>
    <row r="314" spans="2:28" ht="13.5" thickBot="1" x14ac:dyDescent="0.25">
      <c r="B314" s="142"/>
      <c r="C314" s="30"/>
      <c r="D314" s="31"/>
      <c r="E314" s="32"/>
      <c r="F314" s="33"/>
      <c r="I314" s="111" t="s">
        <v>39</v>
      </c>
      <c r="AB314">
        <v>24</v>
      </c>
    </row>
    <row r="315" spans="2:28" ht="6" customHeight="1" thickBot="1" x14ac:dyDescent="0.25">
      <c r="B315" s="148"/>
      <c r="C315" s="149"/>
      <c r="D315" s="150"/>
      <c r="E315" s="150"/>
      <c r="F315" s="150"/>
      <c r="I315" s="111" t="s">
        <v>39</v>
      </c>
      <c r="AB315">
        <v>25</v>
      </c>
    </row>
    <row r="316" spans="2:28" ht="26.25" thickBot="1" x14ac:dyDescent="0.25">
      <c r="B316" s="136" t="s">
        <v>48</v>
      </c>
      <c r="C316" s="182" t="s">
        <v>189</v>
      </c>
      <c r="D316" s="137" t="s">
        <v>373</v>
      </c>
      <c r="E316" s="138" t="s">
        <v>26</v>
      </c>
      <c r="F316" s="139" t="s">
        <v>44</v>
      </c>
      <c r="I316" s="111" t="s">
        <v>39</v>
      </c>
      <c r="AB316">
        <v>1</v>
      </c>
    </row>
    <row r="317" spans="2:28" x14ac:dyDescent="0.2">
      <c r="B317" s="156" t="s">
        <v>100</v>
      </c>
      <c r="C317" s="157"/>
      <c r="D317" s="158"/>
      <c r="E317" s="21"/>
      <c r="F317" s="159"/>
      <c r="I317" s="111" t="s">
        <v>39</v>
      </c>
    </row>
    <row r="318" spans="2:28" x14ac:dyDescent="0.2">
      <c r="B318" s="13" t="s">
        <v>23</v>
      </c>
      <c r="C318" s="183">
        <v>43634</v>
      </c>
      <c r="D318" s="15" t="str">
        <f>IF(OR(C321="",C322=""),"",VLOOKUP(CONCATENATE(C321," - ",C322),Exposure,2))</f>
        <v>Y</v>
      </c>
      <c r="E318" s="16" t="s">
        <v>65</v>
      </c>
      <c r="F318" s="88">
        <v>12</v>
      </c>
      <c r="I318" s="111" t="s">
        <v>39</v>
      </c>
      <c r="AB318">
        <v>2</v>
      </c>
    </row>
    <row r="319" spans="2:28" x14ac:dyDescent="0.2">
      <c r="B319" s="13" t="s">
        <v>35</v>
      </c>
      <c r="C319" s="106" t="s">
        <v>144</v>
      </c>
      <c r="D319" s="15" t="s">
        <v>63</v>
      </c>
      <c r="E319" s="16" t="s">
        <v>27</v>
      </c>
      <c r="F319" s="109" t="s">
        <v>66</v>
      </c>
      <c r="I319" s="111" t="s">
        <v>39</v>
      </c>
      <c r="AB319">
        <v>3</v>
      </c>
    </row>
    <row r="320" spans="2:28" x14ac:dyDescent="0.2">
      <c r="B320" s="13" t="s">
        <v>36</v>
      </c>
      <c r="C320" s="107" t="s">
        <v>144</v>
      </c>
      <c r="D320" s="18"/>
      <c r="E320" s="16" t="s">
        <v>29</v>
      </c>
      <c r="F320" s="186" t="s">
        <v>142</v>
      </c>
      <c r="I320" s="111" t="s">
        <v>39</v>
      </c>
      <c r="AB320">
        <v>4</v>
      </c>
    </row>
    <row r="321" spans="2:28" x14ac:dyDescent="0.2">
      <c r="B321" s="13" t="s">
        <v>24</v>
      </c>
      <c r="C321" s="108" t="s">
        <v>131</v>
      </c>
      <c r="D321" s="49" t="str">
        <f>IF(C321="","WARNING - Please enter a Probability.","")</f>
        <v/>
      </c>
      <c r="E321" s="16" t="s">
        <v>30</v>
      </c>
      <c r="F321" s="109" t="s">
        <v>211</v>
      </c>
      <c r="I321" s="111" t="s">
        <v>39</v>
      </c>
      <c r="AB321">
        <v>5</v>
      </c>
    </row>
    <row r="322" spans="2:28" x14ac:dyDescent="0.2">
      <c r="B322" s="13" t="s">
        <v>25</v>
      </c>
      <c r="C322" s="108" t="s">
        <v>128</v>
      </c>
      <c r="D322" s="15" t="s">
        <v>42</v>
      </c>
      <c r="E322" s="16" t="s">
        <v>31</v>
      </c>
      <c r="F322" s="110" t="s">
        <v>203</v>
      </c>
      <c r="I322" s="111" t="s">
        <v>39</v>
      </c>
      <c r="AB322">
        <v>6</v>
      </c>
    </row>
    <row r="323" spans="2:28" x14ac:dyDescent="0.2">
      <c r="B323" s="153" t="s">
        <v>28</v>
      </c>
      <c r="C323" s="108" t="s">
        <v>41</v>
      </c>
      <c r="D323" s="15" t="s">
        <v>229</v>
      </c>
      <c r="E323" s="16" t="s">
        <v>32</v>
      </c>
      <c r="F323" s="110">
        <v>43636</v>
      </c>
      <c r="I323" s="111" t="s">
        <v>39</v>
      </c>
      <c r="AB323">
        <v>7</v>
      </c>
    </row>
    <row r="324" spans="2:28" x14ac:dyDescent="0.2">
      <c r="B324" s="13"/>
      <c r="C324" s="15"/>
      <c r="D324" s="15"/>
      <c r="E324" s="18"/>
      <c r="F324" s="19"/>
      <c r="I324" s="111" t="s">
        <v>39</v>
      </c>
      <c r="AB324">
        <v>8</v>
      </c>
    </row>
    <row r="325" spans="2:28" ht="25.5" x14ac:dyDescent="0.2">
      <c r="B325" s="20"/>
      <c r="C325" s="21" t="s">
        <v>37</v>
      </c>
      <c r="D325" s="195" t="s">
        <v>260</v>
      </c>
      <c r="E325" s="18"/>
      <c r="F325" s="19"/>
      <c r="I325" s="111" t="s">
        <v>39</v>
      </c>
      <c r="AB325">
        <v>9</v>
      </c>
    </row>
    <row r="326" spans="2:28" ht="6" customHeight="1" x14ac:dyDescent="0.2">
      <c r="B326" s="20"/>
      <c r="C326" s="21"/>
      <c r="D326" s="22"/>
      <c r="E326" s="18"/>
      <c r="F326" s="19"/>
      <c r="I326" s="111" t="s">
        <v>39</v>
      </c>
      <c r="AB326">
        <v>10</v>
      </c>
    </row>
    <row r="327" spans="2:28" ht="25.5" x14ac:dyDescent="0.2">
      <c r="B327" s="20"/>
      <c r="C327" s="21" t="s">
        <v>38</v>
      </c>
      <c r="D327" s="140" t="s">
        <v>374</v>
      </c>
      <c r="E327" s="18"/>
      <c r="F327" s="19"/>
      <c r="I327" s="111" t="s">
        <v>39</v>
      </c>
      <c r="AB327">
        <v>11</v>
      </c>
    </row>
    <row r="328" spans="2:28" ht="6" customHeight="1" x14ac:dyDescent="0.2">
      <c r="B328" s="20"/>
      <c r="C328" s="21"/>
      <c r="D328" s="22"/>
      <c r="E328" s="18"/>
      <c r="F328" s="19"/>
      <c r="I328" s="111" t="s">
        <v>39</v>
      </c>
      <c r="AB328">
        <v>12</v>
      </c>
    </row>
    <row r="329" spans="2:28" ht="38.25" x14ac:dyDescent="0.2">
      <c r="B329" s="20"/>
      <c r="C329" s="21" t="s">
        <v>0</v>
      </c>
      <c r="D329" s="22" t="s">
        <v>261</v>
      </c>
      <c r="E329" s="18"/>
      <c r="F329" s="19"/>
      <c r="I329" s="111" t="s">
        <v>39</v>
      </c>
      <c r="AB329">
        <v>13</v>
      </c>
    </row>
    <row r="330" spans="2:28" ht="6" customHeight="1" x14ac:dyDescent="0.2">
      <c r="B330" s="20"/>
      <c r="C330" s="21"/>
      <c r="D330" s="22"/>
      <c r="E330" s="18"/>
      <c r="F330" s="19"/>
      <c r="I330" s="111" t="s">
        <v>39</v>
      </c>
      <c r="AB330">
        <v>14</v>
      </c>
    </row>
    <row r="331" spans="2:28" x14ac:dyDescent="0.2">
      <c r="B331" s="20"/>
      <c r="C331" s="21" t="s">
        <v>95</v>
      </c>
      <c r="D331" s="22"/>
      <c r="E331" s="18"/>
      <c r="F331" s="19"/>
      <c r="I331" s="111" t="s">
        <v>39</v>
      </c>
      <c r="AB331">
        <v>15</v>
      </c>
    </row>
    <row r="332" spans="2:28" x14ac:dyDescent="0.2">
      <c r="B332" s="20"/>
      <c r="C332" s="21"/>
      <c r="D332" s="140"/>
      <c r="E332" s="18"/>
      <c r="F332" s="19"/>
      <c r="I332" s="111" t="s">
        <v>39</v>
      </c>
      <c r="AB332">
        <v>16</v>
      </c>
    </row>
    <row r="333" spans="2:28" x14ac:dyDescent="0.2">
      <c r="B333" s="20"/>
      <c r="C333" s="21"/>
      <c r="D333" s="22"/>
      <c r="E333" s="18"/>
      <c r="F333" s="19"/>
      <c r="I333" s="111" t="s">
        <v>39</v>
      </c>
      <c r="AB333">
        <v>17</v>
      </c>
    </row>
    <row r="334" spans="2:28" x14ac:dyDescent="0.2">
      <c r="B334" s="20"/>
      <c r="C334" s="23"/>
      <c r="D334" s="47"/>
      <c r="E334" s="18"/>
      <c r="F334" s="19"/>
      <c r="I334" s="111" t="s">
        <v>39</v>
      </c>
      <c r="AB334">
        <v>18</v>
      </c>
    </row>
    <row r="335" spans="2:28" x14ac:dyDescent="0.2">
      <c r="B335" s="24" t="s">
        <v>47</v>
      </c>
      <c r="C335" s="16" t="s">
        <v>50</v>
      </c>
      <c r="D335" s="48" t="s">
        <v>94</v>
      </c>
      <c r="E335" s="15" t="s">
        <v>93</v>
      </c>
      <c r="F335" s="17" t="s">
        <v>17</v>
      </c>
      <c r="I335" s="111" t="s">
        <v>39</v>
      </c>
      <c r="AB335">
        <v>19</v>
      </c>
    </row>
    <row r="336" spans="2:28" ht="25.5" x14ac:dyDescent="0.2">
      <c r="B336" s="25" t="s">
        <v>144</v>
      </c>
      <c r="C336" s="26">
        <v>1</v>
      </c>
      <c r="D336" s="22" t="s">
        <v>262</v>
      </c>
      <c r="E336" s="27">
        <v>43634</v>
      </c>
      <c r="F336" s="28">
        <v>43636</v>
      </c>
      <c r="I336" s="111" t="s">
        <v>39</v>
      </c>
      <c r="AB336">
        <v>20</v>
      </c>
    </row>
    <row r="337" spans="2:28" ht="38.25" x14ac:dyDescent="0.2">
      <c r="B337" s="25" t="s">
        <v>144</v>
      </c>
      <c r="C337" s="26">
        <v>2</v>
      </c>
      <c r="D337" s="22" t="s">
        <v>263</v>
      </c>
      <c r="E337" s="27">
        <v>43634</v>
      </c>
      <c r="F337" s="28">
        <v>43636</v>
      </c>
      <c r="I337" s="111" t="s">
        <v>39</v>
      </c>
      <c r="AB337">
        <v>21</v>
      </c>
    </row>
    <row r="338" spans="2:28" x14ac:dyDescent="0.2">
      <c r="B338" s="25"/>
      <c r="C338" s="26"/>
      <c r="D338" s="22"/>
      <c r="E338" s="27"/>
      <c r="F338" s="28"/>
      <c r="I338" s="111" t="s">
        <v>39</v>
      </c>
      <c r="AB338">
        <v>22</v>
      </c>
    </row>
    <row r="339" spans="2:28" x14ac:dyDescent="0.2">
      <c r="B339" s="25"/>
      <c r="C339" s="26"/>
      <c r="D339" s="22"/>
      <c r="E339" s="27"/>
      <c r="F339" s="28"/>
      <c r="I339" s="111" t="s">
        <v>39</v>
      </c>
      <c r="AB339">
        <v>23</v>
      </c>
    </row>
    <row r="340" spans="2:28" ht="13.5" thickBot="1" x14ac:dyDescent="0.25">
      <c r="B340" s="142"/>
      <c r="C340" s="30"/>
      <c r="D340" s="31"/>
      <c r="E340" s="32"/>
      <c r="F340" s="33"/>
      <c r="I340" s="111" t="s">
        <v>39</v>
      </c>
      <c r="AB340">
        <v>24</v>
      </c>
    </row>
    <row r="341" spans="2:28" ht="6" customHeight="1" thickBot="1" x14ac:dyDescent="0.25">
      <c r="B341" s="148"/>
      <c r="C341" s="149"/>
      <c r="D341" s="150"/>
      <c r="E341" s="150"/>
      <c r="F341" s="150"/>
      <c r="I341" s="111" t="s">
        <v>39</v>
      </c>
      <c r="AB341">
        <v>25</v>
      </c>
    </row>
    <row r="342" spans="2:28" ht="13.5" thickBot="1" x14ac:dyDescent="0.25">
      <c r="B342" s="136" t="s">
        <v>48</v>
      </c>
      <c r="C342" s="182" t="s">
        <v>158</v>
      </c>
      <c r="D342" s="137" t="s">
        <v>212</v>
      </c>
      <c r="E342" s="138" t="s">
        <v>26</v>
      </c>
      <c r="F342" s="139" t="s">
        <v>44</v>
      </c>
      <c r="I342" s="111" t="s">
        <v>39</v>
      </c>
      <c r="AB342">
        <v>1</v>
      </c>
    </row>
    <row r="343" spans="2:28" x14ac:dyDescent="0.2">
      <c r="B343" s="156" t="s">
        <v>100</v>
      </c>
      <c r="C343" s="157"/>
      <c r="D343" s="158"/>
      <c r="E343" s="21"/>
      <c r="F343" s="159"/>
      <c r="I343" s="111" t="s">
        <v>39</v>
      </c>
    </row>
    <row r="344" spans="2:28" x14ac:dyDescent="0.2">
      <c r="B344" s="13" t="s">
        <v>23</v>
      </c>
      <c r="C344" s="183">
        <v>43634</v>
      </c>
      <c r="D344" s="15" t="str">
        <f>IF(OR(C347="",C348=""),"",VLOOKUP(CONCATENATE(C347," - ",C348),Exposure,2))</f>
        <v>R</v>
      </c>
      <c r="E344" s="16" t="s">
        <v>65</v>
      </c>
      <c r="F344" s="88">
        <v>15</v>
      </c>
      <c r="I344" s="111" t="s">
        <v>39</v>
      </c>
      <c r="AB344">
        <v>2</v>
      </c>
    </row>
    <row r="345" spans="2:28" x14ac:dyDescent="0.2">
      <c r="B345" s="13" t="s">
        <v>35</v>
      </c>
      <c r="C345" s="190" t="s">
        <v>144</v>
      </c>
      <c r="D345" s="15" t="s">
        <v>63</v>
      </c>
      <c r="E345" s="16" t="s">
        <v>27</v>
      </c>
      <c r="F345" s="109" t="s">
        <v>222</v>
      </c>
      <c r="I345" s="111" t="s">
        <v>39</v>
      </c>
      <c r="AB345">
        <v>3</v>
      </c>
    </row>
    <row r="346" spans="2:28" x14ac:dyDescent="0.2">
      <c r="B346" s="13" t="s">
        <v>36</v>
      </c>
      <c r="C346" s="107" t="s">
        <v>144</v>
      </c>
      <c r="D346" s="18"/>
      <c r="E346" s="16" t="s">
        <v>29</v>
      </c>
      <c r="F346" s="186" t="s">
        <v>142</v>
      </c>
      <c r="I346" s="111" t="s">
        <v>39</v>
      </c>
      <c r="AB346">
        <v>4</v>
      </c>
    </row>
    <row r="347" spans="2:28" x14ac:dyDescent="0.2">
      <c r="B347" s="13" t="s">
        <v>24</v>
      </c>
      <c r="C347" s="108" t="s">
        <v>128</v>
      </c>
      <c r="D347" s="49" t="str">
        <f>IF(C347="","WARNING - Please enter a Probability.","")</f>
        <v/>
      </c>
      <c r="E347" s="16" t="s">
        <v>30</v>
      </c>
      <c r="F347" s="109" t="s">
        <v>211</v>
      </c>
      <c r="I347" s="111" t="s">
        <v>39</v>
      </c>
      <c r="AB347">
        <v>5</v>
      </c>
    </row>
    <row r="348" spans="2:28" x14ac:dyDescent="0.2">
      <c r="B348" s="13" t="s">
        <v>25</v>
      </c>
      <c r="C348" s="108" t="s">
        <v>101</v>
      </c>
      <c r="D348" s="15" t="s">
        <v>42</v>
      </c>
      <c r="E348" s="16" t="s">
        <v>31</v>
      </c>
      <c r="F348" s="110" t="s">
        <v>203</v>
      </c>
      <c r="I348" s="111" t="s">
        <v>39</v>
      </c>
      <c r="AB348">
        <v>6</v>
      </c>
    </row>
    <row r="349" spans="2:28" x14ac:dyDescent="0.2">
      <c r="B349" s="153" t="s">
        <v>28</v>
      </c>
      <c r="C349" s="108" t="s">
        <v>140</v>
      </c>
      <c r="D349" s="15" t="s">
        <v>229</v>
      </c>
      <c r="E349" s="16" t="s">
        <v>32</v>
      </c>
      <c r="F349" s="110">
        <v>43636</v>
      </c>
      <c r="I349" s="111" t="s">
        <v>39</v>
      </c>
      <c r="AB349">
        <v>7</v>
      </c>
    </row>
    <row r="350" spans="2:28" x14ac:dyDescent="0.2">
      <c r="B350" s="13"/>
      <c r="C350" s="15"/>
      <c r="D350" s="15"/>
      <c r="E350" s="18"/>
      <c r="F350" s="19"/>
      <c r="I350" s="111" t="s">
        <v>39</v>
      </c>
      <c r="AB350">
        <v>8</v>
      </c>
    </row>
    <row r="351" spans="2:28" ht="25.5" x14ac:dyDescent="0.2">
      <c r="B351" s="20"/>
      <c r="C351" s="21" t="s">
        <v>37</v>
      </c>
      <c r="D351" s="195" t="s">
        <v>264</v>
      </c>
      <c r="E351" s="18"/>
      <c r="F351" s="19"/>
      <c r="I351" s="111" t="s">
        <v>39</v>
      </c>
      <c r="AB351">
        <v>9</v>
      </c>
    </row>
    <row r="352" spans="2:28" ht="6" customHeight="1" x14ac:dyDescent="0.2">
      <c r="B352" s="20"/>
      <c r="C352" s="21"/>
      <c r="D352" s="22"/>
      <c r="E352" s="18"/>
      <c r="F352" s="19"/>
      <c r="I352" s="111" t="s">
        <v>39</v>
      </c>
      <c r="AB352">
        <v>10</v>
      </c>
    </row>
    <row r="353" spans="2:28" ht="25.5" x14ac:dyDescent="0.2">
      <c r="B353" s="20"/>
      <c r="C353" s="21" t="s">
        <v>38</v>
      </c>
      <c r="D353" s="140" t="s">
        <v>375</v>
      </c>
      <c r="E353" s="18"/>
      <c r="F353" s="19"/>
      <c r="I353" s="111" t="s">
        <v>39</v>
      </c>
      <c r="AB353">
        <v>11</v>
      </c>
    </row>
    <row r="354" spans="2:28" ht="6" customHeight="1" x14ac:dyDescent="0.2">
      <c r="B354" s="20"/>
      <c r="C354" s="21"/>
      <c r="D354" s="22"/>
      <c r="E354" s="18"/>
      <c r="F354" s="19"/>
      <c r="I354" s="111" t="s">
        <v>39</v>
      </c>
      <c r="AB354">
        <v>12</v>
      </c>
    </row>
    <row r="355" spans="2:28" ht="25.5" x14ac:dyDescent="0.2">
      <c r="B355" s="20"/>
      <c r="C355" s="21" t="s">
        <v>0</v>
      </c>
      <c r="D355" s="22" t="s">
        <v>265</v>
      </c>
      <c r="E355" s="18"/>
      <c r="F355" s="19"/>
      <c r="I355" s="111" t="s">
        <v>39</v>
      </c>
      <c r="AB355">
        <v>13</v>
      </c>
    </row>
    <row r="356" spans="2:28" ht="6" customHeight="1" x14ac:dyDescent="0.2">
      <c r="B356" s="20"/>
      <c r="C356" s="21"/>
      <c r="D356" s="22"/>
      <c r="E356" s="18"/>
      <c r="F356" s="19"/>
      <c r="I356" s="111" t="s">
        <v>39</v>
      </c>
      <c r="AB356">
        <v>14</v>
      </c>
    </row>
    <row r="357" spans="2:28" x14ac:dyDescent="0.2">
      <c r="B357" s="20"/>
      <c r="C357" s="21" t="s">
        <v>95</v>
      </c>
      <c r="D357" s="22"/>
      <c r="E357" s="18"/>
      <c r="F357" s="19"/>
      <c r="I357" s="111" t="s">
        <v>39</v>
      </c>
      <c r="AB357">
        <v>15</v>
      </c>
    </row>
    <row r="358" spans="2:28" x14ac:dyDescent="0.2">
      <c r="B358" s="20"/>
      <c r="C358" s="21"/>
      <c r="D358" s="140"/>
      <c r="E358" s="18"/>
      <c r="F358" s="19"/>
      <c r="I358" s="111" t="s">
        <v>39</v>
      </c>
      <c r="AB358">
        <v>16</v>
      </c>
    </row>
    <row r="359" spans="2:28" x14ac:dyDescent="0.2">
      <c r="B359" s="20"/>
      <c r="C359" s="21"/>
      <c r="D359" s="22"/>
      <c r="E359" s="18"/>
      <c r="F359" s="19"/>
      <c r="I359" s="111" t="s">
        <v>39</v>
      </c>
      <c r="AB359">
        <v>17</v>
      </c>
    </row>
    <row r="360" spans="2:28" x14ac:dyDescent="0.2">
      <c r="B360" s="20"/>
      <c r="C360" s="23"/>
      <c r="D360" s="47"/>
      <c r="E360" s="18"/>
      <c r="F360" s="19"/>
      <c r="I360" s="111" t="s">
        <v>39</v>
      </c>
      <c r="AB360">
        <v>18</v>
      </c>
    </row>
    <row r="361" spans="2:28" x14ac:dyDescent="0.2">
      <c r="B361" s="24" t="s">
        <v>47</v>
      </c>
      <c r="C361" s="16" t="s">
        <v>50</v>
      </c>
      <c r="D361" s="48" t="s">
        <v>94</v>
      </c>
      <c r="E361" s="15" t="s">
        <v>93</v>
      </c>
      <c r="F361" s="17" t="s">
        <v>17</v>
      </c>
      <c r="I361" s="111" t="s">
        <v>39</v>
      </c>
      <c r="AB361">
        <v>19</v>
      </c>
    </row>
    <row r="362" spans="2:28" ht="25.5" x14ac:dyDescent="0.2">
      <c r="B362" s="25" t="s">
        <v>144</v>
      </c>
      <c r="C362" s="26">
        <v>1</v>
      </c>
      <c r="D362" s="22" t="s">
        <v>266</v>
      </c>
      <c r="E362" s="27">
        <v>43634</v>
      </c>
      <c r="F362" s="28">
        <v>43636</v>
      </c>
      <c r="I362" s="111" t="s">
        <v>39</v>
      </c>
      <c r="AB362">
        <v>20</v>
      </c>
    </row>
    <row r="363" spans="2:28" ht="25.5" x14ac:dyDescent="0.2">
      <c r="B363" s="25" t="s">
        <v>144</v>
      </c>
      <c r="C363" s="26">
        <v>2</v>
      </c>
      <c r="D363" s="140" t="s">
        <v>376</v>
      </c>
      <c r="E363" s="27">
        <v>43634</v>
      </c>
      <c r="F363" s="28">
        <v>43636</v>
      </c>
      <c r="I363" s="111" t="s">
        <v>39</v>
      </c>
      <c r="AB363">
        <v>21</v>
      </c>
    </row>
    <row r="364" spans="2:28" ht="25.5" x14ac:dyDescent="0.2">
      <c r="B364" s="25" t="s">
        <v>144</v>
      </c>
      <c r="C364" s="26">
        <v>3</v>
      </c>
      <c r="D364" s="140" t="s">
        <v>377</v>
      </c>
      <c r="E364" s="27">
        <v>43634</v>
      </c>
      <c r="F364" s="28">
        <v>43636</v>
      </c>
      <c r="I364" s="111" t="s">
        <v>39</v>
      </c>
      <c r="AB364">
        <v>22</v>
      </c>
    </row>
    <row r="365" spans="2:28" x14ac:dyDescent="0.2">
      <c r="B365" s="25"/>
      <c r="C365" s="26"/>
      <c r="D365" s="22"/>
      <c r="E365" s="27"/>
      <c r="F365" s="28"/>
      <c r="I365" s="111" t="s">
        <v>39</v>
      </c>
      <c r="AB365">
        <v>23</v>
      </c>
    </row>
    <row r="366" spans="2:28" ht="13.5" thickBot="1" x14ac:dyDescent="0.25">
      <c r="B366" s="142"/>
      <c r="C366" s="30"/>
      <c r="D366" s="31"/>
      <c r="E366" s="32"/>
      <c r="F366" s="33"/>
      <c r="I366" s="111" t="s">
        <v>39</v>
      </c>
      <c r="AB366">
        <v>24</v>
      </c>
    </row>
    <row r="367" spans="2:28" ht="6" customHeight="1" thickBot="1" x14ac:dyDescent="0.25">
      <c r="B367" s="148"/>
      <c r="C367" s="149"/>
      <c r="D367" s="150"/>
      <c r="E367" s="150"/>
      <c r="F367" s="150"/>
      <c r="I367" s="111" t="s">
        <v>39</v>
      </c>
      <c r="AB367">
        <v>25</v>
      </c>
    </row>
    <row r="368" spans="2:28" ht="26.25" thickBot="1" x14ac:dyDescent="0.25">
      <c r="B368" s="136" t="s">
        <v>48</v>
      </c>
      <c r="C368" s="182" t="s">
        <v>159</v>
      </c>
      <c r="D368" s="137" t="s">
        <v>190</v>
      </c>
      <c r="E368" s="138" t="s">
        <v>26</v>
      </c>
      <c r="F368" s="139" t="s">
        <v>129</v>
      </c>
      <c r="I368" s="111" t="s">
        <v>39</v>
      </c>
      <c r="AB368">
        <v>1</v>
      </c>
    </row>
    <row r="369" spans="2:28" x14ac:dyDescent="0.2">
      <c r="B369" s="156" t="s">
        <v>100</v>
      </c>
      <c r="C369" s="157"/>
      <c r="D369" s="158"/>
      <c r="E369" s="21"/>
      <c r="F369" s="159"/>
      <c r="I369" s="111" t="s">
        <v>39</v>
      </c>
    </row>
    <row r="370" spans="2:28" x14ac:dyDescent="0.2">
      <c r="B370" s="13" t="s">
        <v>23</v>
      </c>
      <c r="C370" s="183">
        <v>43634</v>
      </c>
      <c r="D370" s="15" t="str">
        <f>IF(OR(C373="",C374=""),"",VLOOKUP(CONCATENATE(C373," - ",C374),Exposure,2))</f>
        <v>Y</v>
      </c>
      <c r="E370" s="16" t="s">
        <v>65</v>
      </c>
      <c r="F370" s="88">
        <v>8</v>
      </c>
      <c r="I370" s="111" t="s">
        <v>39</v>
      </c>
      <c r="AB370">
        <v>2</v>
      </c>
    </row>
    <row r="371" spans="2:28" x14ac:dyDescent="0.2">
      <c r="B371" s="13" t="s">
        <v>35</v>
      </c>
      <c r="C371" s="106" t="s">
        <v>144</v>
      </c>
      <c r="D371" s="15" t="s">
        <v>63</v>
      </c>
      <c r="E371" s="16" t="s">
        <v>27</v>
      </c>
      <c r="F371" s="109" t="s">
        <v>221</v>
      </c>
      <c r="I371" s="111" t="s">
        <v>39</v>
      </c>
      <c r="AB371">
        <v>3</v>
      </c>
    </row>
    <row r="372" spans="2:28" x14ac:dyDescent="0.2">
      <c r="B372" s="13" t="s">
        <v>36</v>
      </c>
      <c r="C372" s="107" t="s">
        <v>144</v>
      </c>
      <c r="D372" s="18"/>
      <c r="E372" s="16" t="s">
        <v>29</v>
      </c>
      <c r="F372" s="186" t="s">
        <v>142</v>
      </c>
      <c r="I372" s="111" t="s">
        <v>39</v>
      </c>
      <c r="AB372">
        <v>4</v>
      </c>
    </row>
    <row r="373" spans="2:28" x14ac:dyDescent="0.2">
      <c r="B373" s="13" t="s">
        <v>24</v>
      </c>
      <c r="C373" s="108" t="s">
        <v>40</v>
      </c>
      <c r="D373" s="49" t="str">
        <f>IF(C373="","WARNING - Please enter a Probability.","")</f>
        <v/>
      </c>
      <c r="E373" s="16" t="s">
        <v>30</v>
      </c>
      <c r="F373" s="109" t="s">
        <v>46</v>
      </c>
      <c r="I373" s="111" t="s">
        <v>39</v>
      </c>
      <c r="AB373">
        <v>5</v>
      </c>
    </row>
    <row r="374" spans="2:28" x14ac:dyDescent="0.2">
      <c r="B374" s="13" t="s">
        <v>25</v>
      </c>
      <c r="C374" s="108" t="s">
        <v>101</v>
      </c>
      <c r="D374" s="15" t="s">
        <v>42</v>
      </c>
      <c r="E374" s="16" t="s">
        <v>31</v>
      </c>
      <c r="F374" s="110" t="s">
        <v>203</v>
      </c>
      <c r="I374" s="111" t="s">
        <v>39</v>
      </c>
      <c r="AB374">
        <v>6</v>
      </c>
    </row>
    <row r="375" spans="2:28" x14ac:dyDescent="0.2">
      <c r="B375" s="153" t="s">
        <v>28</v>
      </c>
      <c r="C375" s="108" t="s">
        <v>140</v>
      </c>
      <c r="D375" s="15" t="s">
        <v>176</v>
      </c>
      <c r="E375" s="16" t="s">
        <v>32</v>
      </c>
      <c r="F375" s="110">
        <v>43636</v>
      </c>
      <c r="I375" s="111" t="s">
        <v>39</v>
      </c>
      <c r="AB375">
        <v>7</v>
      </c>
    </row>
    <row r="376" spans="2:28" x14ac:dyDescent="0.2">
      <c r="B376" s="13"/>
      <c r="C376" s="15"/>
      <c r="D376" s="15"/>
      <c r="E376" s="18"/>
      <c r="F376" s="19"/>
      <c r="I376" s="111" t="s">
        <v>39</v>
      </c>
      <c r="AB376">
        <v>8</v>
      </c>
    </row>
    <row r="377" spans="2:28" ht="25.5" x14ac:dyDescent="0.2">
      <c r="B377" s="20"/>
      <c r="C377" s="21" t="s">
        <v>37</v>
      </c>
      <c r="D377" s="195" t="s">
        <v>267</v>
      </c>
      <c r="E377" s="18"/>
      <c r="F377" s="19"/>
      <c r="I377" s="111" t="s">
        <v>39</v>
      </c>
      <c r="AB377">
        <v>9</v>
      </c>
    </row>
    <row r="378" spans="2:28" ht="6" customHeight="1" x14ac:dyDescent="0.2">
      <c r="B378" s="20"/>
      <c r="C378" s="21"/>
      <c r="D378" s="22"/>
      <c r="E378" s="18"/>
      <c r="F378" s="19"/>
      <c r="I378" s="111" t="s">
        <v>39</v>
      </c>
      <c r="AB378">
        <v>10</v>
      </c>
    </row>
    <row r="379" spans="2:28" ht="51" x14ac:dyDescent="0.2">
      <c r="B379" s="20"/>
      <c r="C379" s="21" t="s">
        <v>38</v>
      </c>
      <c r="D379" s="140" t="s">
        <v>378</v>
      </c>
      <c r="E379" s="18"/>
      <c r="F379" s="19"/>
      <c r="I379" s="111" t="s">
        <v>39</v>
      </c>
      <c r="AB379">
        <v>11</v>
      </c>
    </row>
    <row r="380" spans="2:28" ht="6" customHeight="1" x14ac:dyDescent="0.2">
      <c r="B380" s="20"/>
      <c r="C380" s="21"/>
      <c r="D380" s="22"/>
      <c r="E380" s="18"/>
      <c r="F380" s="19"/>
      <c r="I380" s="111" t="s">
        <v>39</v>
      </c>
      <c r="AB380">
        <v>12</v>
      </c>
    </row>
    <row r="381" spans="2:28" x14ac:dyDescent="0.2">
      <c r="B381" s="20"/>
      <c r="C381" s="21" t="s">
        <v>0</v>
      </c>
      <c r="D381" s="22"/>
      <c r="E381" s="18"/>
      <c r="F381" s="19"/>
      <c r="I381" s="111" t="s">
        <v>39</v>
      </c>
      <c r="AB381">
        <v>13</v>
      </c>
    </row>
    <row r="382" spans="2:28" ht="6" customHeight="1" x14ac:dyDescent="0.2">
      <c r="B382" s="20"/>
      <c r="C382" s="21"/>
      <c r="D382" s="22"/>
      <c r="E382" s="18"/>
      <c r="F382" s="19"/>
      <c r="I382" s="111" t="s">
        <v>39</v>
      </c>
      <c r="AB382">
        <v>14</v>
      </c>
    </row>
    <row r="383" spans="2:28" x14ac:dyDescent="0.2">
      <c r="B383" s="20"/>
      <c r="C383" s="21" t="s">
        <v>95</v>
      </c>
      <c r="D383" s="140" t="s">
        <v>345</v>
      </c>
      <c r="E383" s="18"/>
      <c r="F383" s="19"/>
      <c r="I383" s="111" t="s">
        <v>39</v>
      </c>
      <c r="AB383">
        <v>15</v>
      </c>
    </row>
    <row r="384" spans="2:28" x14ac:dyDescent="0.2">
      <c r="B384" s="20"/>
      <c r="C384" s="21"/>
      <c r="D384" s="140" t="s">
        <v>346</v>
      </c>
      <c r="E384" s="18"/>
      <c r="F384" s="19"/>
      <c r="I384" s="111" t="s">
        <v>39</v>
      </c>
      <c r="AB384">
        <v>16</v>
      </c>
    </row>
    <row r="385" spans="2:28" x14ac:dyDescent="0.2">
      <c r="B385" s="20"/>
      <c r="C385" s="21"/>
      <c r="D385" s="22"/>
      <c r="E385" s="18"/>
      <c r="F385" s="19"/>
      <c r="I385" s="111" t="s">
        <v>39</v>
      </c>
      <c r="AB385">
        <v>17</v>
      </c>
    </row>
    <row r="386" spans="2:28" x14ac:dyDescent="0.2">
      <c r="B386" s="20"/>
      <c r="C386" s="23"/>
      <c r="D386" s="47"/>
      <c r="E386" s="18"/>
      <c r="F386" s="19"/>
      <c r="I386" s="111" t="s">
        <v>39</v>
      </c>
      <c r="AB386">
        <v>18</v>
      </c>
    </row>
    <row r="387" spans="2:28" x14ac:dyDescent="0.2">
      <c r="B387" s="24" t="s">
        <v>47</v>
      </c>
      <c r="C387" s="16" t="s">
        <v>50</v>
      </c>
      <c r="D387" s="48" t="s">
        <v>94</v>
      </c>
      <c r="E387" s="15" t="s">
        <v>93</v>
      </c>
      <c r="F387" s="17" t="s">
        <v>17</v>
      </c>
      <c r="I387" s="111" t="s">
        <v>39</v>
      </c>
      <c r="AB387">
        <v>19</v>
      </c>
    </row>
    <row r="388" spans="2:28" ht="25.5" x14ac:dyDescent="0.2">
      <c r="B388" s="25" t="s">
        <v>144</v>
      </c>
      <c r="C388" s="26">
        <v>1</v>
      </c>
      <c r="D388" s="22" t="s">
        <v>268</v>
      </c>
      <c r="E388" s="27">
        <v>43634</v>
      </c>
      <c r="F388" s="28">
        <v>43636</v>
      </c>
      <c r="I388" s="111" t="s">
        <v>39</v>
      </c>
      <c r="AB388">
        <v>20</v>
      </c>
    </row>
    <row r="389" spans="2:28" x14ac:dyDescent="0.2">
      <c r="B389" s="25" t="s">
        <v>144</v>
      </c>
      <c r="C389" s="26">
        <v>2</v>
      </c>
      <c r="D389" s="22" t="s">
        <v>271</v>
      </c>
      <c r="E389" s="27">
        <v>43634</v>
      </c>
      <c r="F389" s="28">
        <v>43636</v>
      </c>
      <c r="I389" s="111" t="s">
        <v>39</v>
      </c>
      <c r="AB389">
        <v>21</v>
      </c>
    </row>
    <row r="390" spans="2:28" ht="25.5" x14ac:dyDescent="0.2">
      <c r="B390" s="25" t="s">
        <v>144</v>
      </c>
      <c r="C390" s="26">
        <v>3</v>
      </c>
      <c r="D390" s="22" t="s">
        <v>270</v>
      </c>
      <c r="E390" s="27">
        <v>43634</v>
      </c>
      <c r="F390" s="28">
        <v>43636</v>
      </c>
      <c r="I390" s="111" t="s">
        <v>39</v>
      </c>
      <c r="AB390">
        <v>22</v>
      </c>
    </row>
    <row r="391" spans="2:28" ht="25.5" x14ac:dyDescent="0.2">
      <c r="B391" s="25" t="s">
        <v>144</v>
      </c>
      <c r="C391" s="26">
        <v>4</v>
      </c>
      <c r="D391" s="22" t="s">
        <v>269</v>
      </c>
      <c r="E391" s="27">
        <v>43634</v>
      </c>
      <c r="F391" s="28">
        <v>43636</v>
      </c>
      <c r="I391" s="111" t="s">
        <v>39</v>
      </c>
      <c r="AB391">
        <v>23</v>
      </c>
    </row>
    <row r="392" spans="2:28" ht="13.5" thickBot="1" x14ac:dyDescent="0.25">
      <c r="B392" s="142"/>
      <c r="C392" s="30"/>
      <c r="D392" s="31"/>
      <c r="E392" s="32"/>
      <c r="F392" s="33"/>
      <c r="I392" s="111" t="s">
        <v>39</v>
      </c>
      <c r="AB392">
        <v>24</v>
      </c>
    </row>
    <row r="393" spans="2:28" ht="6" customHeight="1" thickBot="1" x14ac:dyDescent="0.25">
      <c r="B393" s="12"/>
      <c r="F393" s="150"/>
      <c r="I393" s="111" t="s">
        <v>39</v>
      </c>
      <c r="AB393">
        <v>25</v>
      </c>
    </row>
    <row r="394" spans="2:28" ht="26.25" thickBot="1" x14ac:dyDescent="0.25">
      <c r="B394" s="136" t="s">
        <v>48</v>
      </c>
      <c r="C394" s="182" t="s">
        <v>178</v>
      </c>
      <c r="D394" s="137" t="s">
        <v>191</v>
      </c>
      <c r="E394" s="138" t="s">
        <v>26</v>
      </c>
      <c r="F394" s="139" t="s">
        <v>141</v>
      </c>
      <c r="I394" s="111" t="s">
        <v>39</v>
      </c>
      <c r="AB394">
        <v>1</v>
      </c>
    </row>
    <row r="395" spans="2:28" x14ac:dyDescent="0.2">
      <c r="B395" s="156" t="s">
        <v>100</v>
      </c>
      <c r="C395" s="157"/>
      <c r="D395" s="158"/>
      <c r="E395" s="21"/>
      <c r="F395" s="159"/>
      <c r="I395" s="111" t="s">
        <v>39</v>
      </c>
    </row>
    <row r="396" spans="2:28" x14ac:dyDescent="0.2">
      <c r="B396" s="13" t="s">
        <v>23</v>
      </c>
      <c r="C396" s="183">
        <v>43634</v>
      </c>
      <c r="D396" s="15" t="str">
        <f>IF(OR(C399="",C400=""),"",VLOOKUP(CONCATENATE(C399," - ",C400),Exposure,2))</f>
        <v>R</v>
      </c>
      <c r="E396" s="16" t="s">
        <v>65</v>
      </c>
      <c r="F396" s="88">
        <v>15</v>
      </c>
      <c r="I396" s="111" t="s">
        <v>39</v>
      </c>
      <c r="AB396">
        <v>2</v>
      </c>
    </row>
    <row r="397" spans="2:28" x14ac:dyDescent="0.2">
      <c r="B397" s="13" t="s">
        <v>35</v>
      </c>
      <c r="C397" s="191" t="s">
        <v>213</v>
      </c>
      <c r="D397" s="15" t="s">
        <v>63</v>
      </c>
      <c r="E397" s="16" t="s">
        <v>27</v>
      </c>
      <c r="F397" s="109" t="s">
        <v>223</v>
      </c>
      <c r="I397" s="111" t="s">
        <v>39</v>
      </c>
      <c r="AB397">
        <v>3</v>
      </c>
    </row>
    <row r="398" spans="2:28" x14ac:dyDescent="0.2">
      <c r="B398" s="13" t="s">
        <v>36</v>
      </c>
      <c r="C398" s="190" t="s">
        <v>214</v>
      </c>
      <c r="D398" s="18"/>
      <c r="E398" s="16" t="s">
        <v>29</v>
      </c>
      <c r="F398" s="186" t="s">
        <v>142</v>
      </c>
      <c r="I398" s="111" t="s">
        <v>39</v>
      </c>
      <c r="AB398">
        <v>4</v>
      </c>
    </row>
    <row r="399" spans="2:28" x14ac:dyDescent="0.2">
      <c r="B399" s="13" t="s">
        <v>24</v>
      </c>
      <c r="C399" s="108" t="s">
        <v>128</v>
      </c>
      <c r="D399" s="49" t="str">
        <f>IF(C399="","WARNING - Please enter a Probability.","")</f>
        <v/>
      </c>
      <c r="E399" s="16" t="s">
        <v>30</v>
      </c>
      <c r="F399" s="109" t="s">
        <v>46</v>
      </c>
      <c r="I399" s="111" t="s">
        <v>39</v>
      </c>
      <c r="AB399">
        <v>5</v>
      </c>
    </row>
    <row r="400" spans="2:28" x14ac:dyDescent="0.2">
      <c r="B400" s="13" t="s">
        <v>25</v>
      </c>
      <c r="C400" s="108" t="s">
        <v>101</v>
      </c>
      <c r="D400" s="15" t="s">
        <v>42</v>
      </c>
      <c r="E400" s="16" t="s">
        <v>31</v>
      </c>
      <c r="F400" s="110" t="s">
        <v>203</v>
      </c>
      <c r="I400" s="111" t="s">
        <v>39</v>
      </c>
      <c r="AB400">
        <v>6</v>
      </c>
    </row>
    <row r="401" spans="2:28" x14ac:dyDescent="0.2">
      <c r="B401" s="153" t="s">
        <v>28</v>
      </c>
      <c r="C401" s="108" t="s">
        <v>140</v>
      </c>
      <c r="D401" s="15" t="s">
        <v>176</v>
      </c>
      <c r="E401" s="16" t="s">
        <v>32</v>
      </c>
      <c r="F401" s="110">
        <v>43636</v>
      </c>
      <c r="I401" s="111" t="s">
        <v>39</v>
      </c>
      <c r="AB401">
        <v>7</v>
      </c>
    </row>
    <row r="402" spans="2:28" x14ac:dyDescent="0.2">
      <c r="B402" s="13"/>
      <c r="C402" s="15"/>
      <c r="D402" s="15"/>
      <c r="E402" s="18"/>
      <c r="F402" s="19"/>
      <c r="I402" s="111" t="s">
        <v>39</v>
      </c>
      <c r="AB402">
        <v>8</v>
      </c>
    </row>
    <row r="403" spans="2:28" ht="25.5" x14ac:dyDescent="0.2">
      <c r="B403" s="20"/>
      <c r="C403" s="21" t="s">
        <v>37</v>
      </c>
      <c r="D403" s="195" t="s">
        <v>276</v>
      </c>
      <c r="E403" s="18"/>
      <c r="F403" s="19"/>
      <c r="I403" s="111" t="s">
        <v>39</v>
      </c>
      <c r="AB403">
        <v>9</v>
      </c>
    </row>
    <row r="404" spans="2:28" ht="6" customHeight="1" x14ac:dyDescent="0.2">
      <c r="B404" s="20"/>
      <c r="C404" s="21"/>
      <c r="D404" s="22"/>
      <c r="E404" s="18"/>
      <c r="F404" s="19"/>
      <c r="I404" s="111" t="s">
        <v>39</v>
      </c>
      <c r="AB404">
        <v>10</v>
      </c>
    </row>
    <row r="405" spans="2:28" ht="51" x14ac:dyDescent="0.2">
      <c r="B405" s="20"/>
      <c r="C405" s="21" t="s">
        <v>38</v>
      </c>
      <c r="D405" s="140" t="s">
        <v>275</v>
      </c>
      <c r="E405" s="18"/>
      <c r="F405" s="19"/>
      <c r="I405" s="111" t="s">
        <v>39</v>
      </c>
      <c r="AB405">
        <v>11</v>
      </c>
    </row>
    <row r="406" spans="2:28" ht="6" customHeight="1" x14ac:dyDescent="0.2">
      <c r="B406" s="20"/>
      <c r="C406" s="21"/>
      <c r="D406" s="22"/>
      <c r="E406" s="18"/>
      <c r="F406" s="19"/>
      <c r="I406" s="111" t="s">
        <v>39</v>
      </c>
      <c r="AB406">
        <v>12</v>
      </c>
    </row>
    <row r="407" spans="2:28" ht="55.5" customHeight="1" x14ac:dyDescent="0.2">
      <c r="B407" s="20"/>
      <c r="C407" s="21" t="s">
        <v>0</v>
      </c>
      <c r="D407" s="140" t="s">
        <v>277</v>
      </c>
      <c r="E407" s="18"/>
      <c r="F407" s="19"/>
      <c r="I407" s="111" t="s">
        <v>39</v>
      </c>
      <c r="AB407">
        <v>13</v>
      </c>
    </row>
    <row r="408" spans="2:28" ht="6" customHeight="1" x14ac:dyDescent="0.2">
      <c r="B408" s="20"/>
      <c r="C408" s="21"/>
      <c r="D408" s="22"/>
      <c r="E408" s="18"/>
      <c r="F408" s="19"/>
      <c r="I408" s="111" t="s">
        <v>39</v>
      </c>
      <c r="AB408">
        <v>14</v>
      </c>
    </row>
    <row r="409" spans="2:28" x14ac:dyDescent="0.2">
      <c r="B409" s="20"/>
      <c r="C409" s="21" t="s">
        <v>95</v>
      </c>
      <c r="D409" s="140" t="s">
        <v>347</v>
      </c>
      <c r="E409" s="18"/>
      <c r="F409" s="19"/>
      <c r="I409" s="111" t="s">
        <v>39</v>
      </c>
      <c r="AB409">
        <v>15</v>
      </c>
    </row>
    <row r="410" spans="2:28" x14ac:dyDescent="0.2">
      <c r="B410" s="20"/>
      <c r="C410" s="21"/>
      <c r="D410" s="140" t="s">
        <v>348</v>
      </c>
      <c r="E410" s="18"/>
      <c r="F410" s="19"/>
      <c r="I410" s="111" t="s">
        <v>39</v>
      </c>
      <c r="AB410">
        <v>16</v>
      </c>
    </row>
    <row r="411" spans="2:28" x14ac:dyDescent="0.2">
      <c r="B411" s="20"/>
      <c r="C411" s="21"/>
      <c r="D411" s="22"/>
      <c r="E411" s="18"/>
      <c r="F411" s="19"/>
      <c r="I411" s="111" t="s">
        <v>39</v>
      </c>
      <c r="AB411">
        <v>17</v>
      </c>
    </row>
    <row r="412" spans="2:28" x14ac:dyDescent="0.2">
      <c r="B412" s="20"/>
      <c r="C412" s="23"/>
      <c r="D412" s="47"/>
      <c r="E412" s="18"/>
      <c r="F412" s="19"/>
      <c r="I412" s="111" t="s">
        <v>39</v>
      </c>
      <c r="AB412">
        <v>18</v>
      </c>
    </row>
    <row r="413" spans="2:28" x14ac:dyDescent="0.2">
      <c r="B413" s="24" t="s">
        <v>47</v>
      </c>
      <c r="C413" s="16" t="s">
        <v>50</v>
      </c>
      <c r="D413" s="48" t="s">
        <v>94</v>
      </c>
      <c r="E413" s="15" t="s">
        <v>93</v>
      </c>
      <c r="F413" s="17" t="s">
        <v>17</v>
      </c>
      <c r="I413" s="111" t="s">
        <v>39</v>
      </c>
      <c r="AB413">
        <v>19</v>
      </c>
    </row>
    <row r="414" spans="2:28" ht="25.5" x14ac:dyDescent="0.2">
      <c r="B414" s="25" t="s">
        <v>214</v>
      </c>
      <c r="C414" s="26">
        <v>1</v>
      </c>
      <c r="D414" s="140" t="s">
        <v>272</v>
      </c>
      <c r="E414" s="27">
        <v>43634</v>
      </c>
      <c r="F414" s="28">
        <v>43636</v>
      </c>
      <c r="I414" s="111" t="s">
        <v>39</v>
      </c>
      <c r="AB414">
        <v>20</v>
      </c>
    </row>
    <row r="415" spans="2:28" x14ac:dyDescent="0.2">
      <c r="B415" s="25" t="s">
        <v>214</v>
      </c>
      <c r="C415" s="26">
        <v>2</v>
      </c>
      <c r="D415" s="140" t="s">
        <v>273</v>
      </c>
      <c r="E415" s="27">
        <v>43634</v>
      </c>
      <c r="F415" s="28">
        <v>43636</v>
      </c>
      <c r="I415" s="111" t="s">
        <v>39</v>
      </c>
      <c r="AB415">
        <v>21</v>
      </c>
    </row>
    <row r="416" spans="2:28" x14ac:dyDescent="0.2">
      <c r="B416" s="25" t="s">
        <v>214</v>
      </c>
      <c r="C416" s="26">
        <v>3</v>
      </c>
      <c r="D416" s="22" t="s">
        <v>274</v>
      </c>
      <c r="E416" s="27">
        <v>43634</v>
      </c>
      <c r="F416" s="28">
        <v>43636</v>
      </c>
      <c r="I416" s="111" t="s">
        <v>39</v>
      </c>
      <c r="AB416">
        <v>22</v>
      </c>
    </row>
    <row r="417" spans="2:28" x14ac:dyDescent="0.2">
      <c r="B417" s="25"/>
      <c r="C417" s="26"/>
      <c r="D417" s="22"/>
      <c r="E417" s="27"/>
      <c r="F417" s="28"/>
      <c r="I417" s="111" t="s">
        <v>39</v>
      </c>
      <c r="AB417">
        <v>23</v>
      </c>
    </row>
    <row r="418" spans="2:28" ht="13.5" thickBot="1" x14ac:dyDescent="0.25">
      <c r="B418" s="142"/>
      <c r="C418" s="30"/>
      <c r="D418" s="31"/>
      <c r="E418" s="32"/>
      <c r="F418" s="33"/>
      <c r="I418" s="111" t="s">
        <v>39</v>
      </c>
      <c r="AB418">
        <v>24</v>
      </c>
    </row>
    <row r="419" spans="2:28" ht="6" customHeight="1" thickBot="1" x14ac:dyDescent="0.25">
      <c r="B419" s="12"/>
      <c r="F419" s="150"/>
      <c r="I419" s="111" t="s">
        <v>39</v>
      </c>
      <c r="AB419">
        <v>25</v>
      </c>
    </row>
    <row r="420" spans="2:28" ht="26.25" thickBot="1" x14ac:dyDescent="0.25">
      <c r="B420" s="136" t="s">
        <v>48</v>
      </c>
      <c r="C420" s="182" t="s">
        <v>160</v>
      </c>
      <c r="D420" s="137" t="s">
        <v>215</v>
      </c>
      <c r="E420" s="138" t="s">
        <v>26</v>
      </c>
      <c r="F420" s="139" t="s">
        <v>129</v>
      </c>
      <c r="I420" s="111" t="s">
        <v>39</v>
      </c>
      <c r="AB420">
        <v>1</v>
      </c>
    </row>
    <row r="421" spans="2:28" x14ac:dyDescent="0.2">
      <c r="B421" s="156" t="s">
        <v>100</v>
      </c>
      <c r="C421" s="157"/>
      <c r="D421" s="158"/>
      <c r="E421" s="21"/>
      <c r="F421" s="159"/>
      <c r="I421" s="111" t="s">
        <v>39</v>
      </c>
    </row>
    <row r="422" spans="2:28" x14ac:dyDescent="0.2">
      <c r="B422" s="13" t="s">
        <v>23</v>
      </c>
      <c r="C422" s="183">
        <v>43634</v>
      </c>
      <c r="D422" s="15" t="str">
        <f>IF(OR(C425="",C426=""),"",VLOOKUP(CONCATENATE(C425," - ",C426),Exposure,2))</f>
        <v>Y</v>
      </c>
      <c r="E422" s="16" t="s">
        <v>65</v>
      </c>
      <c r="F422" s="88">
        <v>9</v>
      </c>
      <c r="I422" s="111" t="s">
        <v>39</v>
      </c>
      <c r="AB422">
        <v>2</v>
      </c>
    </row>
    <row r="423" spans="2:28" x14ac:dyDescent="0.2">
      <c r="B423" s="13" t="s">
        <v>35</v>
      </c>
      <c r="C423" s="106" t="s">
        <v>144</v>
      </c>
      <c r="D423" s="15" t="s">
        <v>63</v>
      </c>
      <c r="E423" s="16" t="s">
        <v>27</v>
      </c>
      <c r="F423" s="109" t="s">
        <v>221</v>
      </c>
      <c r="I423" s="111" t="s">
        <v>39</v>
      </c>
      <c r="AB423">
        <v>3</v>
      </c>
    </row>
    <row r="424" spans="2:28" x14ac:dyDescent="0.2">
      <c r="B424" s="13" t="s">
        <v>36</v>
      </c>
      <c r="C424" s="190" t="s">
        <v>209</v>
      </c>
      <c r="D424" s="18"/>
      <c r="E424" s="16" t="s">
        <v>29</v>
      </c>
      <c r="F424" s="186" t="s">
        <v>142</v>
      </c>
      <c r="I424" s="111" t="s">
        <v>39</v>
      </c>
      <c r="AB424">
        <v>4</v>
      </c>
    </row>
    <row r="425" spans="2:28" x14ac:dyDescent="0.2">
      <c r="B425" s="13" t="s">
        <v>24</v>
      </c>
      <c r="C425" s="108" t="s">
        <v>128</v>
      </c>
      <c r="D425" s="49" t="str">
        <f>IF(C425="","WARNING - Please enter a Probability.","")</f>
        <v/>
      </c>
      <c r="E425" s="16" t="s">
        <v>30</v>
      </c>
      <c r="F425" s="109" t="s">
        <v>46</v>
      </c>
      <c r="I425" s="111" t="s">
        <v>39</v>
      </c>
      <c r="AB425">
        <v>5</v>
      </c>
    </row>
    <row r="426" spans="2:28" x14ac:dyDescent="0.2">
      <c r="B426" s="13" t="s">
        <v>25</v>
      </c>
      <c r="C426" s="108" t="s">
        <v>128</v>
      </c>
      <c r="D426" s="15" t="s">
        <v>42</v>
      </c>
      <c r="E426" s="16" t="s">
        <v>31</v>
      </c>
      <c r="F426" s="110" t="s">
        <v>203</v>
      </c>
      <c r="I426" s="111" t="s">
        <v>39</v>
      </c>
      <c r="AB426">
        <v>6</v>
      </c>
    </row>
    <row r="427" spans="2:28" x14ac:dyDescent="0.2">
      <c r="B427" s="153" t="s">
        <v>28</v>
      </c>
      <c r="C427" s="108" t="s">
        <v>41</v>
      </c>
      <c r="D427" s="15" t="s">
        <v>176</v>
      </c>
      <c r="E427" s="16" t="s">
        <v>32</v>
      </c>
      <c r="F427" s="110">
        <v>43636</v>
      </c>
      <c r="I427" s="111" t="s">
        <v>39</v>
      </c>
      <c r="AB427">
        <v>7</v>
      </c>
    </row>
    <row r="428" spans="2:28" x14ac:dyDescent="0.2">
      <c r="B428" s="13"/>
      <c r="C428" s="15"/>
      <c r="D428" s="15"/>
      <c r="E428" s="18"/>
      <c r="F428" s="19"/>
      <c r="I428" s="111" t="s">
        <v>39</v>
      </c>
      <c r="AB428">
        <v>8</v>
      </c>
    </row>
    <row r="429" spans="2:28" ht="14.25" customHeight="1" x14ac:dyDescent="0.2">
      <c r="B429" s="20"/>
      <c r="C429" s="21" t="s">
        <v>37</v>
      </c>
      <c r="D429" s="195" t="s">
        <v>278</v>
      </c>
      <c r="E429" s="18"/>
      <c r="F429" s="19"/>
      <c r="I429" s="111" t="s">
        <v>39</v>
      </c>
      <c r="AB429">
        <v>9</v>
      </c>
    </row>
    <row r="430" spans="2:28" ht="6" customHeight="1" x14ac:dyDescent="0.2">
      <c r="B430" s="20"/>
      <c r="C430" s="21"/>
      <c r="D430" s="22"/>
      <c r="E430" s="18"/>
      <c r="F430" s="19"/>
      <c r="I430" s="111" t="s">
        <v>39</v>
      </c>
      <c r="AB430">
        <v>10</v>
      </c>
    </row>
    <row r="431" spans="2:28" ht="25.5" x14ac:dyDescent="0.2">
      <c r="B431" s="20"/>
      <c r="C431" s="21" t="s">
        <v>38</v>
      </c>
      <c r="D431" s="140" t="s">
        <v>279</v>
      </c>
      <c r="E431" s="18"/>
      <c r="F431" s="19"/>
      <c r="I431" s="111" t="s">
        <v>39</v>
      </c>
      <c r="AB431">
        <v>11</v>
      </c>
    </row>
    <row r="432" spans="2:28" ht="6" customHeight="1" x14ac:dyDescent="0.2">
      <c r="B432" s="20"/>
      <c r="C432" s="21"/>
      <c r="D432" s="22"/>
      <c r="E432" s="18"/>
      <c r="F432" s="19"/>
      <c r="I432" s="111" t="s">
        <v>39</v>
      </c>
      <c r="AB432">
        <v>12</v>
      </c>
    </row>
    <row r="433" spans="2:28" ht="25.5" x14ac:dyDescent="0.2">
      <c r="B433" s="20"/>
      <c r="C433" s="21" t="s">
        <v>0</v>
      </c>
      <c r="D433" s="140" t="s">
        <v>280</v>
      </c>
      <c r="E433" s="18"/>
      <c r="F433" s="19"/>
      <c r="I433" s="111" t="s">
        <v>39</v>
      </c>
      <c r="AB433">
        <v>13</v>
      </c>
    </row>
    <row r="434" spans="2:28" ht="6" customHeight="1" x14ac:dyDescent="0.2">
      <c r="B434" s="20"/>
      <c r="C434" s="21"/>
      <c r="D434" s="22"/>
      <c r="E434" s="18"/>
      <c r="F434" s="19"/>
      <c r="I434" s="111" t="s">
        <v>39</v>
      </c>
      <c r="AB434">
        <v>14</v>
      </c>
    </row>
    <row r="435" spans="2:28" ht="25.5" x14ac:dyDescent="0.2">
      <c r="B435" s="20"/>
      <c r="C435" s="21" t="s">
        <v>95</v>
      </c>
      <c r="D435" s="140" t="s">
        <v>349</v>
      </c>
      <c r="E435" s="18"/>
      <c r="F435" s="19"/>
      <c r="I435" s="111" t="s">
        <v>39</v>
      </c>
      <c r="AB435">
        <v>15</v>
      </c>
    </row>
    <row r="436" spans="2:28" ht="25.5" x14ac:dyDescent="0.2">
      <c r="B436" s="20"/>
      <c r="C436" s="21"/>
      <c r="D436" s="140" t="s">
        <v>350</v>
      </c>
      <c r="E436" s="18"/>
      <c r="F436" s="19"/>
      <c r="I436" s="111" t="s">
        <v>39</v>
      </c>
      <c r="AB436">
        <v>16</v>
      </c>
    </row>
    <row r="437" spans="2:28" x14ac:dyDescent="0.2">
      <c r="B437" s="20"/>
      <c r="C437" s="21"/>
      <c r="D437" s="22"/>
      <c r="E437" s="18"/>
      <c r="F437" s="19"/>
      <c r="I437" s="111" t="s">
        <v>39</v>
      </c>
      <c r="AB437">
        <v>17</v>
      </c>
    </row>
    <row r="438" spans="2:28" x14ac:dyDescent="0.2">
      <c r="B438" s="20"/>
      <c r="C438" s="23"/>
      <c r="D438" s="47"/>
      <c r="E438" s="18"/>
      <c r="F438" s="19"/>
      <c r="I438" s="111" t="s">
        <v>39</v>
      </c>
      <c r="AB438">
        <v>18</v>
      </c>
    </row>
    <row r="439" spans="2:28" x14ac:dyDescent="0.2">
      <c r="B439" s="24" t="s">
        <v>47</v>
      </c>
      <c r="C439" s="16" t="s">
        <v>50</v>
      </c>
      <c r="D439" s="48" t="s">
        <v>94</v>
      </c>
      <c r="E439" s="15" t="s">
        <v>93</v>
      </c>
      <c r="F439" s="17" t="s">
        <v>17</v>
      </c>
      <c r="I439" s="111" t="s">
        <v>39</v>
      </c>
      <c r="AB439">
        <v>19</v>
      </c>
    </row>
    <row r="440" spans="2:28" x14ac:dyDescent="0.2">
      <c r="B440" s="196" t="s">
        <v>209</v>
      </c>
      <c r="C440" s="26">
        <v>1</v>
      </c>
      <c r="D440" s="140" t="s">
        <v>281</v>
      </c>
      <c r="E440" s="27">
        <v>43634</v>
      </c>
      <c r="F440" s="28">
        <v>43636</v>
      </c>
      <c r="I440" s="111" t="s">
        <v>39</v>
      </c>
      <c r="AB440">
        <v>20</v>
      </c>
    </row>
    <row r="441" spans="2:28" ht="25.5" x14ac:dyDescent="0.2">
      <c r="B441" s="196" t="s">
        <v>209</v>
      </c>
      <c r="C441" s="26">
        <v>2</v>
      </c>
      <c r="D441" s="140" t="s">
        <v>282</v>
      </c>
      <c r="E441" s="27">
        <v>43634</v>
      </c>
      <c r="F441" s="28">
        <v>43636</v>
      </c>
      <c r="I441" s="111" t="s">
        <v>39</v>
      </c>
      <c r="AB441">
        <v>21</v>
      </c>
    </row>
    <row r="442" spans="2:28" x14ac:dyDescent="0.2">
      <c r="B442" s="196" t="s">
        <v>209</v>
      </c>
      <c r="C442" s="26">
        <v>3</v>
      </c>
      <c r="D442" s="140" t="s">
        <v>283</v>
      </c>
      <c r="E442" s="27">
        <v>43634</v>
      </c>
      <c r="F442" s="28">
        <v>43636</v>
      </c>
      <c r="I442" s="111" t="s">
        <v>39</v>
      </c>
      <c r="AB442">
        <v>22</v>
      </c>
    </row>
    <row r="443" spans="2:28" x14ac:dyDescent="0.2">
      <c r="B443" s="25"/>
      <c r="C443" s="26"/>
      <c r="D443" s="22"/>
      <c r="E443" s="27"/>
      <c r="F443" s="28">
        <v>43636</v>
      </c>
      <c r="I443" s="111" t="s">
        <v>39</v>
      </c>
      <c r="AB443">
        <v>23</v>
      </c>
    </row>
    <row r="444" spans="2:28" ht="13.5" thickBot="1" x14ac:dyDescent="0.25">
      <c r="B444" s="142"/>
      <c r="C444" s="30"/>
      <c r="D444" s="31"/>
      <c r="E444" s="32"/>
      <c r="F444" s="33"/>
      <c r="I444" s="111" t="s">
        <v>39</v>
      </c>
      <c r="AB444">
        <v>24</v>
      </c>
    </row>
    <row r="445" spans="2:28" ht="6" customHeight="1" thickBot="1" x14ac:dyDescent="0.25">
      <c r="B445" s="12"/>
      <c r="F445" s="150"/>
      <c r="I445" s="111" t="s">
        <v>39</v>
      </c>
      <c r="AB445">
        <v>25</v>
      </c>
    </row>
    <row r="446" spans="2:28" ht="26.25" thickBot="1" x14ac:dyDescent="0.25">
      <c r="B446" s="136" t="s">
        <v>48</v>
      </c>
      <c r="C446" s="182" t="s">
        <v>161</v>
      </c>
      <c r="D446" s="137" t="s">
        <v>192</v>
      </c>
      <c r="E446" s="138" t="s">
        <v>26</v>
      </c>
      <c r="F446" s="139" t="s">
        <v>141</v>
      </c>
      <c r="I446" s="111" t="s">
        <v>39</v>
      </c>
      <c r="AB446">
        <v>1</v>
      </c>
    </row>
    <row r="447" spans="2:28" x14ac:dyDescent="0.2">
      <c r="B447" s="156" t="s">
        <v>100</v>
      </c>
      <c r="C447" s="157"/>
      <c r="D447" s="158"/>
      <c r="E447" s="21"/>
      <c r="F447" s="159"/>
      <c r="I447" s="111" t="s">
        <v>39</v>
      </c>
    </row>
    <row r="448" spans="2:28" x14ac:dyDescent="0.2">
      <c r="B448" s="13" t="s">
        <v>23</v>
      </c>
      <c r="C448" s="183">
        <v>43634</v>
      </c>
      <c r="D448" s="15" t="str">
        <f>IF(OR(C451="",C452=""),"",VLOOKUP(CONCATENATE(C451," - ",C452),Exposure,2))</f>
        <v>R</v>
      </c>
      <c r="E448" s="16" t="s">
        <v>65</v>
      </c>
      <c r="F448" s="88">
        <v>15</v>
      </c>
      <c r="I448" s="111" t="s">
        <v>39</v>
      </c>
      <c r="AB448">
        <v>2</v>
      </c>
    </row>
    <row r="449" spans="2:28" x14ac:dyDescent="0.2">
      <c r="B449" s="13" t="s">
        <v>35</v>
      </c>
      <c r="C449" s="106" t="s">
        <v>144</v>
      </c>
      <c r="D449" s="15" t="s">
        <v>63</v>
      </c>
      <c r="E449" s="16" t="s">
        <v>27</v>
      </c>
      <c r="F449" s="109" t="s">
        <v>223</v>
      </c>
      <c r="I449" s="111" t="s">
        <v>39</v>
      </c>
      <c r="AB449">
        <v>3</v>
      </c>
    </row>
    <row r="450" spans="2:28" x14ac:dyDescent="0.2">
      <c r="B450" s="13" t="s">
        <v>36</v>
      </c>
      <c r="C450" s="107" t="s">
        <v>144</v>
      </c>
      <c r="D450" s="18"/>
      <c r="E450" s="16" t="s">
        <v>29</v>
      </c>
      <c r="F450" s="186" t="s">
        <v>142</v>
      </c>
      <c r="I450" s="111" t="s">
        <v>39</v>
      </c>
      <c r="AB450">
        <v>4</v>
      </c>
    </row>
    <row r="451" spans="2:28" x14ac:dyDescent="0.2">
      <c r="B451" s="13" t="s">
        <v>24</v>
      </c>
      <c r="C451" s="108" t="s">
        <v>128</v>
      </c>
      <c r="D451" s="49" t="str">
        <f>IF(C451="","WARNING - Please enter a Probability.","")</f>
        <v/>
      </c>
      <c r="E451" s="16" t="s">
        <v>30</v>
      </c>
      <c r="F451" s="109" t="s">
        <v>46</v>
      </c>
      <c r="I451" s="111" t="s">
        <v>39</v>
      </c>
      <c r="AB451">
        <v>5</v>
      </c>
    </row>
    <row r="452" spans="2:28" x14ac:dyDescent="0.2">
      <c r="B452" s="13" t="s">
        <v>25</v>
      </c>
      <c r="C452" s="108" t="s">
        <v>101</v>
      </c>
      <c r="D452" s="15" t="s">
        <v>42</v>
      </c>
      <c r="E452" s="16" t="s">
        <v>31</v>
      </c>
      <c r="F452" s="110" t="s">
        <v>203</v>
      </c>
      <c r="I452" s="111" t="s">
        <v>39</v>
      </c>
      <c r="AB452">
        <v>6</v>
      </c>
    </row>
    <row r="453" spans="2:28" x14ac:dyDescent="0.2">
      <c r="B453" s="153" t="s">
        <v>28</v>
      </c>
      <c r="C453" s="108" t="s">
        <v>140</v>
      </c>
      <c r="D453" s="15" t="s">
        <v>43</v>
      </c>
      <c r="E453" s="16" t="s">
        <v>32</v>
      </c>
      <c r="F453" s="110">
        <v>43636</v>
      </c>
      <c r="I453" s="111" t="s">
        <v>39</v>
      </c>
      <c r="AB453">
        <v>7</v>
      </c>
    </row>
    <row r="454" spans="2:28" x14ac:dyDescent="0.2">
      <c r="B454" s="13"/>
      <c r="C454" s="15"/>
      <c r="D454" s="15"/>
      <c r="E454" s="18"/>
      <c r="F454" s="19"/>
      <c r="I454" s="111" t="s">
        <v>39</v>
      </c>
      <c r="AB454">
        <v>8</v>
      </c>
    </row>
    <row r="455" spans="2:28" ht="25.5" x14ac:dyDescent="0.2">
      <c r="B455" s="20"/>
      <c r="C455" s="21" t="s">
        <v>37</v>
      </c>
      <c r="D455" s="195" t="s">
        <v>284</v>
      </c>
      <c r="E455" s="18"/>
      <c r="F455" s="19"/>
      <c r="I455" s="111" t="s">
        <v>39</v>
      </c>
      <c r="AB455">
        <v>9</v>
      </c>
    </row>
    <row r="456" spans="2:28" ht="6" customHeight="1" x14ac:dyDescent="0.2">
      <c r="B456" s="20"/>
      <c r="C456" s="21"/>
      <c r="D456" s="22"/>
      <c r="E456" s="18"/>
      <c r="F456" s="19"/>
      <c r="I456" s="111" t="s">
        <v>39</v>
      </c>
      <c r="AB456">
        <v>10</v>
      </c>
    </row>
    <row r="457" spans="2:28" ht="25.5" x14ac:dyDescent="0.2">
      <c r="B457" s="20"/>
      <c r="C457" s="21" t="s">
        <v>38</v>
      </c>
      <c r="D457" s="140" t="s">
        <v>285</v>
      </c>
      <c r="E457" s="18"/>
      <c r="F457" s="19"/>
      <c r="I457" s="111" t="s">
        <v>39</v>
      </c>
      <c r="AB457">
        <v>11</v>
      </c>
    </row>
    <row r="458" spans="2:28" ht="6" customHeight="1" x14ac:dyDescent="0.2">
      <c r="B458" s="20"/>
      <c r="C458" s="21"/>
      <c r="D458" s="22"/>
      <c r="E458" s="18"/>
      <c r="F458" s="19"/>
      <c r="I458" s="111" t="s">
        <v>39</v>
      </c>
      <c r="AB458">
        <v>12</v>
      </c>
    </row>
    <row r="459" spans="2:28" ht="51" x14ac:dyDescent="0.2">
      <c r="B459" s="20"/>
      <c r="C459" s="21" t="s">
        <v>0</v>
      </c>
      <c r="D459" s="140" t="s">
        <v>286</v>
      </c>
      <c r="E459" s="18"/>
      <c r="F459" s="19"/>
      <c r="I459" s="111" t="s">
        <v>39</v>
      </c>
      <c r="AB459">
        <v>13</v>
      </c>
    </row>
    <row r="460" spans="2:28" ht="6" customHeight="1" x14ac:dyDescent="0.2">
      <c r="B460" s="20"/>
      <c r="C460" s="21"/>
      <c r="D460" s="22"/>
      <c r="E460" s="18"/>
      <c r="F460" s="19"/>
      <c r="I460" s="111" t="s">
        <v>39</v>
      </c>
      <c r="AB460">
        <v>14</v>
      </c>
    </row>
    <row r="461" spans="2:28" x14ac:dyDescent="0.2">
      <c r="B461" s="20"/>
      <c r="C461" s="21" t="s">
        <v>95</v>
      </c>
      <c r="D461" s="22"/>
      <c r="E461" s="18"/>
      <c r="F461" s="19"/>
      <c r="I461" s="111" t="s">
        <v>39</v>
      </c>
      <c r="AB461">
        <v>15</v>
      </c>
    </row>
    <row r="462" spans="2:28" x14ac:dyDescent="0.2">
      <c r="B462" s="20"/>
      <c r="C462" s="21"/>
      <c r="D462" s="140"/>
      <c r="E462" s="18"/>
      <c r="F462" s="19"/>
      <c r="I462" s="111" t="s">
        <v>39</v>
      </c>
      <c r="AB462">
        <v>16</v>
      </c>
    </row>
    <row r="463" spans="2:28" x14ac:dyDescent="0.2">
      <c r="B463" s="20"/>
      <c r="C463" s="21"/>
      <c r="D463" s="22"/>
      <c r="E463" s="18"/>
      <c r="F463" s="19"/>
      <c r="I463" s="111" t="s">
        <v>39</v>
      </c>
      <c r="AB463">
        <v>17</v>
      </c>
    </row>
    <row r="464" spans="2:28" x14ac:dyDescent="0.2">
      <c r="B464" s="20"/>
      <c r="C464" s="23"/>
      <c r="D464" s="47"/>
      <c r="E464" s="18"/>
      <c r="F464" s="19"/>
      <c r="I464" s="111" t="s">
        <v>39</v>
      </c>
      <c r="AB464">
        <v>18</v>
      </c>
    </row>
    <row r="465" spans="2:28" x14ac:dyDescent="0.2">
      <c r="B465" s="24" t="s">
        <v>47</v>
      </c>
      <c r="C465" s="16" t="s">
        <v>50</v>
      </c>
      <c r="D465" s="48" t="s">
        <v>94</v>
      </c>
      <c r="E465" s="15" t="s">
        <v>93</v>
      </c>
      <c r="F465" s="17" t="s">
        <v>17</v>
      </c>
      <c r="I465" s="111" t="s">
        <v>39</v>
      </c>
      <c r="AB465">
        <v>19</v>
      </c>
    </row>
    <row r="466" spans="2:28" x14ac:dyDescent="0.2">
      <c r="B466" s="196" t="s">
        <v>144</v>
      </c>
      <c r="C466" s="26">
        <v>1</v>
      </c>
      <c r="D466" s="140" t="s">
        <v>287</v>
      </c>
      <c r="E466" s="27">
        <v>43634</v>
      </c>
      <c r="F466" s="28">
        <v>43636</v>
      </c>
      <c r="I466" s="111" t="s">
        <v>39</v>
      </c>
      <c r="AB466">
        <v>20</v>
      </c>
    </row>
    <row r="467" spans="2:28" ht="25.5" x14ac:dyDescent="0.2">
      <c r="B467" s="25" t="s">
        <v>144</v>
      </c>
      <c r="C467" s="26">
        <v>2</v>
      </c>
      <c r="D467" s="140" t="s">
        <v>288</v>
      </c>
      <c r="E467" s="27">
        <v>43634</v>
      </c>
      <c r="F467" s="28">
        <v>43636</v>
      </c>
      <c r="I467" s="111" t="s">
        <v>39</v>
      </c>
      <c r="AB467">
        <v>21</v>
      </c>
    </row>
    <row r="468" spans="2:28" x14ac:dyDescent="0.2">
      <c r="B468" s="25"/>
      <c r="C468" s="26"/>
      <c r="D468" s="22"/>
      <c r="E468" s="27"/>
      <c r="F468" s="28"/>
      <c r="I468" s="111" t="s">
        <v>39</v>
      </c>
      <c r="AB468">
        <v>22</v>
      </c>
    </row>
    <row r="469" spans="2:28" x14ac:dyDescent="0.2">
      <c r="B469" s="25"/>
      <c r="C469" s="26"/>
      <c r="D469" s="22"/>
      <c r="E469" s="27"/>
      <c r="F469" s="28"/>
      <c r="I469" s="111" t="s">
        <v>39</v>
      </c>
      <c r="AB469">
        <v>23</v>
      </c>
    </row>
    <row r="470" spans="2:28" ht="13.5" thickBot="1" x14ac:dyDescent="0.25">
      <c r="B470" s="142"/>
      <c r="C470" s="30"/>
      <c r="D470" s="31"/>
      <c r="E470" s="32"/>
      <c r="F470" s="33"/>
      <c r="I470" s="111" t="s">
        <v>39</v>
      </c>
      <c r="AB470">
        <v>24</v>
      </c>
    </row>
    <row r="471" spans="2:28" ht="6" customHeight="1" thickBot="1" x14ac:dyDescent="0.25">
      <c r="B471" s="12"/>
      <c r="F471" s="150"/>
      <c r="I471" s="111" t="s">
        <v>39</v>
      </c>
      <c r="AB471">
        <v>25</v>
      </c>
    </row>
    <row r="472" spans="2:28" ht="26.25" thickBot="1" x14ac:dyDescent="0.25">
      <c r="B472" s="136" t="s">
        <v>48</v>
      </c>
      <c r="C472" s="182" t="s">
        <v>162</v>
      </c>
      <c r="D472" s="137" t="s">
        <v>193</v>
      </c>
      <c r="E472" s="138" t="s">
        <v>26</v>
      </c>
      <c r="F472" s="139" t="s">
        <v>129</v>
      </c>
      <c r="I472" s="111" t="s">
        <v>39</v>
      </c>
      <c r="AB472">
        <v>1</v>
      </c>
    </row>
    <row r="473" spans="2:28" x14ac:dyDescent="0.2">
      <c r="B473" s="156" t="s">
        <v>100</v>
      </c>
      <c r="C473" s="157"/>
      <c r="D473" s="158"/>
      <c r="E473" s="21"/>
      <c r="F473" s="159"/>
      <c r="I473" s="111" t="s">
        <v>39</v>
      </c>
    </row>
    <row r="474" spans="2:28" x14ac:dyDescent="0.2">
      <c r="B474" s="13" t="s">
        <v>23</v>
      </c>
      <c r="C474" s="183">
        <v>43634</v>
      </c>
      <c r="D474" s="15" t="str">
        <f>IF(OR(C477="",C478=""),"",VLOOKUP(CONCATENATE(C477," - ",C478),Exposure,2))</f>
        <v>Y</v>
      </c>
      <c r="E474" s="16" t="s">
        <v>65</v>
      </c>
      <c r="F474" s="88">
        <v>5</v>
      </c>
      <c r="I474" s="111" t="s">
        <v>39</v>
      </c>
      <c r="AB474">
        <v>2</v>
      </c>
    </row>
    <row r="475" spans="2:28" x14ac:dyDescent="0.2">
      <c r="B475" s="13" t="s">
        <v>35</v>
      </c>
      <c r="C475" s="191" t="s">
        <v>209</v>
      </c>
      <c r="D475" s="15" t="s">
        <v>63</v>
      </c>
      <c r="E475" s="16" t="s">
        <v>27</v>
      </c>
      <c r="F475" s="198" t="s">
        <v>204</v>
      </c>
      <c r="I475" s="111" t="s">
        <v>39</v>
      </c>
      <c r="AB475">
        <v>3</v>
      </c>
    </row>
    <row r="476" spans="2:28" x14ac:dyDescent="0.2">
      <c r="B476" s="13" t="s">
        <v>36</v>
      </c>
      <c r="C476" s="107" t="s">
        <v>144</v>
      </c>
      <c r="D476" s="18"/>
      <c r="E476" s="16" t="s">
        <v>29</v>
      </c>
      <c r="F476" s="186" t="s">
        <v>142</v>
      </c>
      <c r="I476" s="111" t="s">
        <v>39</v>
      </c>
      <c r="AB476">
        <v>4</v>
      </c>
    </row>
    <row r="477" spans="2:28" x14ac:dyDescent="0.2">
      <c r="B477" s="13" t="s">
        <v>24</v>
      </c>
      <c r="C477" s="108" t="s">
        <v>207</v>
      </c>
      <c r="D477" s="49" t="str">
        <f>IF(C477="","WARNING - Please enter a Probability.","")</f>
        <v/>
      </c>
      <c r="E477" s="16" t="s">
        <v>30</v>
      </c>
      <c r="F477" s="109" t="s">
        <v>46</v>
      </c>
      <c r="I477" s="111" t="s">
        <v>39</v>
      </c>
      <c r="AB477">
        <v>5</v>
      </c>
    </row>
    <row r="478" spans="2:28" x14ac:dyDescent="0.2">
      <c r="B478" s="13" t="s">
        <v>25</v>
      </c>
      <c r="C478" s="108" t="s">
        <v>101</v>
      </c>
      <c r="D478" s="15" t="s">
        <v>42</v>
      </c>
      <c r="E478" s="16" t="s">
        <v>31</v>
      </c>
      <c r="F478" s="110" t="s">
        <v>203</v>
      </c>
      <c r="I478" s="111" t="s">
        <v>39</v>
      </c>
      <c r="AB478">
        <v>6</v>
      </c>
    </row>
    <row r="479" spans="2:28" x14ac:dyDescent="0.2">
      <c r="B479" s="153" t="s">
        <v>28</v>
      </c>
      <c r="C479" s="108" t="s">
        <v>41</v>
      </c>
      <c r="D479" s="15" t="s">
        <v>176</v>
      </c>
      <c r="E479" s="16" t="s">
        <v>32</v>
      </c>
      <c r="F479" s="110" t="s">
        <v>203</v>
      </c>
      <c r="I479" s="111" t="s">
        <v>39</v>
      </c>
      <c r="AB479">
        <v>7</v>
      </c>
    </row>
    <row r="480" spans="2:28" x14ac:dyDescent="0.2">
      <c r="B480" s="13"/>
      <c r="C480" s="15"/>
      <c r="D480" s="15"/>
      <c r="E480" s="18"/>
      <c r="F480" s="19"/>
      <c r="I480" s="111" t="s">
        <v>39</v>
      </c>
      <c r="AB480">
        <v>8</v>
      </c>
    </row>
    <row r="481" spans="2:28" ht="25.5" x14ac:dyDescent="0.2">
      <c r="B481" s="20"/>
      <c r="C481" s="21" t="s">
        <v>37</v>
      </c>
      <c r="D481" s="195" t="s">
        <v>289</v>
      </c>
      <c r="E481" s="18"/>
      <c r="F481" s="19"/>
      <c r="I481" s="111" t="s">
        <v>39</v>
      </c>
      <c r="AB481">
        <v>9</v>
      </c>
    </row>
    <row r="482" spans="2:28" ht="6" customHeight="1" x14ac:dyDescent="0.2">
      <c r="B482" s="20"/>
      <c r="C482" s="21"/>
      <c r="D482" s="22"/>
      <c r="E482" s="18"/>
      <c r="F482" s="19"/>
      <c r="I482" s="111" t="s">
        <v>39</v>
      </c>
      <c r="AB482">
        <v>10</v>
      </c>
    </row>
    <row r="483" spans="2:28" ht="25.5" x14ac:dyDescent="0.2">
      <c r="B483" s="20"/>
      <c r="C483" s="21" t="s">
        <v>38</v>
      </c>
      <c r="D483" s="140" t="s">
        <v>290</v>
      </c>
      <c r="E483" s="18"/>
      <c r="F483" s="19"/>
      <c r="I483" s="111" t="s">
        <v>39</v>
      </c>
      <c r="AB483">
        <v>11</v>
      </c>
    </row>
    <row r="484" spans="2:28" ht="6" customHeight="1" x14ac:dyDescent="0.2">
      <c r="B484" s="20"/>
      <c r="C484" s="21"/>
      <c r="D484" s="22"/>
      <c r="E484" s="18"/>
      <c r="F484" s="19"/>
      <c r="I484" s="111" t="s">
        <v>39</v>
      </c>
      <c r="AB484">
        <v>12</v>
      </c>
    </row>
    <row r="485" spans="2:28" ht="38.25" x14ac:dyDescent="0.2">
      <c r="B485" s="20"/>
      <c r="C485" s="21" t="s">
        <v>0</v>
      </c>
      <c r="D485" s="140" t="s">
        <v>291</v>
      </c>
      <c r="E485" s="18"/>
      <c r="F485" s="19"/>
      <c r="I485" s="111" t="s">
        <v>39</v>
      </c>
      <c r="AB485">
        <v>13</v>
      </c>
    </row>
    <row r="486" spans="2:28" ht="6" customHeight="1" x14ac:dyDescent="0.2">
      <c r="B486" s="20"/>
      <c r="C486" s="21"/>
      <c r="D486" s="22"/>
      <c r="E486" s="18"/>
      <c r="F486" s="19"/>
      <c r="I486" s="111" t="s">
        <v>39</v>
      </c>
      <c r="AB486">
        <v>14</v>
      </c>
    </row>
    <row r="487" spans="2:28" x14ac:dyDescent="0.2">
      <c r="B487" s="20"/>
      <c r="C487" s="21" t="s">
        <v>95</v>
      </c>
      <c r="D487" s="140" t="s">
        <v>351</v>
      </c>
      <c r="E487" s="18"/>
      <c r="F487" s="19"/>
      <c r="I487" s="111" t="s">
        <v>39</v>
      </c>
      <c r="AB487">
        <v>15</v>
      </c>
    </row>
    <row r="488" spans="2:28" x14ac:dyDescent="0.2">
      <c r="B488" s="20"/>
      <c r="C488" s="21"/>
      <c r="D488" s="140"/>
      <c r="E488" s="18"/>
      <c r="F488" s="19"/>
      <c r="I488" s="111" t="s">
        <v>39</v>
      </c>
      <c r="AB488">
        <v>16</v>
      </c>
    </row>
    <row r="489" spans="2:28" x14ac:dyDescent="0.2">
      <c r="B489" s="20"/>
      <c r="C489" s="21"/>
      <c r="D489" s="22"/>
      <c r="E489" s="18"/>
      <c r="F489" s="19"/>
      <c r="I489" s="111" t="s">
        <v>39</v>
      </c>
      <c r="AB489">
        <v>17</v>
      </c>
    </row>
    <row r="490" spans="2:28" x14ac:dyDescent="0.2">
      <c r="B490" s="20"/>
      <c r="C490" s="23"/>
      <c r="D490" s="47"/>
      <c r="E490" s="18"/>
      <c r="F490" s="19"/>
      <c r="I490" s="111" t="s">
        <v>39</v>
      </c>
      <c r="AB490">
        <v>18</v>
      </c>
    </row>
    <row r="491" spans="2:28" x14ac:dyDescent="0.2">
      <c r="B491" s="24" t="s">
        <v>47</v>
      </c>
      <c r="C491" s="16" t="s">
        <v>50</v>
      </c>
      <c r="D491" s="48" t="s">
        <v>94</v>
      </c>
      <c r="E491" s="15" t="s">
        <v>93</v>
      </c>
      <c r="F491" s="17" t="s">
        <v>17</v>
      </c>
      <c r="I491" s="111" t="s">
        <v>39</v>
      </c>
      <c r="AB491">
        <v>19</v>
      </c>
    </row>
    <row r="492" spans="2:28" x14ac:dyDescent="0.2">
      <c r="B492" s="196" t="s">
        <v>144</v>
      </c>
      <c r="C492" s="26">
        <v>1</v>
      </c>
      <c r="D492" s="140" t="s">
        <v>292</v>
      </c>
      <c r="E492" s="27">
        <v>43634</v>
      </c>
      <c r="F492" s="28">
        <v>43636</v>
      </c>
      <c r="I492" s="111" t="s">
        <v>39</v>
      </c>
      <c r="AB492">
        <v>20</v>
      </c>
    </row>
    <row r="493" spans="2:28" x14ac:dyDescent="0.2">
      <c r="B493" s="196" t="s">
        <v>144</v>
      </c>
      <c r="C493" s="26">
        <v>2</v>
      </c>
      <c r="D493" s="140" t="s">
        <v>293</v>
      </c>
      <c r="E493" s="27">
        <v>43634</v>
      </c>
      <c r="F493" s="28">
        <v>43636</v>
      </c>
      <c r="I493" s="111" t="s">
        <v>39</v>
      </c>
      <c r="AB493">
        <v>21</v>
      </c>
    </row>
    <row r="494" spans="2:28" x14ac:dyDescent="0.2">
      <c r="B494" s="196" t="s">
        <v>144</v>
      </c>
      <c r="C494" s="26">
        <v>3</v>
      </c>
      <c r="D494" s="140" t="s">
        <v>294</v>
      </c>
      <c r="E494" s="27">
        <v>43634</v>
      </c>
      <c r="F494" s="28">
        <v>43636</v>
      </c>
      <c r="I494" s="111" t="s">
        <v>39</v>
      </c>
      <c r="AB494">
        <v>22</v>
      </c>
    </row>
    <row r="495" spans="2:28" x14ac:dyDescent="0.2">
      <c r="B495" s="196" t="s">
        <v>144</v>
      </c>
      <c r="C495" s="26">
        <v>4</v>
      </c>
      <c r="D495" s="140" t="s">
        <v>295</v>
      </c>
      <c r="E495" s="27">
        <v>43634</v>
      </c>
      <c r="F495" s="28">
        <v>43636</v>
      </c>
      <c r="I495" s="111" t="s">
        <v>39</v>
      </c>
      <c r="AB495">
        <v>23</v>
      </c>
    </row>
    <row r="496" spans="2:28" ht="13.5" thickBot="1" x14ac:dyDescent="0.25">
      <c r="B496" s="142"/>
      <c r="C496" s="30"/>
      <c r="D496" s="31"/>
      <c r="E496" s="32"/>
      <c r="F496" s="33"/>
      <c r="I496" s="111" t="s">
        <v>39</v>
      </c>
      <c r="AB496">
        <v>24</v>
      </c>
    </row>
    <row r="497" spans="2:28" ht="6" customHeight="1" thickBot="1" x14ac:dyDescent="0.25">
      <c r="B497" s="12"/>
      <c r="F497" s="150"/>
      <c r="I497" s="111" t="s">
        <v>39</v>
      </c>
      <c r="AB497">
        <v>25</v>
      </c>
    </row>
    <row r="498" spans="2:28" ht="26.25" thickBot="1" x14ac:dyDescent="0.25">
      <c r="B498" s="136" t="s">
        <v>48</v>
      </c>
      <c r="C498" s="182" t="s">
        <v>194</v>
      </c>
      <c r="D498" s="137" t="s">
        <v>195</v>
      </c>
      <c r="E498" s="138" t="s">
        <v>26</v>
      </c>
      <c r="F498" s="139" t="s">
        <v>141</v>
      </c>
      <c r="I498" s="111" t="s">
        <v>39</v>
      </c>
      <c r="AB498">
        <v>1</v>
      </c>
    </row>
    <row r="499" spans="2:28" x14ac:dyDescent="0.2">
      <c r="B499" s="156" t="s">
        <v>100</v>
      </c>
      <c r="C499" s="157"/>
      <c r="D499" s="158"/>
      <c r="E499" s="21"/>
      <c r="F499" s="159"/>
      <c r="I499" s="111" t="s">
        <v>39</v>
      </c>
    </row>
    <row r="500" spans="2:28" x14ac:dyDescent="0.2">
      <c r="B500" s="13" t="s">
        <v>23</v>
      </c>
      <c r="C500" s="183">
        <v>43634</v>
      </c>
      <c r="D500" s="15" t="str">
        <f>IF(OR(C503="",C504=""),"",VLOOKUP(CONCATENATE(C503," - ",C504),Exposure,2))</f>
        <v>G</v>
      </c>
      <c r="E500" s="16" t="s">
        <v>65</v>
      </c>
      <c r="F500" s="88">
        <v>3</v>
      </c>
      <c r="I500" s="111" t="s">
        <v>39</v>
      </c>
      <c r="AB500">
        <v>2</v>
      </c>
    </row>
    <row r="501" spans="2:28" x14ac:dyDescent="0.2">
      <c r="B501" s="13" t="s">
        <v>35</v>
      </c>
      <c r="C501" s="106" t="s">
        <v>144</v>
      </c>
      <c r="D501" s="15" t="s">
        <v>63</v>
      </c>
      <c r="E501" s="16" t="s">
        <v>27</v>
      </c>
      <c r="F501" s="109" t="s">
        <v>221</v>
      </c>
      <c r="I501" s="111" t="s">
        <v>39</v>
      </c>
      <c r="AB501">
        <v>3</v>
      </c>
    </row>
    <row r="502" spans="2:28" x14ac:dyDescent="0.2">
      <c r="B502" s="13" t="s">
        <v>36</v>
      </c>
      <c r="C502" s="107" t="s">
        <v>144</v>
      </c>
      <c r="D502" s="18"/>
      <c r="E502" s="16" t="s">
        <v>29</v>
      </c>
      <c r="F502" s="186" t="s">
        <v>142</v>
      </c>
      <c r="I502" s="111" t="s">
        <v>39</v>
      </c>
      <c r="AB502">
        <v>4</v>
      </c>
    </row>
    <row r="503" spans="2:28" x14ac:dyDescent="0.2">
      <c r="B503" s="13" t="s">
        <v>24</v>
      </c>
      <c r="C503" s="108" t="s">
        <v>207</v>
      </c>
      <c r="D503" s="49" t="str">
        <f>IF(C503="","WARNING - Please enter a Probability.","")</f>
        <v/>
      </c>
      <c r="E503" s="16" t="s">
        <v>30</v>
      </c>
      <c r="F503" s="109" t="s">
        <v>46</v>
      </c>
      <c r="I503" s="111" t="s">
        <v>39</v>
      </c>
      <c r="AB503">
        <v>5</v>
      </c>
    </row>
    <row r="504" spans="2:28" x14ac:dyDescent="0.2">
      <c r="B504" s="13" t="s">
        <v>25</v>
      </c>
      <c r="C504" s="108" t="s">
        <v>128</v>
      </c>
      <c r="D504" s="15" t="s">
        <v>42</v>
      </c>
      <c r="E504" s="16" t="s">
        <v>31</v>
      </c>
      <c r="F504" s="110" t="s">
        <v>203</v>
      </c>
      <c r="I504" s="111" t="s">
        <v>39</v>
      </c>
      <c r="AB504">
        <v>6</v>
      </c>
    </row>
    <row r="505" spans="2:28" x14ac:dyDescent="0.2">
      <c r="B505" s="153" t="s">
        <v>28</v>
      </c>
      <c r="C505" s="108" t="s">
        <v>41</v>
      </c>
      <c r="D505" s="15" t="s">
        <v>229</v>
      </c>
      <c r="E505" s="16" t="s">
        <v>32</v>
      </c>
      <c r="F505" s="110">
        <v>43636</v>
      </c>
      <c r="I505" s="111" t="s">
        <v>39</v>
      </c>
      <c r="AB505">
        <v>7</v>
      </c>
    </row>
    <row r="506" spans="2:28" x14ac:dyDescent="0.2">
      <c r="B506" s="13"/>
      <c r="C506" s="15"/>
      <c r="D506" s="15"/>
      <c r="E506" s="18"/>
      <c r="F506" s="19"/>
      <c r="I506" s="111" t="s">
        <v>39</v>
      </c>
      <c r="AB506">
        <v>8</v>
      </c>
    </row>
    <row r="507" spans="2:28" ht="25.5" x14ac:dyDescent="0.2">
      <c r="B507" s="20"/>
      <c r="C507" s="21" t="s">
        <v>37</v>
      </c>
      <c r="D507" s="195" t="s">
        <v>296</v>
      </c>
      <c r="E507" s="18"/>
      <c r="F507" s="19"/>
      <c r="I507" s="111" t="s">
        <v>39</v>
      </c>
      <c r="AB507">
        <v>9</v>
      </c>
    </row>
    <row r="508" spans="2:28" ht="6" customHeight="1" x14ac:dyDescent="0.2">
      <c r="B508" s="20"/>
      <c r="C508" s="21"/>
      <c r="D508" s="22"/>
      <c r="E508" s="18"/>
      <c r="F508" s="19"/>
      <c r="I508" s="111" t="s">
        <v>39</v>
      </c>
      <c r="AB508">
        <v>10</v>
      </c>
    </row>
    <row r="509" spans="2:28" x14ac:dyDescent="0.2">
      <c r="B509" s="20"/>
      <c r="C509" s="21" t="s">
        <v>38</v>
      </c>
      <c r="D509" s="22" t="s">
        <v>49</v>
      </c>
      <c r="E509" s="18"/>
      <c r="F509" s="19"/>
      <c r="I509" s="111" t="s">
        <v>39</v>
      </c>
      <c r="AB509">
        <v>11</v>
      </c>
    </row>
    <row r="510" spans="2:28" ht="6" customHeight="1" x14ac:dyDescent="0.2">
      <c r="B510" s="20"/>
      <c r="C510" s="21"/>
      <c r="D510" s="22"/>
      <c r="E510" s="18"/>
      <c r="F510" s="19"/>
      <c r="I510" s="111" t="s">
        <v>39</v>
      </c>
      <c r="AB510">
        <v>12</v>
      </c>
    </row>
    <row r="511" spans="2:28" ht="51" x14ac:dyDescent="0.2">
      <c r="B511" s="20"/>
      <c r="C511" s="21" t="s">
        <v>0</v>
      </c>
      <c r="D511" s="140" t="s">
        <v>297</v>
      </c>
      <c r="E511" s="18"/>
      <c r="F511" s="19"/>
      <c r="I511" s="111" t="s">
        <v>39</v>
      </c>
      <c r="AB511">
        <v>13</v>
      </c>
    </row>
    <row r="512" spans="2:28" ht="6" customHeight="1" x14ac:dyDescent="0.2">
      <c r="B512" s="20"/>
      <c r="C512" s="21"/>
      <c r="D512" s="22"/>
      <c r="E512" s="18"/>
      <c r="F512" s="19"/>
      <c r="I512" s="111" t="s">
        <v>39</v>
      </c>
      <c r="AB512">
        <v>14</v>
      </c>
    </row>
    <row r="513" spans="2:28" x14ac:dyDescent="0.2">
      <c r="B513" s="20"/>
      <c r="C513" s="21" t="s">
        <v>95</v>
      </c>
      <c r="D513" s="22"/>
      <c r="E513" s="18"/>
      <c r="F513" s="19"/>
      <c r="I513" s="111" t="s">
        <v>39</v>
      </c>
      <c r="AB513">
        <v>15</v>
      </c>
    </row>
    <row r="514" spans="2:28" x14ac:dyDescent="0.2">
      <c r="B514" s="20"/>
      <c r="C514" s="21"/>
      <c r="D514" s="140"/>
      <c r="E514" s="18"/>
      <c r="F514" s="19"/>
      <c r="I514" s="111" t="s">
        <v>39</v>
      </c>
      <c r="AB514">
        <v>16</v>
      </c>
    </row>
    <row r="515" spans="2:28" x14ac:dyDescent="0.2">
      <c r="B515" s="20"/>
      <c r="C515" s="21"/>
      <c r="D515" s="22"/>
      <c r="E515" s="18"/>
      <c r="F515" s="19"/>
      <c r="I515" s="111" t="s">
        <v>39</v>
      </c>
      <c r="AB515">
        <v>17</v>
      </c>
    </row>
    <row r="516" spans="2:28" x14ac:dyDescent="0.2">
      <c r="B516" s="20"/>
      <c r="C516" s="23"/>
      <c r="D516" s="47"/>
      <c r="E516" s="18"/>
      <c r="F516" s="19"/>
      <c r="I516" s="111" t="s">
        <v>39</v>
      </c>
      <c r="AB516">
        <v>18</v>
      </c>
    </row>
    <row r="517" spans="2:28" x14ac:dyDescent="0.2">
      <c r="B517" s="24" t="s">
        <v>47</v>
      </c>
      <c r="C517" s="16" t="s">
        <v>50</v>
      </c>
      <c r="D517" s="48" t="s">
        <v>94</v>
      </c>
      <c r="E517" s="15" t="s">
        <v>93</v>
      </c>
      <c r="F517" s="17" t="s">
        <v>17</v>
      </c>
      <c r="I517" s="111" t="s">
        <v>39</v>
      </c>
      <c r="AB517">
        <v>19</v>
      </c>
    </row>
    <row r="518" spans="2:28" x14ac:dyDescent="0.2">
      <c r="B518" s="25" t="s">
        <v>144</v>
      </c>
      <c r="C518" s="26">
        <v>1</v>
      </c>
      <c r="D518" s="140" t="s">
        <v>298</v>
      </c>
      <c r="E518" s="27">
        <v>43634</v>
      </c>
      <c r="F518" s="28">
        <v>43636</v>
      </c>
      <c r="I518" s="111" t="s">
        <v>39</v>
      </c>
      <c r="AB518">
        <v>20</v>
      </c>
    </row>
    <row r="519" spans="2:28" ht="25.5" x14ac:dyDescent="0.2">
      <c r="B519" s="25" t="s">
        <v>144</v>
      </c>
      <c r="C519" s="26">
        <v>2</v>
      </c>
      <c r="D519" s="140" t="s">
        <v>299</v>
      </c>
      <c r="E519" s="27">
        <v>43634</v>
      </c>
      <c r="F519" s="28">
        <v>43636</v>
      </c>
      <c r="I519" s="111" t="s">
        <v>39</v>
      </c>
      <c r="AB519">
        <v>21</v>
      </c>
    </row>
    <row r="520" spans="2:28" x14ac:dyDescent="0.2">
      <c r="B520" s="25"/>
      <c r="C520" s="26"/>
      <c r="D520" s="22"/>
      <c r="E520" s="27"/>
      <c r="F520" s="28"/>
      <c r="I520" s="111" t="s">
        <v>39</v>
      </c>
      <c r="AB520">
        <v>22</v>
      </c>
    </row>
    <row r="521" spans="2:28" x14ac:dyDescent="0.2">
      <c r="B521" s="25"/>
      <c r="C521" s="26"/>
      <c r="D521" s="22"/>
      <c r="E521" s="27"/>
      <c r="F521" s="28"/>
      <c r="I521" s="111" t="s">
        <v>39</v>
      </c>
      <c r="AB521">
        <v>23</v>
      </c>
    </row>
    <row r="522" spans="2:28" ht="13.5" thickBot="1" x14ac:dyDescent="0.25">
      <c r="B522" s="142"/>
      <c r="C522" s="30"/>
      <c r="D522" s="31"/>
      <c r="E522" s="32"/>
      <c r="F522" s="33"/>
      <c r="I522" s="111" t="s">
        <v>39</v>
      </c>
      <c r="AB522">
        <v>24</v>
      </c>
    </row>
    <row r="523" spans="2:28" ht="6" customHeight="1" thickBot="1" x14ac:dyDescent="0.25">
      <c r="B523" s="12"/>
      <c r="F523" s="150"/>
      <c r="I523" s="111" t="s">
        <v>39</v>
      </c>
      <c r="AB523">
        <v>25</v>
      </c>
    </row>
    <row r="524" spans="2:28" ht="21.75" customHeight="1" thickBot="1" x14ac:dyDescent="0.25">
      <c r="B524" s="136" t="s">
        <v>48</v>
      </c>
      <c r="C524" s="182" t="s">
        <v>163</v>
      </c>
      <c r="D524" s="137" t="s">
        <v>139</v>
      </c>
      <c r="E524" s="138" t="s">
        <v>26</v>
      </c>
      <c r="F524" s="139" t="s">
        <v>141</v>
      </c>
      <c r="I524" s="111" t="s">
        <v>39</v>
      </c>
      <c r="AB524">
        <v>1</v>
      </c>
    </row>
    <row r="525" spans="2:28" x14ac:dyDescent="0.2">
      <c r="B525" s="156" t="s">
        <v>100</v>
      </c>
      <c r="C525" s="157"/>
      <c r="D525" s="158"/>
      <c r="E525" s="21"/>
      <c r="F525" s="159"/>
      <c r="I525" s="111" t="s">
        <v>39</v>
      </c>
    </row>
    <row r="526" spans="2:28" x14ac:dyDescent="0.2">
      <c r="B526" s="13" t="s">
        <v>23</v>
      </c>
      <c r="C526" s="183">
        <v>43634</v>
      </c>
      <c r="D526" s="15" t="str">
        <f>IF(OR(C529="",C530=""),"",VLOOKUP(CONCATENATE(C529," - ",C530),Exposure,2))</f>
        <v>Y</v>
      </c>
      <c r="E526" s="16" t="s">
        <v>65</v>
      </c>
      <c r="F526" s="88">
        <v>5</v>
      </c>
      <c r="I526" s="111" t="s">
        <v>39</v>
      </c>
      <c r="AB526">
        <v>2</v>
      </c>
    </row>
    <row r="527" spans="2:28" x14ac:dyDescent="0.2">
      <c r="B527" s="13" t="s">
        <v>35</v>
      </c>
      <c r="C527" s="191" t="s">
        <v>209</v>
      </c>
      <c r="D527" s="15" t="s">
        <v>63</v>
      </c>
      <c r="E527" s="16" t="s">
        <v>27</v>
      </c>
      <c r="F527" s="109" t="s">
        <v>66</v>
      </c>
      <c r="I527" s="111" t="s">
        <v>39</v>
      </c>
      <c r="AB527">
        <v>3</v>
      </c>
    </row>
    <row r="528" spans="2:28" x14ac:dyDescent="0.2">
      <c r="B528" s="13" t="s">
        <v>36</v>
      </c>
      <c r="C528" s="107" t="s">
        <v>144</v>
      </c>
      <c r="D528" s="18"/>
      <c r="E528" s="16" t="s">
        <v>29</v>
      </c>
      <c r="F528" s="186" t="s">
        <v>66</v>
      </c>
      <c r="I528" s="111" t="s">
        <v>39</v>
      </c>
      <c r="AB528">
        <v>4</v>
      </c>
    </row>
    <row r="529" spans="2:28" x14ac:dyDescent="0.2">
      <c r="B529" s="13" t="s">
        <v>24</v>
      </c>
      <c r="C529" s="108" t="s">
        <v>207</v>
      </c>
      <c r="D529" s="49" t="str">
        <f>IF(C529="","WARNING - Please enter a Probability.","")</f>
        <v/>
      </c>
      <c r="E529" s="16" t="s">
        <v>30</v>
      </c>
      <c r="F529" s="109" t="s">
        <v>46</v>
      </c>
      <c r="I529" s="111" t="s">
        <v>39</v>
      </c>
      <c r="AB529">
        <v>5</v>
      </c>
    </row>
    <row r="530" spans="2:28" x14ac:dyDescent="0.2">
      <c r="B530" s="13" t="s">
        <v>25</v>
      </c>
      <c r="C530" s="108" t="s">
        <v>101</v>
      </c>
      <c r="D530" s="15" t="s">
        <v>42</v>
      </c>
      <c r="E530" s="16" t="s">
        <v>31</v>
      </c>
      <c r="F530" s="110" t="s">
        <v>203</v>
      </c>
      <c r="I530" s="111" t="s">
        <v>39</v>
      </c>
      <c r="AB530">
        <v>6</v>
      </c>
    </row>
    <row r="531" spans="2:28" x14ac:dyDescent="0.2">
      <c r="B531" s="153" t="s">
        <v>28</v>
      </c>
      <c r="C531" s="108" t="s">
        <v>41</v>
      </c>
      <c r="D531" s="15" t="s">
        <v>229</v>
      </c>
      <c r="E531" s="16" t="s">
        <v>32</v>
      </c>
      <c r="F531" s="110">
        <v>43636</v>
      </c>
      <c r="I531" s="111" t="s">
        <v>39</v>
      </c>
      <c r="AB531">
        <v>7</v>
      </c>
    </row>
    <row r="532" spans="2:28" x14ac:dyDescent="0.2">
      <c r="B532" s="13"/>
      <c r="C532" s="15"/>
      <c r="D532" s="15"/>
      <c r="E532" s="18"/>
      <c r="F532" s="19"/>
      <c r="I532" s="111" t="s">
        <v>39</v>
      </c>
      <c r="AB532">
        <v>8</v>
      </c>
    </row>
    <row r="533" spans="2:28" x14ac:dyDescent="0.2">
      <c r="B533" s="20"/>
      <c r="C533" s="21" t="s">
        <v>37</v>
      </c>
      <c r="D533" s="195" t="s">
        <v>302</v>
      </c>
      <c r="E533" s="18"/>
      <c r="F533" s="19"/>
      <c r="I533" s="111" t="s">
        <v>39</v>
      </c>
      <c r="AB533">
        <v>9</v>
      </c>
    </row>
    <row r="534" spans="2:28" ht="6" customHeight="1" x14ac:dyDescent="0.2">
      <c r="B534" s="20"/>
      <c r="C534" s="21"/>
      <c r="D534" s="22"/>
      <c r="E534" s="18"/>
      <c r="F534" s="19"/>
      <c r="I534" s="111" t="s">
        <v>39</v>
      </c>
      <c r="AB534">
        <v>10</v>
      </c>
    </row>
    <row r="535" spans="2:28" x14ac:dyDescent="0.2">
      <c r="B535" s="20"/>
      <c r="C535" s="21" t="s">
        <v>38</v>
      </c>
      <c r="D535" s="140" t="s">
        <v>303</v>
      </c>
      <c r="E535" s="18"/>
      <c r="F535" s="19"/>
      <c r="I535" s="111" t="s">
        <v>39</v>
      </c>
      <c r="AB535">
        <v>11</v>
      </c>
    </row>
    <row r="536" spans="2:28" ht="6" customHeight="1" x14ac:dyDescent="0.2">
      <c r="B536" s="20"/>
      <c r="C536" s="21"/>
      <c r="D536" s="22"/>
      <c r="E536" s="18"/>
      <c r="F536" s="19"/>
      <c r="I536" s="111" t="s">
        <v>39</v>
      </c>
      <c r="AB536">
        <v>12</v>
      </c>
    </row>
    <row r="537" spans="2:28" ht="25.5" x14ac:dyDescent="0.2">
      <c r="B537" s="20"/>
      <c r="C537" s="21" t="s">
        <v>0</v>
      </c>
      <c r="D537" s="140" t="s">
        <v>304</v>
      </c>
      <c r="E537" s="18"/>
      <c r="F537" s="19"/>
      <c r="I537" s="111" t="s">
        <v>39</v>
      </c>
      <c r="AB537">
        <v>13</v>
      </c>
    </row>
    <row r="538" spans="2:28" ht="6" customHeight="1" x14ac:dyDescent="0.2">
      <c r="B538" s="20"/>
      <c r="C538" s="21"/>
      <c r="D538" s="22"/>
      <c r="E538" s="18"/>
      <c r="F538" s="19"/>
      <c r="I538" s="111" t="s">
        <v>39</v>
      </c>
      <c r="AB538">
        <v>14</v>
      </c>
    </row>
    <row r="539" spans="2:28" x14ac:dyDescent="0.2">
      <c r="B539" s="20"/>
      <c r="C539" s="21" t="s">
        <v>95</v>
      </c>
      <c r="D539" s="22"/>
      <c r="E539" s="18"/>
      <c r="F539" s="19"/>
      <c r="I539" s="111" t="s">
        <v>39</v>
      </c>
      <c r="AB539">
        <v>15</v>
      </c>
    </row>
    <row r="540" spans="2:28" x14ac:dyDescent="0.2">
      <c r="B540" s="20"/>
      <c r="C540" s="21"/>
      <c r="D540" s="140"/>
      <c r="E540" s="18"/>
      <c r="F540" s="19"/>
      <c r="I540" s="111" t="s">
        <v>39</v>
      </c>
      <c r="AB540">
        <v>16</v>
      </c>
    </row>
    <row r="541" spans="2:28" x14ac:dyDescent="0.2">
      <c r="B541" s="20"/>
      <c r="C541" s="21"/>
      <c r="D541" s="22"/>
      <c r="E541" s="18"/>
      <c r="F541" s="19"/>
      <c r="I541" s="111" t="s">
        <v>39</v>
      </c>
      <c r="AB541">
        <v>17</v>
      </c>
    </row>
    <row r="542" spans="2:28" x14ac:dyDescent="0.2">
      <c r="B542" s="20"/>
      <c r="C542" s="23"/>
      <c r="D542" s="47"/>
      <c r="E542" s="18"/>
      <c r="F542" s="19"/>
      <c r="I542" s="111" t="s">
        <v>39</v>
      </c>
      <c r="AB542">
        <v>18</v>
      </c>
    </row>
    <row r="543" spans="2:28" x14ac:dyDescent="0.2">
      <c r="B543" s="24" t="s">
        <v>47</v>
      </c>
      <c r="C543" s="16" t="s">
        <v>50</v>
      </c>
      <c r="D543" s="48" t="s">
        <v>94</v>
      </c>
      <c r="E543" s="15" t="s">
        <v>93</v>
      </c>
      <c r="F543" s="17" t="s">
        <v>17</v>
      </c>
      <c r="I543" s="111" t="s">
        <v>39</v>
      </c>
      <c r="AB543">
        <v>19</v>
      </c>
    </row>
    <row r="544" spans="2:28" ht="24" customHeight="1" x14ac:dyDescent="0.2">
      <c r="B544" s="25" t="s">
        <v>144</v>
      </c>
      <c r="C544" s="26">
        <v>1</v>
      </c>
      <c r="D544" s="22" t="s">
        <v>300</v>
      </c>
      <c r="E544" s="27">
        <v>43634</v>
      </c>
      <c r="F544" s="28">
        <v>43636</v>
      </c>
      <c r="I544" s="111" t="s">
        <v>39</v>
      </c>
      <c r="AB544">
        <v>20</v>
      </c>
    </row>
    <row r="545" spans="2:28" ht="25.5" x14ac:dyDescent="0.2">
      <c r="B545" s="25"/>
      <c r="C545" s="26">
        <v>2</v>
      </c>
      <c r="D545" s="140" t="s">
        <v>301</v>
      </c>
      <c r="E545" s="27">
        <v>43634</v>
      </c>
      <c r="F545" s="28">
        <v>43636</v>
      </c>
      <c r="I545" s="111" t="s">
        <v>39</v>
      </c>
      <c r="AB545">
        <v>21</v>
      </c>
    </row>
    <row r="546" spans="2:28" x14ac:dyDescent="0.2">
      <c r="B546" s="25"/>
      <c r="C546" s="26"/>
      <c r="D546" s="22"/>
      <c r="E546" s="27"/>
      <c r="F546" s="28"/>
      <c r="I546" s="111" t="s">
        <v>39</v>
      </c>
      <c r="AB546">
        <v>22</v>
      </c>
    </row>
    <row r="547" spans="2:28" x14ac:dyDescent="0.2">
      <c r="B547" s="25"/>
      <c r="C547" s="26"/>
      <c r="D547" s="22"/>
      <c r="E547" s="27"/>
      <c r="F547" s="28"/>
      <c r="I547" s="111" t="s">
        <v>39</v>
      </c>
      <c r="AB547">
        <v>23</v>
      </c>
    </row>
    <row r="548" spans="2:28" ht="13.5" thickBot="1" x14ac:dyDescent="0.25">
      <c r="B548" s="142"/>
      <c r="C548" s="30"/>
      <c r="D548" s="31"/>
      <c r="E548" s="32"/>
      <c r="F548" s="33"/>
      <c r="I548" s="111" t="s">
        <v>39</v>
      </c>
      <c r="AB548">
        <v>24</v>
      </c>
    </row>
    <row r="549" spans="2:28" ht="6" customHeight="1" thickBot="1" x14ac:dyDescent="0.25">
      <c r="B549" s="12"/>
      <c r="F549" s="150"/>
      <c r="I549" s="111" t="s">
        <v>39</v>
      </c>
      <c r="AB549">
        <v>25</v>
      </c>
    </row>
    <row r="550" spans="2:28" ht="13.5" thickBot="1" x14ac:dyDescent="0.25">
      <c r="B550" s="136" t="s">
        <v>48</v>
      </c>
      <c r="C550" s="182" t="s">
        <v>164</v>
      </c>
      <c r="D550" s="137" t="s">
        <v>145</v>
      </c>
      <c r="E550" s="138" t="s">
        <v>26</v>
      </c>
      <c r="F550" s="139" t="s">
        <v>141</v>
      </c>
      <c r="I550" s="111" t="s">
        <v>39</v>
      </c>
      <c r="AB550">
        <v>1</v>
      </c>
    </row>
    <row r="551" spans="2:28" x14ac:dyDescent="0.2">
      <c r="B551" s="156" t="s">
        <v>100</v>
      </c>
      <c r="C551" s="157"/>
      <c r="D551" s="158"/>
      <c r="E551" s="21"/>
      <c r="F551" s="159"/>
      <c r="I551" s="111" t="s">
        <v>39</v>
      </c>
    </row>
    <row r="552" spans="2:28" x14ac:dyDescent="0.2">
      <c r="B552" s="13" t="s">
        <v>23</v>
      </c>
      <c r="C552" s="183">
        <v>43634</v>
      </c>
      <c r="D552" s="15" t="str">
        <f>IF(OR(C555="",C556=""),"",VLOOKUP(CONCATENATE(C555," - ",C556),Exposure,2))</f>
        <v>R</v>
      </c>
      <c r="E552" s="16" t="s">
        <v>65</v>
      </c>
      <c r="F552" s="88">
        <v>20</v>
      </c>
      <c r="I552" s="111" t="s">
        <v>39</v>
      </c>
      <c r="AB552">
        <v>2</v>
      </c>
    </row>
    <row r="553" spans="2:28" x14ac:dyDescent="0.2">
      <c r="B553" s="13" t="s">
        <v>35</v>
      </c>
      <c r="C553" s="191" t="s">
        <v>213</v>
      </c>
      <c r="D553" s="15" t="s">
        <v>63</v>
      </c>
      <c r="E553" s="16" t="s">
        <v>27</v>
      </c>
      <c r="F553" s="109" t="s">
        <v>66</v>
      </c>
      <c r="I553" s="111" t="s">
        <v>39</v>
      </c>
      <c r="AB553">
        <v>3</v>
      </c>
    </row>
    <row r="554" spans="2:28" x14ac:dyDescent="0.2">
      <c r="B554" s="13" t="s">
        <v>36</v>
      </c>
      <c r="C554" s="190" t="s">
        <v>214</v>
      </c>
      <c r="D554" s="18"/>
      <c r="E554" s="16" t="s">
        <v>29</v>
      </c>
      <c r="F554" s="186" t="s">
        <v>66</v>
      </c>
      <c r="I554" s="111" t="s">
        <v>39</v>
      </c>
      <c r="AB554">
        <v>4</v>
      </c>
    </row>
    <row r="555" spans="2:28" x14ac:dyDescent="0.2">
      <c r="B555" s="13" t="s">
        <v>24</v>
      </c>
      <c r="C555" s="108" t="s">
        <v>131</v>
      </c>
      <c r="D555" s="49" t="str">
        <f>IF(C555="","WARNING - Please enter a Probability.","")</f>
        <v/>
      </c>
      <c r="E555" s="16" t="s">
        <v>30</v>
      </c>
      <c r="F555" s="109" t="s">
        <v>46</v>
      </c>
      <c r="I555" s="111" t="s">
        <v>39</v>
      </c>
      <c r="AB555">
        <v>5</v>
      </c>
    </row>
    <row r="556" spans="2:28" x14ac:dyDescent="0.2">
      <c r="B556" s="13" t="s">
        <v>25</v>
      </c>
      <c r="C556" s="108" t="s">
        <v>101</v>
      </c>
      <c r="D556" s="15" t="s">
        <v>42</v>
      </c>
      <c r="E556" s="16" t="s">
        <v>31</v>
      </c>
      <c r="F556" s="110" t="s">
        <v>203</v>
      </c>
      <c r="I556" s="111" t="s">
        <v>39</v>
      </c>
      <c r="AB556">
        <v>6</v>
      </c>
    </row>
    <row r="557" spans="2:28" x14ac:dyDescent="0.2">
      <c r="B557" s="153" t="s">
        <v>28</v>
      </c>
      <c r="C557" s="108" t="s">
        <v>140</v>
      </c>
      <c r="D557" s="15" t="s">
        <v>43</v>
      </c>
      <c r="E557" s="16" t="s">
        <v>32</v>
      </c>
      <c r="F557" s="110">
        <v>43636</v>
      </c>
      <c r="I557" s="111" t="s">
        <v>39</v>
      </c>
      <c r="AB557">
        <v>7</v>
      </c>
    </row>
    <row r="558" spans="2:28" x14ac:dyDescent="0.2">
      <c r="B558" s="13"/>
      <c r="C558" s="15"/>
      <c r="D558" s="15"/>
      <c r="E558" s="18"/>
      <c r="F558" s="19"/>
      <c r="I558" s="111" t="s">
        <v>39</v>
      </c>
      <c r="AB558">
        <v>8</v>
      </c>
    </row>
    <row r="559" spans="2:28" ht="25.5" x14ac:dyDescent="0.2">
      <c r="B559" s="20"/>
      <c r="C559" s="21" t="s">
        <v>37</v>
      </c>
      <c r="D559" s="195" t="s">
        <v>305</v>
      </c>
      <c r="E559" s="18"/>
      <c r="F559" s="19"/>
      <c r="I559" s="111" t="s">
        <v>39</v>
      </c>
      <c r="AB559">
        <v>9</v>
      </c>
    </row>
    <row r="560" spans="2:28" ht="6" customHeight="1" x14ac:dyDescent="0.2">
      <c r="B560" s="20"/>
      <c r="C560" s="21"/>
      <c r="D560" s="22"/>
      <c r="E560" s="18"/>
      <c r="F560" s="19"/>
      <c r="I560" s="111" t="s">
        <v>39</v>
      </c>
      <c r="AB560">
        <v>10</v>
      </c>
    </row>
    <row r="561" spans="2:28" ht="25.5" x14ac:dyDescent="0.2">
      <c r="B561" s="20"/>
      <c r="C561" s="21" t="s">
        <v>38</v>
      </c>
      <c r="D561" s="140" t="s">
        <v>306</v>
      </c>
      <c r="E561" s="18"/>
      <c r="F561" s="19"/>
      <c r="I561" s="111" t="s">
        <v>39</v>
      </c>
      <c r="AB561">
        <v>11</v>
      </c>
    </row>
    <row r="562" spans="2:28" ht="6" customHeight="1" x14ac:dyDescent="0.2">
      <c r="B562" s="20"/>
      <c r="C562" s="21"/>
      <c r="D562" s="22"/>
      <c r="E562" s="18"/>
      <c r="F562" s="19"/>
      <c r="I562" s="111" t="s">
        <v>39</v>
      </c>
      <c r="AB562">
        <v>12</v>
      </c>
    </row>
    <row r="563" spans="2:28" x14ac:dyDescent="0.2">
      <c r="B563" s="20"/>
      <c r="C563" s="21" t="s">
        <v>0</v>
      </c>
      <c r="D563" s="22"/>
      <c r="E563" s="18"/>
      <c r="F563" s="19"/>
      <c r="I563" s="111" t="s">
        <v>39</v>
      </c>
      <c r="AB563">
        <v>13</v>
      </c>
    </row>
    <row r="564" spans="2:28" ht="6" customHeight="1" x14ac:dyDescent="0.2">
      <c r="B564" s="20"/>
      <c r="C564" s="21"/>
      <c r="D564" s="22"/>
      <c r="E564" s="18"/>
      <c r="F564" s="19"/>
      <c r="I564" s="111" t="s">
        <v>39</v>
      </c>
      <c r="AB564">
        <v>14</v>
      </c>
    </row>
    <row r="565" spans="2:28" x14ac:dyDescent="0.2">
      <c r="B565" s="20"/>
      <c r="C565" s="21" t="s">
        <v>95</v>
      </c>
      <c r="D565" s="22"/>
      <c r="E565" s="18"/>
      <c r="F565" s="19"/>
      <c r="I565" s="111" t="s">
        <v>39</v>
      </c>
      <c r="AB565">
        <v>15</v>
      </c>
    </row>
    <row r="566" spans="2:28" x14ac:dyDescent="0.2">
      <c r="B566" s="20"/>
      <c r="C566" s="21"/>
      <c r="D566" s="140"/>
      <c r="E566" s="18"/>
      <c r="F566" s="19"/>
      <c r="I566" s="111" t="s">
        <v>39</v>
      </c>
      <c r="AB566">
        <v>16</v>
      </c>
    </row>
    <row r="567" spans="2:28" x14ac:dyDescent="0.2">
      <c r="B567" s="20"/>
      <c r="C567" s="21"/>
      <c r="D567" s="22"/>
      <c r="E567" s="18"/>
      <c r="F567" s="19"/>
      <c r="I567" s="111" t="s">
        <v>39</v>
      </c>
      <c r="AB567">
        <v>17</v>
      </c>
    </row>
    <row r="568" spans="2:28" x14ac:dyDescent="0.2">
      <c r="B568" s="20"/>
      <c r="C568" s="23"/>
      <c r="D568" s="47"/>
      <c r="E568" s="18"/>
      <c r="F568" s="19"/>
      <c r="I568" s="111" t="s">
        <v>39</v>
      </c>
      <c r="AB568">
        <v>18</v>
      </c>
    </row>
    <row r="569" spans="2:28" x14ac:dyDescent="0.2">
      <c r="B569" s="24" t="s">
        <v>47</v>
      </c>
      <c r="C569" s="16" t="s">
        <v>50</v>
      </c>
      <c r="D569" s="48" t="s">
        <v>94</v>
      </c>
      <c r="E569" s="15" t="s">
        <v>93</v>
      </c>
      <c r="F569" s="17" t="s">
        <v>17</v>
      </c>
      <c r="I569" s="111" t="s">
        <v>39</v>
      </c>
      <c r="AB569">
        <v>19</v>
      </c>
    </row>
    <row r="570" spans="2:28" x14ac:dyDescent="0.2">
      <c r="B570" s="196" t="s">
        <v>214</v>
      </c>
      <c r="C570" s="26">
        <v>1</v>
      </c>
      <c r="D570" s="140" t="s">
        <v>307</v>
      </c>
      <c r="E570" s="27">
        <v>43634</v>
      </c>
      <c r="F570" s="28">
        <v>43636</v>
      </c>
      <c r="I570" s="111" t="s">
        <v>39</v>
      </c>
      <c r="AB570">
        <v>20</v>
      </c>
    </row>
    <row r="571" spans="2:28" x14ac:dyDescent="0.2">
      <c r="B571" s="196" t="s">
        <v>214</v>
      </c>
      <c r="C571" s="26">
        <v>2</v>
      </c>
      <c r="D571" s="140" t="s">
        <v>308</v>
      </c>
      <c r="E571" s="27">
        <v>43634</v>
      </c>
      <c r="F571" s="28">
        <v>43636</v>
      </c>
      <c r="I571" s="111" t="s">
        <v>39</v>
      </c>
      <c r="AB571">
        <v>21</v>
      </c>
    </row>
    <row r="572" spans="2:28" x14ac:dyDescent="0.2">
      <c r="B572" s="196" t="s">
        <v>214</v>
      </c>
      <c r="C572" s="26">
        <v>3</v>
      </c>
      <c r="D572" s="140" t="s">
        <v>309</v>
      </c>
      <c r="E572" s="27">
        <v>43634</v>
      </c>
      <c r="F572" s="28">
        <v>43636</v>
      </c>
      <c r="I572" s="111" t="s">
        <v>39</v>
      </c>
      <c r="AB572">
        <v>22</v>
      </c>
    </row>
    <row r="573" spans="2:28" x14ac:dyDescent="0.2">
      <c r="B573" s="25"/>
      <c r="C573" s="26"/>
      <c r="D573" s="22"/>
      <c r="E573" s="27"/>
      <c r="F573" s="28"/>
      <c r="I573" s="111" t="s">
        <v>39</v>
      </c>
      <c r="AB573">
        <v>23</v>
      </c>
    </row>
    <row r="574" spans="2:28" ht="13.5" thickBot="1" x14ac:dyDescent="0.25">
      <c r="B574" s="142"/>
      <c r="C574" s="30"/>
      <c r="D574" s="31"/>
      <c r="E574" s="32"/>
      <c r="F574" s="33"/>
      <c r="I574" s="111" t="s">
        <v>39</v>
      </c>
      <c r="AB574">
        <v>24</v>
      </c>
    </row>
    <row r="575" spans="2:28" ht="6" customHeight="1" thickBot="1" x14ac:dyDescent="0.25">
      <c r="B575" s="12"/>
      <c r="F575" s="150"/>
      <c r="I575" s="111" t="s">
        <v>39</v>
      </c>
      <c r="AB575">
        <v>25</v>
      </c>
    </row>
    <row r="576" spans="2:28" ht="13.5" thickBot="1" x14ac:dyDescent="0.25">
      <c r="B576" s="136" t="s">
        <v>48</v>
      </c>
      <c r="C576" s="182" t="s">
        <v>165</v>
      </c>
      <c r="D576" s="137" t="s">
        <v>379</v>
      </c>
      <c r="E576" s="138" t="s">
        <v>26</v>
      </c>
      <c r="F576" s="139" t="s">
        <v>129</v>
      </c>
      <c r="I576" s="111" t="s">
        <v>39</v>
      </c>
      <c r="AB576">
        <v>1</v>
      </c>
    </row>
    <row r="577" spans="2:28" x14ac:dyDescent="0.2">
      <c r="B577" s="156" t="s">
        <v>100</v>
      </c>
      <c r="C577" s="157"/>
      <c r="D577" s="158"/>
      <c r="E577" s="21"/>
      <c r="F577" s="159"/>
      <c r="I577" s="111" t="s">
        <v>39</v>
      </c>
    </row>
    <row r="578" spans="2:28" x14ac:dyDescent="0.2">
      <c r="B578" s="13" t="s">
        <v>23</v>
      </c>
      <c r="C578" s="183">
        <v>43634</v>
      </c>
      <c r="D578" s="15" t="str">
        <f>IF(OR(C581="",C582=""),"",VLOOKUP(CONCATENATE(C581," - ",C582),Exposure,2))</f>
        <v>Y</v>
      </c>
      <c r="E578" s="16" t="s">
        <v>65</v>
      </c>
      <c r="F578" s="88">
        <v>10</v>
      </c>
      <c r="I578" s="111" t="s">
        <v>39</v>
      </c>
      <c r="AB578">
        <v>2</v>
      </c>
    </row>
    <row r="579" spans="2:28" x14ac:dyDescent="0.2">
      <c r="B579" s="13" t="s">
        <v>35</v>
      </c>
      <c r="C579" s="191" t="s">
        <v>216</v>
      </c>
      <c r="D579" s="15" t="s">
        <v>63</v>
      </c>
      <c r="E579" s="16" t="s">
        <v>27</v>
      </c>
      <c r="F579" s="109" t="s">
        <v>222</v>
      </c>
      <c r="I579" s="111" t="s">
        <v>39</v>
      </c>
      <c r="AB579">
        <v>3</v>
      </c>
    </row>
    <row r="580" spans="2:28" x14ac:dyDescent="0.2">
      <c r="B580" s="13" t="s">
        <v>36</v>
      </c>
      <c r="C580" s="107" t="s">
        <v>144</v>
      </c>
      <c r="D580" s="18"/>
      <c r="E580" s="16" t="s">
        <v>29</v>
      </c>
      <c r="F580" s="186" t="s">
        <v>142</v>
      </c>
      <c r="I580" s="111" t="s">
        <v>39</v>
      </c>
      <c r="AB580">
        <v>4</v>
      </c>
    </row>
    <row r="581" spans="2:28" x14ac:dyDescent="0.2">
      <c r="B581" s="13" t="s">
        <v>24</v>
      </c>
      <c r="C581" s="108" t="s">
        <v>40</v>
      </c>
      <c r="D581" s="49" t="str">
        <f>IF(C581="","WARNING - Please enter a Probability.","")</f>
        <v/>
      </c>
      <c r="E581" s="16" t="s">
        <v>30</v>
      </c>
      <c r="F581" s="109" t="s">
        <v>46</v>
      </c>
      <c r="I581" s="111" t="s">
        <v>39</v>
      </c>
      <c r="AB581">
        <v>5</v>
      </c>
    </row>
    <row r="582" spans="2:28" x14ac:dyDescent="0.2">
      <c r="B582" s="13" t="s">
        <v>25</v>
      </c>
      <c r="C582" s="108" t="s">
        <v>101</v>
      </c>
      <c r="D582" s="15" t="s">
        <v>42</v>
      </c>
      <c r="E582" s="16" t="s">
        <v>31</v>
      </c>
      <c r="F582" s="110" t="s">
        <v>203</v>
      </c>
      <c r="I582" s="111" t="s">
        <v>39</v>
      </c>
      <c r="AB582">
        <v>6</v>
      </c>
    </row>
    <row r="583" spans="2:28" x14ac:dyDescent="0.2">
      <c r="B583" s="153" t="s">
        <v>28</v>
      </c>
      <c r="C583" s="108" t="s">
        <v>140</v>
      </c>
      <c r="D583" s="15" t="s">
        <v>43</v>
      </c>
      <c r="E583" s="16" t="s">
        <v>32</v>
      </c>
      <c r="F583" s="110">
        <v>43636</v>
      </c>
      <c r="I583" s="111" t="s">
        <v>39</v>
      </c>
      <c r="AB583">
        <v>7</v>
      </c>
    </row>
    <row r="584" spans="2:28" x14ac:dyDescent="0.2">
      <c r="B584" s="13"/>
      <c r="C584" s="15"/>
      <c r="D584" s="15"/>
      <c r="E584" s="18"/>
      <c r="F584" s="19"/>
      <c r="I584" s="111" t="s">
        <v>39</v>
      </c>
      <c r="AB584">
        <v>8</v>
      </c>
    </row>
    <row r="585" spans="2:28" ht="25.5" x14ac:dyDescent="0.2">
      <c r="B585" s="20"/>
      <c r="C585" s="21" t="s">
        <v>37</v>
      </c>
      <c r="D585" s="195" t="s">
        <v>311</v>
      </c>
      <c r="E585" s="18"/>
      <c r="F585" s="19"/>
      <c r="I585" s="111" t="s">
        <v>39</v>
      </c>
      <c r="AB585">
        <v>9</v>
      </c>
    </row>
    <row r="586" spans="2:28" ht="6" customHeight="1" x14ac:dyDescent="0.2">
      <c r="B586" s="20"/>
      <c r="C586" s="21"/>
      <c r="D586" s="22"/>
      <c r="E586" s="18"/>
      <c r="F586" s="19"/>
      <c r="I586" s="111" t="s">
        <v>39</v>
      </c>
      <c r="AB586">
        <v>10</v>
      </c>
    </row>
    <row r="587" spans="2:28" ht="25.5" x14ac:dyDescent="0.2">
      <c r="B587" s="20"/>
      <c r="C587" s="21" t="s">
        <v>38</v>
      </c>
      <c r="D587" s="140" t="s">
        <v>312</v>
      </c>
      <c r="E587" s="18"/>
      <c r="F587" s="19"/>
      <c r="I587" s="111" t="s">
        <v>39</v>
      </c>
      <c r="AB587">
        <v>11</v>
      </c>
    </row>
    <row r="588" spans="2:28" ht="6" customHeight="1" x14ac:dyDescent="0.2">
      <c r="B588" s="20"/>
      <c r="C588" s="21"/>
      <c r="D588" s="22"/>
      <c r="E588" s="18"/>
      <c r="F588" s="19"/>
      <c r="I588" s="111" t="s">
        <v>39</v>
      </c>
      <c r="AB588">
        <v>12</v>
      </c>
    </row>
    <row r="589" spans="2:28" x14ac:dyDescent="0.2">
      <c r="B589" s="20"/>
      <c r="C589" s="21" t="s">
        <v>0</v>
      </c>
      <c r="D589" s="22"/>
      <c r="E589" s="18"/>
      <c r="F589" s="19"/>
      <c r="I589" s="111" t="s">
        <v>39</v>
      </c>
      <c r="AB589">
        <v>13</v>
      </c>
    </row>
    <row r="590" spans="2:28" ht="6" customHeight="1" x14ac:dyDescent="0.2">
      <c r="B590" s="20"/>
      <c r="C590" s="21"/>
      <c r="D590" s="22"/>
      <c r="E590" s="18"/>
      <c r="F590" s="19"/>
      <c r="I590" s="111" t="s">
        <v>39</v>
      </c>
      <c r="AB590">
        <v>14</v>
      </c>
    </row>
    <row r="591" spans="2:28" x14ac:dyDescent="0.2">
      <c r="B591" s="20"/>
      <c r="C591" s="21" t="s">
        <v>95</v>
      </c>
      <c r="D591" s="22"/>
      <c r="E591" s="18"/>
      <c r="F591" s="19"/>
      <c r="I591" s="111" t="s">
        <v>39</v>
      </c>
      <c r="AB591">
        <v>15</v>
      </c>
    </row>
    <row r="592" spans="2:28" x14ac:dyDescent="0.2">
      <c r="B592" s="20"/>
      <c r="C592" s="21"/>
      <c r="D592" s="140"/>
      <c r="E592" s="18"/>
      <c r="F592" s="19"/>
      <c r="I592" s="111" t="s">
        <v>39</v>
      </c>
      <c r="AB592">
        <v>16</v>
      </c>
    </row>
    <row r="593" spans="2:28" x14ac:dyDescent="0.2">
      <c r="B593" s="20"/>
      <c r="C593" s="21"/>
      <c r="D593" s="22"/>
      <c r="E593" s="18"/>
      <c r="F593" s="19"/>
      <c r="I593" s="111" t="s">
        <v>39</v>
      </c>
      <c r="AB593">
        <v>17</v>
      </c>
    </row>
    <row r="594" spans="2:28" x14ac:dyDescent="0.2">
      <c r="B594" s="20"/>
      <c r="C594" s="23"/>
      <c r="D594" s="47"/>
      <c r="E594" s="18"/>
      <c r="F594" s="19"/>
      <c r="I594" s="111" t="s">
        <v>39</v>
      </c>
      <c r="AB594">
        <v>18</v>
      </c>
    </row>
    <row r="595" spans="2:28" x14ac:dyDescent="0.2">
      <c r="B595" s="24" t="s">
        <v>47</v>
      </c>
      <c r="C595" s="16" t="s">
        <v>50</v>
      </c>
      <c r="D595" s="48" t="s">
        <v>94</v>
      </c>
      <c r="E595" s="15" t="s">
        <v>93</v>
      </c>
      <c r="F595" s="17" t="s">
        <v>17</v>
      </c>
      <c r="I595" s="111" t="s">
        <v>39</v>
      </c>
      <c r="AB595">
        <v>19</v>
      </c>
    </row>
    <row r="596" spans="2:28" ht="25.5" x14ac:dyDescent="0.2">
      <c r="B596" s="25" t="s">
        <v>144</v>
      </c>
      <c r="C596" s="26">
        <v>1</v>
      </c>
      <c r="D596" s="140" t="s">
        <v>310</v>
      </c>
      <c r="E596" s="27">
        <v>43634</v>
      </c>
      <c r="F596" s="28">
        <v>43636</v>
      </c>
      <c r="I596" s="111" t="s">
        <v>39</v>
      </c>
      <c r="AB596">
        <v>20</v>
      </c>
    </row>
    <row r="597" spans="2:28" x14ac:dyDescent="0.2">
      <c r="B597" s="25"/>
      <c r="C597" s="26"/>
      <c r="D597" s="22"/>
      <c r="E597" s="27"/>
      <c r="F597" s="28"/>
      <c r="I597" s="111" t="s">
        <v>39</v>
      </c>
      <c r="AB597">
        <v>21</v>
      </c>
    </row>
    <row r="598" spans="2:28" x14ac:dyDescent="0.2">
      <c r="B598" s="25"/>
      <c r="C598" s="26"/>
      <c r="D598" s="22"/>
      <c r="E598" s="27"/>
      <c r="F598" s="28"/>
      <c r="I598" s="111" t="s">
        <v>39</v>
      </c>
      <c r="AB598">
        <v>22</v>
      </c>
    </row>
    <row r="599" spans="2:28" x14ac:dyDescent="0.2">
      <c r="B599" s="25"/>
      <c r="C599" s="26"/>
      <c r="D599" s="22"/>
      <c r="E599" s="27"/>
      <c r="F599" s="28"/>
      <c r="I599" s="111" t="s">
        <v>39</v>
      </c>
      <c r="AB599">
        <v>23</v>
      </c>
    </row>
    <row r="600" spans="2:28" ht="13.5" thickBot="1" x14ac:dyDescent="0.25">
      <c r="B600" s="142"/>
      <c r="C600" s="30"/>
      <c r="D600" s="31"/>
      <c r="E600" s="32"/>
      <c r="F600" s="33"/>
      <c r="I600" s="111" t="s">
        <v>39</v>
      </c>
      <c r="AB600">
        <v>24</v>
      </c>
    </row>
    <row r="601" spans="2:28" ht="6" customHeight="1" thickBot="1" x14ac:dyDescent="0.25">
      <c r="B601" s="12"/>
      <c r="F601" s="150"/>
      <c r="I601" s="111" t="s">
        <v>39</v>
      </c>
      <c r="AB601">
        <v>25</v>
      </c>
    </row>
    <row r="602" spans="2:28" ht="26.25" thickBot="1" x14ac:dyDescent="0.25">
      <c r="B602" s="136" t="s">
        <v>48</v>
      </c>
      <c r="C602" s="182" t="s">
        <v>166</v>
      </c>
      <c r="D602" s="137" t="s">
        <v>196</v>
      </c>
      <c r="E602" s="138" t="s">
        <v>26</v>
      </c>
      <c r="F602" s="139" t="s">
        <v>129</v>
      </c>
      <c r="I602" s="111" t="s">
        <v>39</v>
      </c>
      <c r="AB602">
        <v>1</v>
      </c>
    </row>
    <row r="603" spans="2:28" x14ac:dyDescent="0.2">
      <c r="B603" s="156" t="s">
        <v>100</v>
      </c>
      <c r="C603" s="157"/>
      <c r="D603" s="158"/>
      <c r="E603" s="21"/>
      <c r="F603" s="159"/>
      <c r="I603" s="111" t="s">
        <v>39</v>
      </c>
    </row>
    <row r="604" spans="2:28" x14ac:dyDescent="0.2">
      <c r="B604" s="13" t="s">
        <v>23</v>
      </c>
      <c r="C604" s="183">
        <v>43634</v>
      </c>
      <c r="D604" s="15" t="str">
        <f>IF(OR(C607="",C608=""),"",VLOOKUP(CONCATENATE(C607," - ",C608),Exposure,2))</f>
        <v>Y</v>
      </c>
      <c r="E604" s="16" t="s">
        <v>65</v>
      </c>
      <c r="F604" s="88">
        <v>5</v>
      </c>
      <c r="I604" s="111" t="s">
        <v>39</v>
      </c>
      <c r="AB604">
        <v>2</v>
      </c>
    </row>
    <row r="605" spans="2:28" x14ac:dyDescent="0.2">
      <c r="B605" s="13" t="s">
        <v>35</v>
      </c>
      <c r="C605" s="106" t="s">
        <v>144</v>
      </c>
      <c r="D605" s="15" t="s">
        <v>63</v>
      </c>
      <c r="E605" s="16" t="s">
        <v>27</v>
      </c>
      <c r="F605" s="109" t="s">
        <v>222</v>
      </c>
      <c r="I605" s="111" t="s">
        <v>39</v>
      </c>
      <c r="AB605">
        <v>3</v>
      </c>
    </row>
    <row r="606" spans="2:28" x14ac:dyDescent="0.2">
      <c r="B606" s="13" t="s">
        <v>36</v>
      </c>
      <c r="C606" s="107" t="s">
        <v>144</v>
      </c>
      <c r="D606" s="18"/>
      <c r="E606" s="16" t="s">
        <v>29</v>
      </c>
      <c r="F606" s="186" t="s">
        <v>45</v>
      </c>
      <c r="I606" s="111" t="s">
        <v>39</v>
      </c>
      <c r="AB606">
        <v>4</v>
      </c>
    </row>
    <row r="607" spans="2:28" x14ac:dyDescent="0.2">
      <c r="B607" s="13" t="s">
        <v>24</v>
      </c>
      <c r="C607" s="108" t="s">
        <v>207</v>
      </c>
      <c r="D607" s="49" t="str">
        <f>IF(C607="","WARNING - Please enter a Probability.","")</f>
        <v/>
      </c>
      <c r="E607" s="16" t="s">
        <v>30</v>
      </c>
      <c r="F607" s="109" t="s">
        <v>211</v>
      </c>
      <c r="I607" s="111" t="s">
        <v>39</v>
      </c>
      <c r="AB607">
        <v>5</v>
      </c>
    </row>
    <row r="608" spans="2:28" x14ac:dyDescent="0.2">
      <c r="B608" s="13" t="s">
        <v>25</v>
      </c>
      <c r="C608" s="108" t="s">
        <v>101</v>
      </c>
      <c r="D608" s="15" t="s">
        <v>42</v>
      </c>
      <c r="E608" s="16" t="s">
        <v>31</v>
      </c>
      <c r="F608" s="110" t="s">
        <v>203</v>
      </c>
      <c r="I608" s="111" t="s">
        <v>39</v>
      </c>
      <c r="AB608">
        <v>6</v>
      </c>
    </row>
    <row r="609" spans="2:28" x14ac:dyDescent="0.2">
      <c r="B609" s="153" t="s">
        <v>28</v>
      </c>
      <c r="C609" s="108" t="s">
        <v>140</v>
      </c>
      <c r="D609" s="15" t="s">
        <v>176</v>
      </c>
      <c r="E609" s="16" t="s">
        <v>32</v>
      </c>
      <c r="F609" s="110">
        <v>43636</v>
      </c>
      <c r="I609" s="111" t="s">
        <v>39</v>
      </c>
      <c r="AB609">
        <v>7</v>
      </c>
    </row>
    <row r="610" spans="2:28" x14ac:dyDescent="0.2">
      <c r="B610" s="13"/>
      <c r="C610" s="15"/>
      <c r="D610" s="15"/>
      <c r="E610" s="18"/>
      <c r="F610" s="19"/>
      <c r="I610" s="111" t="s">
        <v>39</v>
      </c>
      <c r="AB610">
        <v>8</v>
      </c>
    </row>
    <row r="611" spans="2:28" ht="25.5" x14ac:dyDescent="0.2">
      <c r="B611" s="20"/>
      <c r="C611" s="21" t="s">
        <v>37</v>
      </c>
      <c r="D611" s="195" t="s">
        <v>313</v>
      </c>
      <c r="E611" s="18"/>
      <c r="F611" s="19"/>
      <c r="I611" s="111" t="s">
        <v>39</v>
      </c>
      <c r="AB611">
        <v>9</v>
      </c>
    </row>
    <row r="612" spans="2:28" ht="6" customHeight="1" x14ac:dyDescent="0.2">
      <c r="B612" s="20"/>
      <c r="C612" s="21"/>
      <c r="D612" s="22"/>
      <c r="E612" s="18"/>
      <c r="F612" s="19"/>
      <c r="I612" s="111" t="s">
        <v>39</v>
      </c>
      <c r="AB612">
        <v>10</v>
      </c>
    </row>
    <row r="613" spans="2:28" ht="25.5" x14ac:dyDescent="0.2">
      <c r="B613" s="20"/>
      <c r="C613" s="21" t="s">
        <v>38</v>
      </c>
      <c r="D613" s="140" t="s">
        <v>314</v>
      </c>
      <c r="E613" s="18"/>
      <c r="F613" s="19"/>
      <c r="I613" s="111" t="s">
        <v>39</v>
      </c>
      <c r="AB613">
        <v>11</v>
      </c>
    </row>
    <row r="614" spans="2:28" ht="6" customHeight="1" x14ac:dyDescent="0.2">
      <c r="B614" s="20"/>
      <c r="C614" s="21"/>
      <c r="D614" s="22"/>
      <c r="E614" s="18"/>
      <c r="F614" s="19"/>
      <c r="I614" s="111" t="s">
        <v>39</v>
      </c>
      <c r="AB614">
        <v>12</v>
      </c>
    </row>
    <row r="615" spans="2:28" x14ac:dyDescent="0.2">
      <c r="B615" s="20"/>
      <c r="C615" s="21" t="s">
        <v>0</v>
      </c>
      <c r="D615" s="22"/>
      <c r="E615" s="18"/>
      <c r="F615" s="19"/>
      <c r="I615" s="111" t="s">
        <v>39</v>
      </c>
      <c r="AB615">
        <v>13</v>
      </c>
    </row>
    <row r="616" spans="2:28" ht="6" customHeight="1" x14ac:dyDescent="0.2">
      <c r="B616" s="20"/>
      <c r="C616" s="21"/>
      <c r="D616" s="22"/>
      <c r="E616" s="18"/>
      <c r="F616" s="19"/>
      <c r="I616" s="111" t="s">
        <v>39</v>
      </c>
      <c r="AB616">
        <v>14</v>
      </c>
    </row>
    <row r="617" spans="2:28" x14ac:dyDescent="0.2">
      <c r="B617" s="20"/>
      <c r="C617" s="21" t="s">
        <v>95</v>
      </c>
      <c r="D617" s="140" t="s">
        <v>352</v>
      </c>
      <c r="E617" s="18"/>
      <c r="F617" s="19"/>
      <c r="I617" s="111" t="s">
        <v>39</v>
      </c>
      <c r="AB617">
        <v>15</v>
      </c>
    </row>
    <row r="618" spans="2:28" x14ac:dyDescent="0.2">
      <c r="B618" s="20"/>
      <c r="C618" s="21"/>
      <c r="D618" s="140" t="s">
        <v>353</v>
      </c>
      <c r="E618" s="18"/>
      <c r="F618" s="19"/>
      <c r="I618" s="111" t="s">
        <v>39</v>
      </c>
      <c r="AB618">
        <v>16</v>
      </c>
    </row>
    <row r="619" spans="2:28" x14ac:dyDescent="0.2">
      <c r="B619" s="20"/>
      <c r="C619" s="21"/>
      <c r="D619" s="22"/>
      <c r="E619" s="18"/>
      <c r="F619" s="19"/>
      <c r="I619" s="111" t="s">
        <v>39</v>
      </c>
      <c r="AB619">
        <v>17</v>
      </c>
    </row>
    <row r="620" spans="2:28" x14ac:dyDescent="0.2">
      <c r="B620" s="20"/>
      <c r="C620" s="23"/>
      <c r="D620" s="47"/>
      <c r="E620" s="18"/>
      <c r="F620" s="19"/>
      <c r="I620" s="111" t="s">
        <v>39</v>
      </c>
      <c r="AB620">
        <v>18</v>
      </c>
    </row>
    <row r="621" spans="2:28" x14ac:dyDescent="0.2">
      <c r="B621" s="24" t="s">
        <v>47</v>
      </c>
      <c r="C621" s="16" t="s">
        <v>50</v>
      </c>
      <c r="D621" s="48" t="s">
        <v>94</v>
      </c>
      <c r="E621" s="15" t="s">
        <v>93</v>
      </c>
      <c r="F621" s="17" t="s">
        <v>17</v>
      </c>
      <c r="I621" s="111" t="s">
        <v>39</v>
      </c>
      <c r="AB621">
        <v>19</v>
      </c>
    </row>
    <row r="622" spans="2:28" x14ac:dyDescent="0.2">
      <c r="B622" s="25" t="s">
        <v>144</v>
      </c>
      <c r="C622" s="26">
        <v>1</v>
      </c>
      <c r="D622" s="140" t="s">
        <v>316</v>
      </c>
      <c r="E622" s="27">
        <v>43634</v>
      </c>
      <c r="F622" s="28">
        <v>43636</v>
      </c>
      <c r="I622" s="111" t="s">
        <v>39</v>
      </c>
      <c r="AB622">
        <v>20</v>
      </c>
    </row>
    <row r="623" spans="2:28" ht="25.5" x14ac:dyDescent="0.2">
      <c r="B623" s="25" t="s">
        <v>144</v>
      </c>
      <c r="C623" s="26">
        <v>2</v>
      </c>
      <c r="D623" s="140" t="s">
        <v>315</v>
      </c>
      <c r="E623" s="27">
        <v>43634</v>
      </c>
      <c r="F623" s="28">
        <v>43636</v>
      </c>
      <c r="I623" s="111" t="s">
        <v>39</v>
      </c>
      <c r="AB623">
        <v>21</v>
      </c>
    </row>
    <row r="624" spans="2:28" x14ac:dyDescent="0.2">
      <c r="B624" s="25"/>
      <c r="C624" s="26"/>
      <c r="D624" s="22"/>
      <c r="E624" s="27"/>
      <c r="F624" s="28"/>
      <c r="I624" s="111" t="s">
        <v>39</v>
      </c>
      <c r="AB624">
        <v>22</v>
      </c>
    </row>
    <row r="625" spans="2:28" x14ac:dyDescent="0.2">
      <c r="B625" s="25"/>
      <c r="C625" s="26"/>
      <c r="D625" s="22"/>
      <c r="E625" s="27"/>
      <c r="F625" s="28"/>
      <c r="I625" s="111" t="s">
        <v>39</v>
      </c>
      <c r="AB625">
        <v>23</v>
      </c>
    </row>
    <row r="626" spans="2:28" ht="13.5" thickBot="1" x14ac:dyDescent="0.25">
      <c r="B626" s="142"/>
      <c r="C626" s="30"/>
      <c r="D626" s="31"/>
      <c r="E626" s="32"/>
      <c r="F626" s="33"/>
      <c r="I626" s="111" t="s">
        <v>39</v>
      </c>
      <c r="AB626">
        <v>24</v>
      </c>
    </row>
    <row r="627" spans="2:28" ht="6" customHeight="1" thickBot="1" x14ac:dyDescent="0.25">
      <c r="B627" s="12"/>
      <c r="F627" s="150"/>
      <c r="I627" s="111" t="s">
        <v>39</v>
      </c>
      <c r="AB627">
        <v>25</v>
      </c>
    </row>
    <row r="628" spans="2:28" ht="26.25" thickBot="1" x14ac:dyDescent="0.25">
      <c r="B628" s="136" t="s">
        <v>48</v>
      </c>
      <c r="C628" s="182" t="s">
        <v>167</v>
      </c>
      <c r="D628" s="137" t="s">
        <v>197</v>
      </c>
      <c r="E628" s="138" t="s">
        <v>26</v>
      </c>
      <c r="F628" s="139" t="s">
        <v>44</v>
      </c>
      <c r="I628" s="111" t="s">
        <v>39</v>
      </c>
      <c r="AB628">
        <v>1</v>
      </c>
    </row>
    <row r="629" spans="2:28" x14ac:dyDescent="0.2">
      <c r="B629" s="156" t="s">
        <v>100</v>
      </c>
      <c r="C629" s="157"/>
      <c r="D629" s="158"/>
      <c r="E629" s="21"/>
      <c r="F629" s="159"/>
      <c r="I629" s="111" t="s">
        <v>39</v>
      </c>
    </row>
    <row r="630" spans="2:28" x14ac:dyDescent="0.2">
      <c r="B630" s="13" t="s">
        <v>23</v>
      </c>
      <c r="C630" s="183">
        <v>43634</v>
      </c>
      <c r="D630" s="15" t="str">
        <f>IF(OR(C633="",C634=""),"",VLOOKUP(CONCATENATE(C633," - ",C634),Exposure,2))</f>
        <v>G</v>
      </c>
      <c r="E630" s="16" t="s">
        <v>65</v>
      </c>
      <c r="F630" s="88">
        <v>3</v>
      </c>
      <c r="I630" s="111" t="s">
        <v>39</v>
      </c>
      <c r="AB630">
        <v>2</v>
      </c>
    </row>
    <row r="631" spans="2:28" x14ac:dyDescent="0.2">
      <c r="B631" s="13" t="s">
        <v>35</v>
      </c>
      <c r="C631" s="191" t="s">
        <v>217</v>
      </c>
      <c r="D631" s="15" t="s">
        <v>63</v>
      </c>
      <c r="E631" s="16" t="s">
        <v>27</v>
      </c>
      <c r="F631" s="109" t="s">
        <v>221</v>
      </c>
      <c r="I631" s="111" t="s">
        <v>39</v>
      </c>
      <c r="AB631">
        <v>3</v>
      </c>
    </row>
    <row r="632" spans="2:28" x14ac:dyDescent="0.2">
      <c r="B632" s="13" t="s">
        <v>36</v>
      </c>
      <c r="C632" s="107" t="s">
        <v>144</v>
      </c>
      <c r="D632" s="18"/>
      <c r="E632" s="16" t="s">
        <v>29</v>
      </c>
      <c r="F632" s="186" t="s">
        <v>45</v>
      </c>
      <c r="I632" s="111" t="s">
        <v>39</v>
      </c>
      <c r="AB632">
        <v>4</v>
      </c>
    </row>
    <row r="633" spans="2:28" x14ac:dyDescent="0.2">
      <c r="B633" s="13" t="s">
        <v>24</v>
      </c>
      <c r="C633" s="108" t="s">
        <v>207</v>
      </c>
      <c r="D633" s="49" t="str">
        <f>IF(C633="","WARNING - Please enter a Probability.","")</f>
        <v/>
      </c>
      <c r="E633" s="16" t="s">
        <v>30</v>
      </c>
      <c r="F633" s="109" t="s">
        <v>46</v>
      </c>
      <c r="I633" s="111" t="s">
        <v>39</v>
      </c>
      <c r="AB633">
        <v>5</v>
      </c>
    </row>
    <row r="634" spans="2:28" x14ac:dyDescent="0.2">
      <c r="B634" s="13" t="s">
        <v>25</v>
      </c>
      <c r="C634" s="108" t="s">
        <v>128</v>
      </c>
      <c r="D634" s="15" t="s">
        <v>42</v>
      </c>
      <c r="E634" s="16" t="s">
        <v>31</v>
      </c>
      <c r="F634" s="110" t="s">
        <v>203</v>
      </c>
      <c r="I634" s="111" t="s">
        <v>39</v>
      </c>
      <c r="AB634">
        <v>6</v>
      </c>
    </row>
    <row r="635" spans="2:28" x14ac:dyDescent="0.2">
      <c r="B635" s="153" t="s">
        <v>28</v>
      </c>
      <c r="C635" s="108" t="s">
        <v>41</v>
      </c>
      <c r="D635" s="15" t="s">
        <v>229</v>
      </c>
      <c r="E635" s="16" t="s">
        <v>32</v>
      </c>
      <c r="F635" s="110">
        <v>43636</v>
      </c>
      <c r="I635" s="111" t="s">
        <v>39</v>
      </c>
      <c r="AB635">
        <v>7</v>
      </c>
    </row>
    <row r="636" spans="2:28" x14ac:dyDescent="0.2">
      <c r="B636" s="13"/>
      <c r="C636" s="15"/>
      <c r="D636" s="15"/>
      <c r="E636" s="18"/>
      <c r="F636" s="19"/>
      <c r="I636" s="111" t="s">
        <v>39</v>
      </c>
      <c r="AB636">
        <v>8</v>
      </c>
    </row>
    <row r="637" spans="2:28" ht="25.5" x14ac:dyDescent="0.2">
      <c r="B637" s="20"/>
      <c r="C637" s="21" t="s">
        <v>37</v>
      </c>
      <c r="D637" s="195" t="s">
        <v>321</v>
      </c>
      <c r="E637" s="18"/>
      <c r="F637" s="19"/>
      <c r="I637" s="111" t="s">
        <v>39</v>
      </c>
      <c r="AB637">
        <v>9</v>
      </c>
    </row>
    <row r="638" spans="2:28" ht="6" customHeight="1" x14ac:dyDescent="0.2">
      <c r="B638" s="20"/>
      <c r="C638" s="21"/>
      <c r="D638" s="22"/>
      <c r="E638" s="18"/>
      <c r="F638" s="19"/>
      <c r="I638" s="111" t="s">
        <v>39</v>
      </c>
      <c r="AB638">
        <v>10</v>
      </c>
    </row>
    <row r="639" spans="2:28" ht="38.25" x14ac:dyDescent="0.2">
      <c r="B639" s="20"/>
      <c r="C639" s="21" t="s">
        <v>38</v>
      </c>
      <c r="D639" s="140" t="s">
        <v>322</v>
      </c>
      <c r="E639" s="18"/>
      <c r="F639" s="19"/>
      <c r="I639" s="111" t="s">
        <v>39</v>
      </c>
      <c r="AB639">
        <v>11</v>
      </c>
    </row>
    <row r="640" spans="2:28" ht="6" customHeight="1" x14ac:dyDescent="0.2">
      <c r="B640" s="20"/>
      <c r="C640" s="21"/>
      <c r="D640" s="22"/>
      <c r="E640" s="18"/>
      <c r="F640" s="19"/>
      <c r="I640" s="111" t="s">
        <v>39</v>
      </c>
      <c r="AB640">
        <v>12</v>
      </c>
    </row>
    <row r="641" spans="2:28" x14ac:dyDescent="0.2">
      <c r="B641" s="20"/>
      <c r="C641" s="21" t="s">
        <v>0</v>
      </c>
      <c r="D641" s="22"/>
      <c r="E641" s="18"/>
      <c r="F641" s="19"/>
      <c r="I641" s="111" t="s">
        <v>39</v>
      </c>
      <c r="AB641">
        <v>13</v>
      </c>
    </row>
    <row r="642" spans="2:28" ht="6" customHeight="1" x14ac:dyDescent="0.2">
      <c r="B642" s="20"/>
      <c r="C642" s="21"/>
      <c r="D642" s="22"/>
      <c r="E642" s="18"/>
      <c r="F642" s="19"/>
      <c r="I642" s="111" t="s">
        <v>39</v>
      </c>
      <c r="AB642">
        <v>14</v>
      </c>
    </row>
    <row r="643" spans="2:28" x14ac:dyDescent="0.2">
      <c r="B643" s="20"/>
      <c r="C643" s="21" t="s">
        <v>95</v>
      </c>
      <c r="D643" s="22"/>
      <c r="E643" s="18"/>
      <c r="F643" s="19"/>
      <c r="I643" s="111" t="s">
        <v>39</v>
      </c>
      <c r="AB643">
        <v>15</v>
      </c>
    </row>
    <row r="644" spans="2:28" x14ac:dyDescent="0.2">
      <c r="B644" s="20"/>
      <c r="C644" s="21"/>
      <c r="D644" s="140"/>
      <c r="E644" s="18"/>
      <c r="F644" s="19"/>
      <c r="I644" s="111" t="s">
        <v>39</v>
      </c>
      <c r="AB644">
        <v>16</v>
      </c>
    </row>
    <row r="645" spans="2:28" x14ac:dyDescent="0.2">
      <c r="B645" s="20"/>
      <c r="C645" s="21"/>
      <c r="D645" s="22"/>
      <c r="E645" s="18"/>
      <c r="F645" s="19"/>
      <c r="I645" s="111" t="s">
        <v>39</v>
      </c>
      <c r="AB645">
        <v>17</v>
      </c>
    </row>
    <row r="646" spans="2:28" x14ac:dyDescent="0.2">
      <c r="B646" s="20"/>
      <c r="C646" s="23"/>
      <c r="D646" s="47"/>
      <c r="E646" s="18"/>
      <c r="F646" s="19"/>
      <c r="I646" s="111" t="s">
        <v>39</v>
      </c>
      <c r="AB646">
        <v>18</v>
      </c>
    </row>
    <row r="647" spans="2:28" x14ac:dyDescent="0.2">
      <c r="B647" s="24" t="s">
        <v>47</v>
      </c>
      <c r="C647" s="16" t="s">
        <v>50</v>
      </c>
      <c r="D647" s="48" t="s">
        <v>94</v>
      </c>
      <c r="E647" s="15" t="s">
        <v>93</v>
      </c>
      <c r="F647" s="17" t="s">
        <v>17</v>
      </c>
      <c r="I647" s="111" t="s">
        <v>39</v>
      </c>
      <c r="AB647">
        <v>19</v>
      </c>
    </row>
    <row r="648" spans="2:28" ht="25.5" x14ac:dyDescent="0.2">
      <c r="B648" s="25" t="s">
        <v>144</v>
      </c>
      <c r="C648" s="26">
        <v>1</v>
      </c>
      <c r="D648" s="197" t="s">
        <v>317</v>
      </c>
      <c r="E648" s="27">
        <v>43634</v>
      </c>
      <c r="F648" s="28">
        <v>43636</v>
      </c>
      <c r="I648" s="111" t="s">
        <v>39</v>
      </c>
      <c r="AB648">
        <v>20</v>
      </c>
    </row>
    <row r="649" spans="2:28" ht="25.5" x14ac:dyDescent="0.2">
      <c r="B649" s="25" t="s">
        <v>144</v>
      </c>
      <c r="C649" s="26">
        <v>2</v>
      </c>
      <c r="D649" s="140" t="s">
        <v>318</v>
      </c>
      <c r="E649" s="27">
        <v>43634</v>
      </c>
      <c r="F649" s="28">
        <v>43636</v>
      </c>
      <c r="I649" s="111" t="s">
        <v>39</v>
      </c>
      <c r="AB649">
        <v>21</v>
      </c>
    </row>
    <row r="650" spans="2:28" ht="25.5" x14ac:dyDescent="0.2">
      <c r="B650" s="25" t="s">
        <v>144</v>
      </c>
      <c r="C650" s="26">
        <v>3</v>
      </c>
      <c r="D650" s="140" t="s">
        <v>319</v>
      </c>
      <c r="E650" s="27">
        <v>43634</v>
      </c>
      <c r="F650" s="28">
        <v>43636</v>
      </c>
      <c r="I650" s="111" t="s">
        <v>39</v>
      </c>
      <c r="AB650">
        <v>22</v>
      </c>
    </row>
    <row r="651" spans="2:28" x14ac:dyDescent="0.2">
      <c r="B651" s="25"/>
      <c r="C651" s="26">
        <v>4</v>
      </c>
      <c r="D651" s="140" t="s">
        <v>320</v>
      </c>
      <c r="E651" s="27">
        <v>43634</v>
      </c>
      <c r="F651" s="28">
        <v>43636</v>
      </c>
      <c r="I651" s="111" t="s">
        <v>39</v>
      </c>
      <c r="AB651">
        <v>23</v>
      </c>
    </row>
    <row r="652" spans="2:28" ht="13.5" thickBot="1" x14ac:dyDescent="0.25">
      <c r="B652" s="142"/>
      <c r="C652" s="30"/>
      <c r="D652" s="31"/>
      <c r="E652" s="32"/>
      <c r="F652" s="33"/>
      <c r="I652" s="111" t="s">
        <v>39</v>
      </c>
      <c r="AB652">
        <v>24</v>
      </c>
    </row>
    <row r="653" spans="2:28" ht="6" customHeight="1" thickBot="1" x14ac:dyDescent="0.25">
      <c r="B653" s="148"/>
      <c r="C653" s="149"/>
      <c r="D653" s="150"/>
      <c r="E653" s="150"/>
      <c r="F653" s="150"/>
      <c r="I653" s="111" t="s">
        <v>39</v>
      </c>
      <c r="AB653">
        <v>25</v>
      </c>
    </row>
    <row r="654" spans="2:28" ht="13.5" thickBot="1" x14ac:dyDescent="0.25">
      <c r="B654" s="136" t="s">
        <v>48</v>
      </c>
      <c r="C654" s="182" t="s">
        <v>168</v>
      </c>
      <c r="D654" s="137" t="s">
        <v>198</v>
      </c>
      <c r="E654" s="138" t="s">
        <v>26</v>
      </c>
      <c r="F654" s="139" t="s">
        <v>141</v>
      </c>
      <c r="I654" s="111" t="s">
        <v>39</v>
      </c>
      <c r="AB654">
        <v>1</v>
      </c>
    </row>
    <row r="655" spans="2:28" x14ac:dyDescent="0.2">
      <c r="B655" s="156" t="s">
        <v>100</v>
      </c>
      <c r="C655" s="157"/>
      <c r="D655" s="158"/>
      <c r="E655" s="21"/>
      <c r="F655" s="159"/>
      <c r="I655" s="111" t="s">
        <v>39</v>
      </c>
    </row>
    <row r="656" spans="2:28" x14ac:dyDescent="0.2">
      <c r="B656" s="13" t="s">
        <v>23</v>
      </c>
      <c r="C656" s="183">
        <v>43634</v>
      </c>
      <c r="D656" s="15" t="str">
        <f>IF(OR(C659="",C660=""),"",VLOOKUP(CONCATENATE(C659," - ",C660),Exposure,2))</f>
        <v>G</v>
      </c>
      <c r="E656" s="16" t="s">
        <v>65</v>
      </c>
      <c r="F656" s="88">
        <v>3</v>
      </c>
      <c r="I656" s="111" t="s">
        <v>39</v>
      </c>
      <c r="AB656">
        <v>2</v>
      </c>
    </row>
    <row r="657" spans="2:28" x14ac:dyDescent="0.2">
      <c r="B657" s="13" t="s">
        <v>35</v>
      </c>
      <c r="C657" s="106" t="s">
        <v>144</v>
      </c>
      <c r="D657" s="15" t="s">
        <v>63</v>
      </c>
      <c r="E657" s="16" t="s">
        <v>27</v>
      </c>
      <c r="F657" s="109" t="s">
        <v>222</v>
      </c>
      <c r="I657" s="111" t="s">
        <v>39</v>
      </c>
      <c r="AB657">
        <v>3</v>
      </c>
    </row>
    <row r="658" spans="2:28" x14ac:dyDescent="0.2">
      <c r="B658" s="13" t="s">
        <v>36</v>
      </c>
      <c r="C658" s="107" t="s">
        <v>144</v>
      </c>
      <c r="D658" s="18"/>
      <c r="E658" s="16" t="s">
        <v>29</v>
      </c>
      <c r="F658" s="186" t="s">
        <v>66</v>
      </c>
      <c r="I658" s="111" t="s">
        <v>39</v>
      </c>
      <c r="AB658">
        <v>4</v>
      </c>
    </row>
    <row r="659" spans="2:28" x14ac:dyDescent="0.2">
      <c r="B659" s="13" t="s">
        <v>24</v>
      </c>
      <c r="C659" s="108" t="s">
        <v>207</v>
      </c>
      <c r="D659" s="49" t="str">
        <f>IF(C659="","WARNING - Please enter a Probability.","")</f>
        <v/>
      </c>
      <c r="E659" s="16" t="s">
        <v>30</v>
      </c>
      <c r="F659" s="109" t="s">
        <v>46</v>
      </c>
      <c r="I659" s="111" t="s">
        <v>39</v>
      </c>
      <c r="AB659">
        <v>5</v>
      </c>
    </row>
    <row r="660" spans="2:28" x14ac:dyDescent="0.2">
      <c r="B660" s="13" t="s">
        <v>25</v>
      </c>
      <c r="C660" s="108" t="s">
        <v>128</v>
      </c>
      <c r="D660" s="15" t="s">
        <v>42</v>
      </c>
      <c r="E660" s="16" t="s">
        <v>31</v>
      </c>
      <c r="F660" s="110" t="s">
        <v>203</v>
      </c>
      <c r="I660" s="111" t="s">
        <v>39</v>
      </c>
      <c r="AB660">
        <v>6</v>
      </c>
    </row>
    <row r="661" spans="2:28" x14ac:dyDescent="0.2">
      <c r="B661" s="153" t="s">
        <v>28</v>
      </c>
      <c r="C661" s="108" t="s">
        <v>41</v>
      </c>
      <c r="D661" s="15" t="s">
        <v>43</v>
      </c>
      <c r="E661" s="16" t="s">
        <v>32</v>
      </c>
      <c r="F661" s="110">
        <v>43636</v>
      </c>
      <c r="I661" s="111" t="s">
        <v>39</v>
      </c>
      <c r="AB661">
        <v>7</v>
      </c>
    </row>
    <row r="662" spans="2:28" x14ac:dyDescent="0.2">
      <c r="B662" s="13"/>
      <c r="C662" s="15"/>
      <c r="D662" s="15"/>
      <c r="E662" s="18"/>
      <c r="F662" s="19"/>
      <c r="I662" s="111" t="s">
        <v>39</v>
      </c>
      <c r="AB662">
        <v>8</v>
      </c>
    </row>
    <row r="663" spans="2:28" ht="25.5" x14ac:dyDescent="0.2">
      <c r="B663" s="20"/>
      <c r="C663" s="21" t="s">
        <v>37</v>
      </c>
      <c r="D663" s="195" t="s">
        <v>323</v>
      </c>
      <c r="E663" s="18"/>
      <c r="F663" s="19"/>
      <c r="I663" s="111" t="s">
        <v>39</v>
      </c>
      <c r="AB663">
        <v>9</v>
      </c>
    </row>
    <row r="664" spans="2:28" ht="6" customHeight="1" x14ac:dyDescent="0.2">
      <c r="B664" s="20"/>
      <c r="C664" s="21"/>
      <c r="D664" s="22"/>
      <c r="E664" s="18"/>
      <c r="F664" s="19"/>
      <c r="I664" s="111" t="s">
        <v>39</v>
      </c>
      <c r="AB664">
        <v>10</v>
      </c>
    </row>
    <row r="665" spans="2:28" x14ac:dyDescent="0.2">
      <c r="B665" s="20"/>
      <c r="C665" s="21" t="s">
        <v>38</v>
      </c>
      <c r="D665" s="140" t="s">
        <v>325</v>
      </c>
      <c r="E665" s="18"/>
      <c r="F665" s="19"/>
      <c r="I665" s="111" t="s">
        <v>39</v>
      </c>
      <c r="AB665">
        <v>11</v>
      </c>
    </row>
    <row r="666" spans="2:28" ht="6" customHeight="1" x14ac:dyDescent="0.2">
      <c r="B666" s="20"/>
      <c r="C666" s="21"/>
      <c r="D666" s="22"/>
      <c r="E666" s="18"/>
      <c r="F666" s="19"/>
      <c r="I666" s="111" t="s">
        <v>39</v>
      </c>
      <c r="AB666">
        <v>12</v>
      </c>
    </row>
    <row r="667" spans="2:28" x14ac:dyDescent="0.2">
      <c r="B667" s="20"/>
      <c r="C667" s="21" t="s">
        <v>0</v>
      </c>
      <c r="D667" s="22"/>
      <c r="E667" s="18"/>
      <c r="F667" s="19"/>
      <c r="I667" s="111" t="s">
        <v>39</v>
      </c>
      <c r="AB667">
        <v>13</v>
      </c>
    </row>
    <row r="668" spans="2:28" ht="6" customHeight="1" x14ac:dyDescent="0.2">
      <c r="B668" s="20"/>
      <c r="C668" s="21"/>
      <c r="D668" s="22"/>
      <c r="E668" s="18"/>
      <c r="F668" s="19"/>
      <c r="I668" s="111" t="s">
        <v>39</v>
      </c>
      <c r="AB668">
        <v>14</v>
      </c>
    </row>
    <row r="669" spans="2:28" x14ac:dyDescent="0.2">
      <c r="B669" s="20"/>
      <c r="C669" s="21" t="s">
        <v>95</v>
      </c>
      <c r="D669" s="22"/>
      <c r="E669" s="18"/>
      <c r="F669" s="19"/>
      <c r="I669" s="111" t="s">
        <v>39</v>
      </c>
      <c r="AB669">
        <v>15</v>
      </c>
    </row>
    <row r="670" spans="2:28" x14ac:dyDescent="0.2">
      <c r="B670" s="20"/>
      <c r="C670" s="21"/>
      <c r="D670" s="140"/>
      <c r="E670" s="18"/>
      <c r="F670" s="19"/>
      <c r="I670" s="111" t="s">
        <v>39</v>
      </c>
      <c r="AB670">
        <v>16</v>
      </c>
    </row>
    <row r="671" spans="2:28" x14ac:dyDescent="0.2">
      <c r="B671" s="20"/>
      <c r="C671" s="21"/>
      <c r="D671" s="22"/>
      <c r="E671" s="18"/>
      <c r="F671" s="19"/>
      <c r="I671" s="111" t="s">
        <v>39</v>
      </c>
      <c r="AB671">
        <v>17</v>
      </c>
    </row>
    <row r="672" spans="2:28" x14ac:dyDescent="0.2">
      <c r="B672" s="20"/>
      <c r="C672" s="23"/>
      <c r="D672" s="47"/>
      <c r="E672" s="18"/>
      <c r="F672" s="19"/>
      <c r="I672" s="111" t="s">
        <v>39</v>
      </c>
      <c r="AB672">
        <v>18</v>
      </c>
    </row>
    <row r="673" spans="2:28" x14ac:dyDescent="0.2">
      <c r="B673" s="24" t="s">
        <v>47</v>
      </c>
      <c r="C673" s="16" t="s">
        <v>50</v>
      </c>
      <c r="D673" s="48" t="s">
        <v>94</v>
      </c>
      <c r="E673" s="15" t="s">
        <v>93</v>
      </c>
      <c r="F673" s="17" t="s">
        <v>17</v>
      </c>
      <c r="I673" s="111" t="s">
        <v>39</v>
      </c>
      <c r="AB673">
        <v>19</v>
      </c>
    </row>
    <row r="674" spans="2:28" ht="25.5" x14ac:dyDescent="0.2">
      <c r="B674" s="25" t="s">
        <v>144</v>
      </c>
      <c r="C674" s="26">
        <v>1</v>
      </c>
      <c r="D674" s="140" t="s">
        <v>324</v>
      </c>
      <c r="E674" s="27">
        <v>43634</v>
      </c>
      <c r="F674" s="28">
        <v>43636</v>
      </c>
      <c r="I674" s="111" t="s">
        <v>39</v>
      </c>
      <c r="AB674">
        <v>20</v>
      </c>
    </row>
    <row r="675" spans="2:28" x14ac:dyDescent="0.2">
      <c r="B675" s="25"/>
      <c r="C675" s="26"/>
      <c r="D675" s="22"/>
      <c r="E675" s="27"/>
      <c r="F675" s="28"/>
      <c r="I675" s="111" t="s">
        <v>39</v>
      </c>
      <c r="AB675">
        <v>21</v>
      </c>
    </row>
    <row r="676" spans="2:28" x14ac:dyDescent="0.2">
      <c r="B676" s="25"/>
      <c r="C676" s="26"/>
      <c r="D676" s="22"/>
      <c r="E676" s="27"/>
      <c r="F676" s="28"/>
      <c r="I676" s="111" t="s">
        <v>39</v>
      </c>
      <c r="AB676">
        <v>22</v>
      </c>
    </row>
    <row r="677" spans="2:28" x14ac:dyDescent="0.2">
      <c r="B677" s="25"/>
      <c r="C677" s="26"/>
      <c r="D677" s="22"/>
      <c r="E677" s="27"/>
      <c r="F677" s="28"/>
      <c r="I677" s="111" t="s">
        <v>39</v>
      </c>
      <c r="AB677">
        <v>23</v>
      </c>
    </row>
    <row r="678" spans="2:28" ht="13.5" thickBot="1" x14ac:dyDescent="0.25">
      <c r="B678" s="142"/>
      <c r="C678" s="30"/>
      <c r="D678" s="31"/>
      <c r="E678" s="32"/>
      <c r="F678" s="33"/>
      <c r="I678" s="111" t="s">
        <v>39</v>
      </c>
      <c r="AB678">
        <v>24</v>
      </c>
    </row>
    <row r="679" spans="2:28" ht="6" customHeight="1" thickBot="1" x14ac:dyDescent="0.25">
      <c r="B679" s="12"/>
      <c r="F679" s="150"/>
      <c r="I679" s="111" t="s">
        <v>39</v>
      </c>
      <c r="AB679">
        <v>25</v>
      </c>
    </row>
    <row r="680" spans="2:28" ht="13.5" thickBot="1" x14ac:dyDescent="0.25">
      <c r="B680" s="136" t="s">
        <v>48</v>
      </c>
      <c r="C680" s="182" t="s">
        <v>169</v>
      </c>
      <c r="D680" s="137" t="s">
        <v>199</v>
      </c>
      <c r="E680" s="138" t="s">
        <v>26</v>
      </c>
      <c r="F680" s="139" t="s">
        <v>129</v>
      </c>
      <c r="I680" s="111" t="s">
        <v>39</v>
      </c>
      <c r="AB680">
        <v>1</v>
      </c>
    </row>
    <row r="681" spans="2:28" x14ac:dyDescent="0.2">
      <c r="B681" s="156" t="s">
        <v>100</v>
      </c>
      <c r="C681" s="157"/>
      <c r="D681" s="158"/>
      <c r="E681" s="21"/>
      <c r="F681" s="159"/>
      <c r="I681" s="111" t="s">
        <v>39</v>
      </c>
    </row>
    <row r="682" spans="2:28" x14ac:dyDescent="0.2">
      <c r="B682" s="13" t="s">
        <v>23</v>
      </c>
      <c r="C682" s="183">
        <v>43634</v>
      </c>
      <c r="D682" s="15" t="str">
        <f>IF(OR(C685="",C686=""),"",VLOOKUP(CONCATENATE(C685," - ",C686),Exposure,2))</f>
        <v>Y</v>
      </c>
      <c r="E682" s="16" t="s">
        <v>65</v>
      </c>
      <c r="F682" s="88">
        <v>8</v>
      </c>
      <c r="I682" s="111" t="s">
        <v>39</v>
      </c>
      <c r="AB682">
        <v>2</v>
      </c>
    </row>
    <row r="683" spans="2:28" x14ac:dyDescent="0.2">
      <c r="B683" s="13" t="s">
        <v>35</v>
      </c>
      <c r="C683" s="191" t="s">
        <v>144</v>
      </c>
      <c r="D683" s="15" t="s">
        <v>63</v>
      </c>
      <c r="E683" s="16" t="s">
        <v>27</v>
      </c>
      <c r="F683" s="109" t="s">
        <v>204</v>
      </c>
      <c r="I683" s="111" t="s">
        <v>39</v>
      </c>
      <c r="AB683">
        <v>3</v>
      </c>
    </row>
    <row r="684" spans="2:28" x14ac:dyDescent="0.2">
      <c r="B684" s="13" t="s">
        <v>36</v>
      </c>
      <c r="C684" s="190" t="s">
        <v>209</v>
      </c>
      <c r="D684" s="18"/>
      <c r="E684" s="16" t="s">
        <v>29</v>
      </c>
      <c r="F684" s="186" t="s">
        <v>142</v>
      </c>
      <c r="I684" s="111" t="s">
        <v>39</v>
      </c>
      <c r="AB684">
        <v>4</v>
      </c>
    </row>
    <row r="685" spans="2:28" x14ac:dyDescent="0.2">
      <c r="B685" s="13" t="s">
        <v>24</v>
      </c>
      <c r="C685" s="108" t="s">
        <v>40</v>
      </c>
      <c r="D685" s="49" t="str">
        <f>IF(C685="","WARNING - Please enter a Probability.","")</f>
        <v/>
      </c>
      <c r="E685" s="16" t="s">
        <v>30</v>
      </c>
      <c r="F685" s="109" t="s">
        <v>46</v>
      </c>
      <c r="I685" s="111" t="s">
        <v>39</v>
      </c>
      <c r="AB685">
        <v>5</v>
      </c>
    </row>
    <row r="686" spans="2:28" x14ac:dyDescent="0.2">
      <c r="B686" s="13" t="s">
        <v>25</v>
      </c>
      <c r="C686" s="108" t="s">
        <v>131</v>
      </c>
      <c r="D686" s="15" t="s">
        <v>42</v>
      </c>
      <c r="E686" s="16" t="s">
        <v>31</v>
      </c>
      <c r="F686" s="110" t="s">
        <v>203</v>
      </c>
      <c r="I686" s="111" t="s">
        <v>39</v>
      </c>
      <c r="AB686">
        <v>6</v>
      </c>
    </row>
    <row r="687" spans="2:28" x14ac:dyDescent="0.2">
      <c r="B687" s="153" t="s">
        <v>28</v>
      </c>
      <c r="C687" s="108" t="s">
        <v>41</v>
      </c>
      <c r="D687" s="15" t="s">
        <v>176</v>
      </c>
      <c r="E687" s="16" t="s">
        <v>32</v>
      </c>
      <c r="F687" s="110">
        <v>43636</v>
      </c>
      <c r="I687" s="111" t="s">
        <v>39</v>
      </c>
      <c r="AB687">
        <v>7</v>
      </c>
    </row>
    <row r="688" spans="2:28" x14ac:dyDescent="0.2">
      <c r="B688" s="13"/>
      <c r="C688" s="15"/>
      <c r="D688" s="15"/>
      <c r="E688" s="18"/>
      <c r="F688" s="19"/>
      <c r="I688" s="111" t="s">
        <v>39</v>
      </c>
      <c r="AB688">
        <v>8</v>
      </c>
    </row>
    <row r="689" spans="2:28" ht="25.5" x14ac:dyDescent="0.2">
      <c r="B689" s="20"/>
      <c r="C689" s="21" t="s">
        <v>37</v>
      </c>
      <c r="D689" s="195" t="s">
        <v>326</v>
      </c>
      <c r="E689" s="18"/>
      <c r="F689" s="19"/>
      <c r="I689" s="111" t="s">
        <v>39</v>
      </c>
      <c r="AB689">
        <v>9</v>
      </c>
    </row>
    <row r="690" spans="2:28" ht="6" customHeight="1" x14ac:dyDescent="0.2">
      <c r="B690" s="20"/>
      <c r="C690" s="21"/>
      <c r="D690" s="22"/>
      <c r="E690" s="18"/>
      <c r="F690" s="19"/>
      <c r="I690" s="111" t="s">
        <v>39</v>
      </c>
      <c r="AB690">
        <v>10</v>
      </c>
    </row>
    <row r="691" spans="2:28" x14ac:dyDescent="0.2">
      <c r="B691" s="20"/>
      <c r="C691" s="21" t="s">
        <v>38</v>
      </c>
      <c r="D691" s="140" t="s">
        <v>327</v>
      </c>
      <c r="E691" s="18"/>
      <c r="F691" s="19"/>
      <c r="I691" s="111" t="s">
        <v>39</v>
      </c>
      <c r="AB691">
        <v>11</v>
      </c>
    </row>
    <row r="692" spans="2:28" ht="6" customHeight="1" x14ac:dyDescent="0.2">
      <c r="B692" s="20"/>
      <c r="C692" s="21"/>
      <c r="D692" s="22"/>
      <c r="E692" s="18"/>
      <c r="F692" s="19"/>
      <c r="I692" s="111" t="s">
        <v>39</v>
      </c>
      <c r="AB692">
        <v>12</v>
      </c>
    </row>
    <row r="693" spans="2:28" x14ac:dyDescent="0.2">
      <c r="B693" s="20"/>
      <c r="C693" s="21" t="s">
        <v>0</v>
      </c>
      <c r="D693" s="22"/>
      <c r="E693" s="18"/>
      <c r="F693" s="19"/>
      <c r="I693" s="111" t="s">
        <v>39</v>
      </c>
      <c r="AB693">
        <v>13</v>
      </c>
    </row>
    <row r="694" spans="2:28" ht="6" customHeight="1" x14ac:dyDescent="0.2">
      <c r="B694" s="20"/>
      <c r="C694" s="21"/>
      <c r="D694" s="22"/>
      <c r="E694" s="18"/>
      <c r="F694" s="19"/>
      <c r="I694" s="111" t="s">
        <v>39</v>
      </c>
      <c r="AB694">
        <v>14</v>
      </c>
    </row>
    <row r="695" spans="2:28" x14ac:dyDescent="0.2">
      <c r="B695" s="20"/>
      <c r="C695" s="21" t="s">
        <v>95</v>
      </c>
      <c r="D695" s="140" t="s">
        <v>354</v>
      </c>
      <c r="E695" s="18"/>
      <c r="F695" s="19"/>
      <c r="I695" s="111" t="s">
        <v>39</v>
      </c>
      <c r="AB695">
        <v>15</v>
      </c>
    </row>
    <row r="696" spans="2:28" x14ac:dyDescent="0.2">
      <c r="B696" s="20"/>
      <c r="C696" s="21"/>
      <c r="D696" s="140"/>
      <c r="E696" s="18"/>
      <c r="F696" s="19"/>
      <c r="I696" s="111" t="s">
        <v>39</v>
      </c>
      <c r="AB696">
        <v>16</v>
      </c>
    </row>
    <row r="697" spans="2:28" x14ac:dyDescent="0.2">
      <c r="B697" s="20"/>
      <c r="C697" s="21"/>
      <c r="D697" s="22"/>
      <c r="E697" s="18"/>
      <c r="F697" s="19"/>
      <c r="I697" s="111" t="s">
        <v>39</v>
      </c>
      <c r="AB697">
        <v>17</v>
      </c>
    </row>
    <row r="698" spans="2:28" x14ac:dyDescent="0.2">
      <c r="B698" s="20"/>
      <c r="C698" s="23"/>
      <c r="D698" s="47"/>
      <c r="E698" s="18"/>
      <c r="F698" s="19"/>
      <c r="I698" s="111" t="s">
        <v>39</v>
      </c>
      <c r="AB698">
        <v>18</v>
      </c>
    </row>
    <row r="699" spans="2:28" x14ac:dyDescent="0.2">
      <c r="B699" s="24" t="s">
        <v>47</v>
      </c>
      <c r="C699" s="16" t="s">
        <v>50</v>
      </c>
      <c r="D699" s="48" t="s">
        <v>94</v>
      </c>
      <c r="E699" s="15" t="s">
        <v>93</v>
      </c>
      <c r="F699" s="17" t="s">
        <v>17</v>
      </c>
      <c r="I699" s="111" t="s">
        <v>39</v>
      </c>
      <c r="AB699">
        <v>19</v>
      </c>
    </row>
    <row r="700" spans="2:28" ht="38.25" x14ac:dyDescent="0.2">
      <c r="B700" s="25" t="s">
        <v>209</v>
      </c>
      <c r="C700" s="26">
        <v>1</v>
      </c>
      <c r="D700" s="140" t="s">
        <v>328</v>
      </c>
      <c r="E700" s="27">
        <v>43634</v>
      </c>
      <c r="F700" s="28">
        <v>43636</v>
      </c>
      <c r="I700" s="111" t="s">
        <v>39</v>
      </c>
      <c r="AB700">
        <v>20</v>
      </c>
    </row>
    <row r="701" spans="2:28" x14ac:dyDescent="0.2">
      <c r="B701" s="25"/>
      <c r="C701" s="26"/>
      <c r="D701" s="22"/>
      <c r="E701" s="27"/>
      <c r="F701" s="28"/>
      <c r="I701" s="111" t="s">
        <v>39</v>
      </c>
      <c r="AB701">
        <v>21</v>
      </c>
    </row>
    <row r="702" spans="2:28" x14ac:dyDescent="0.2">
      <c r="B702" s="25"/>
      <c r="C702" s="26"/>
      <c r="D702" s="22"/>
      <c r="E702" s="27"/>
      <c r="F702" s="28"/>
      <c r="I702" s="111" t="s">
        <v>39</v>
      </c>
      <c r="AB702">
        <v>22</v>
      </c>
    </row>
    <row r="703" spans="2:28" x14ac:dyDescent="0.2">
      <c r="B703" s="25"/>
      <c r="C703" s="26"/>
      <c r="D703" s="22"/>
      <c r="E703" s="27"/>
      <c r="F703" s="28"/>
      <c r="I703" s="111" t="s">
        <v>39</v>
      </c>
      <c r="AB703">
        <v>23</v>
      </c>
    </row>
    <row r="704" spans="2:28" ht="13.5" thickBot="1" x14ac:dyDescent="0.25">
      <c r="B704" s="142"/>
      <c r="C704" s="30"/>
      <c r="D704" s="31"/>
      <c r="E704" s="32"/>
      <c r="F704" s="28"/>
      <c r="I704" s="111" t="s">
        <v>39</v>
      </c>
      <c r="AB704">
        <v>24</v>
      </c>
    </row>
    <row r="705" spans="2:28" ht="6" customHeight="1" thickBot="1" x14ac:dyDescent="0.25">
      <c r="B705" s="148"/>
      <c r="C705" s="149"/>
      <c r="D705" s="150"/>
      <c r="E705" s="150"/>
      <c r="F705" s="150"/>
      <c r="I705" s="111" t="s">
        <v>39</v>
      </c>
      <c r="AB705">
        <v>25</v>
      </c>
    </row>
    <row r="706" spans="2:28" ht="13.5" thickBot="1" x14ac:dyDescent="0.25">
      <c r="B706" s="136" t="s">
        <v>48</v>
      </c>
      <c r="C706" s="182" t="s">
        <v>170</v>
      </c>
      <c r="D706" s="137" t="s">
        <v>200</v>
      </c>
      <c r="E706" s="138" t="s">
        <v>26</v>
      </c>
      <c r="F706" s="139" t="s">
        <v>44</v>
      </c>
      <c r="I706" s="111" t="s">
        <v>39</v>
      </c>
      <c r="AB706">
        <v>1</v>
      </c>
    </row>
    <row r="707" spans="2:28" x14ac:dyDescent="0.2">
      <c r="B707" s="156" t="s">
        <v>100</v>
      </c>
      <c r="C707" s="157"/>
      <c r="D707" s="158"/>
      <c r="E707" s="21"/>
      <c r="F707" s="159"/>
      <c r="I707" s="111" t="s">
        <v>39</v>
      </c>
    </row>
    <row r="708" spans="2:28" x14ac:dyDescent="0.2">
      <c r="B708" s="13" t="s">
        <v>23</v>
      </c>
      <c r="C708" s="183">
        <v>43634</v>
      </c>
      <c r="D708" s="15" t="str">
        <f>IF(OR(C711="",C712=""),"",VLOOKUP(CONCATENATE(C711," - ",C712),Exposure,2))</f>
        <v>Y</v>
      </c>
      <c r="E708" s="16" t="s">
        <v>65</v>
      </c>
      <c r="F708" s="88">
        <v>8</v>
      </c>
      <c r="I708" s="111" t="s">
        <v>39</v>
      </c>
      <c r="AB708">
        <v>2</v>
      </c>
    </row>
    <row r="709" spans="2:28" x14ac:dyDescent="0.2">
      <c r="B709" s="13" t="s">
        <v>35</v>
      </c>
      <c r="C709" s="106" t="s">
        <v>144</v>
      </c>
      <c r="D709" s="15" t="s">
        <v>63</v>
      </c>
      <c r="E709" s="16" t="s">
        <v>27</v>
      </c>
      <c r="F709" s="109" t="s">
        <v>223</v>
      </c>
      <c r="I709" s="111" t="s">
        <v>39</v>
      </c>
      <c r="AB709">
        <v>3</v>
      </c>
    </row>
    <row r="710" spans="2:28" x14ac:dyDescent="0.2">
      <c r="B710" s="13" t="s">
        <v>36</v>
      </c>
      <c r="C710" s="190" t="s">
        <v>217</v>
      </c>
      <c r="D710" s="18"/>
      <c r="E710" s="16" t="s">
        <v>29</v>
      </c>
      <c r="F710" s="186" t="s">
        <v>142</v>
      </c>
      <c r="I710" s="111" t="s">
        <v>39</v>
      </c>
      <c r="AB710">
        <v>4</v>
      </c>
    </row>
    <row r="711" spans="2:28" x14ac:dyDescent="0.2">
      <c r="B711" s="13" t="s">
        <v>24</v>
      </c>
      <c r="C711" s="108" t="s">
        <v>40</v>
      </c>
      <c r="D711" s="49" t="str">
        <f>IF(C711="","WARNING - Please enter a Probability.","")</f>
        <v/>
      </c>
      <c r="E711" s="16" t="s">
        <v>30</v>
      </c>
      <c r="F711" s="109" t="s">
        <v>46</v>
      </c>
      <c r="I711" s="111" t="s">
        <v>39</v>
      </c>
      <c r="AB711">
        <v>5</v>
      </c>
    </row>
    <row r="712" spans="2:28" x14ac:dyDescent="0.2">
      <c r="B712" s="13" t="s">
        <v>25</v>
      </c>
      <c r="C712" s="108" t="s">
        <v>131</v>
      </c>
      <c r="D712" s="15" t="s">
        <v>42</v>
      </c>
      <c r="E712" s="16" t="s">
        <v>31</v>
      </c>
      <c r="F712" s="110" t="s">
        <v>203</v>
      </c>
      <c r="I712" s="111" t="s">
        <v>39</v>
      </c>
      <c r="AB712">
        <v>6</v>
      </c>
    </row>
    <row r="713" spans="2:28" x14ac:dyDescent="0.2">
      <c r="B713" s="153" t="s">
        <v>28</v>
      </c>
      <c r="C713" s="108" t="s">
        <v>41</v>
      </c>
      <c r="D713" s="15" t="s">
        <v>43</v>
      </c>
      <c r="E713" s="16" t="s">
        <v>32</v>
      </c>
      <c r="F713" s="110">
        <v>43636</v>
      </c>
      <c r="I713" s="111" t="s">
        <v>39</v>
      </c>
      <c r="AB713">
        <v>7</v>
      </c>
    </row>
    <row r="714" spans="2:28" x14ac:dyDescent="0.2">
      <c r="B714" s="13"/>
      <c r="C714" s="15"/>
      <c r="D714" s="15"/>
      <c r="E714" s="18"/>
      <c r="F714" s="19"/>
      <c r="I714" s="111" t="s">
        <v>39</v>
      </c>
      <c r="AB714">
        <v>8</v>
      </c>
    </row>
    <row r="715" spans="2:28" ht="25.5" x14ac:dyDescent="0.2">
      <c r="B715" s="20"/>
      <c r="C715" s="21" t="s">
        <v>37</v>
      </c>
      <c r="D715" s="195" t="s">
        <v>333</v>
      </c>
      <c r="E715" s="18"/>
      <c r="F715" s="19"/>
      <c r="I715" s="111" t="s">
        <v>39</v>
      </c>
      <c r="AB715">
        <v>9</v>
      </c>
    </row>
    <row r="716" spans="2:28" ht="6" customHeight="1" x14ac:dyDescent="0.2">
      <c r="B716" s="20"/>
      <c r="C716" s="21"/>
      <c r="D716" s="22"/>
      <c r="E716" s="18"/>
      <c r="F716" s="19"/>
      <c r="I716" s="111" t="s">
        <v>39</v>
      </c>
      <c r="AB716">
        <v>10</v>
      </c>
    </row>
    <row r="717" spans="2:28" ht="25.5" x14ac:dyDescent="0.2">
      <c r="B717" s="20"/>
      <c r="C717" s="21" t="s">
        <v>38</v>
      </c>
      <c r="D717" s="140" t="s">
        <v>334</v>
      </c>
      <c r="E717" s="18"/>
      <c r="F717" s="19"/>
      <c r="I717" s="111" t="s">
        <v>39</v>
      </c>
      <c r="AB717">
        <v>11</v>
      </c>
    </row>
    <row r="718" spans="2:28" ht="6" customHeight="1" x14ac:dyDescent="0.2">
      <c r="B718" s="20"/>
      <c r="C718" s="21"/>
      <c r="D718" s="22"/>
      <c r="E718" s="18"/>
      <c r="F718" s="19"/>
      <c r="I718" s="111" t="s">
        <v>39</v>
      </c>
      <c r="AB718">
        <v>12</v>
      </c>
    </row>
    <row r="719" spans="2:28" x14ac:dyDescent="0.2">
      <c r="B719" s="20"/>
      <c r="C719" s="21" t="s">
        <v>0</v>
      </c>
      <c r="D719" s="22"/>
      <c r="E719" s="18"/>
      <c r="F719" s="19"/>
      <c r="I719" s="111" t="s">
        <v>39</v>
      </c>
      <c r="AB719">
        <v>13</v>
      </c>
    </row>
    <row r="720" spans="2:28" ht="6" customHeight="1" x14ac:dyDescent="0.2">
      <c r="B720" s="20"/>
      <c r="C720" s="21"/>
      <c r="D720" s="22"/>
      <c r="E720" s="18"/>
      <c r="F720" s="19"/>
      <c r="I720" s="111" t="s">
        <v>39</v>
      </c>
      <c r="AB720">
        <v>14</v>
      </c>
    </row>
    <row r="721" spans="2:28" x14ac:dyDescent="0.2">
      <c r="B721" s="20"/>
      <c r="C721" s="21" t="s">
        <v>95</v>
      </c>
      <c r="D721" s="22"/>
      <c r="E721" s="18"/>
      <c r="F721" s="19"/>
      <c r="I721" s="111" t="s">
        <v>39</v>
      </c>
      <c r="AB721">
        <v>15</v>
      </c>
    </row>
    <row r="722" spans="2:28" x14ac:dyDescent="0.2">
      <c r="B722" s="20"/>
      <c r="C722" s="21"/>
      <c r="D722" s="140"/>
      <c r="E722" s="18"/>
      <c r="F722" s="19"/>
      <c r="I722" s="111" t="s">
        <v>39</v>
      </c>
      <c r="AB722">
        <v>16</v>
      </c>
    </row>
    <row r="723" spans="2:28" x14ac:dyDescent="0.2">
      <c r="B723" s="20"/>
      <c r="C723" s="21"/>
      <c r="D723" s="22"/>
      <c r="E723" s="18"/>
      <c r="F723" s="19"/>
      <c r="I723" s="111" t="s">
        <v>39</v>
      </c>
      <c r="AB723">
        <v>17</v>
      </c>
    </row>
    <row r="724" spans="2:28" x14ac:dyDescent="0.2">
      <c r="B724" s="20"/>
      <c r="C724" s="23"/>
      <c r="D724" s="47"/>
      <c r="E724" s="18"/>
      <c r="F724" s="19"/>
      <c r="I724" s="111" t="s">
        <v>39</v>
      </c>
      <c r="AB724">
        <v>18</v>
      </c>
    </row>
    <row r="725" spans="2:28" x14ac:dyDescent="0.2">
      <c r="B725" s="24" t="s">
        <v>47</v>
      </c>
      <c r="C725" s="16" t="s">
        <v>50</v>
      </c>
      <c r="D725" s="48" t="s">
        <v>94</v>
      </c>
      <c r="E725" s="15" t="s">
        <v>93</v>
      </c>
      <c r="F725" s="17" t="s">
        <v>17</v>
      </c>
      <c r="I725" s="111" t="s">
        <v>39</v>
      </c>
      <c r="AB725">
        <v>19</v>
      </c>
    </row>
    <row r="726" spans="2:28" ht="38.25" x14ac:dyDescent="0.2">
      <c r="B726" s="196" t="s">
        <v>340</v>
      </c>
      <c r="C726" s="26">
        <v>1</v>
      </c>
      <c r="D726" s="140" t="s">
        <v>329</v>
      </c>
      <c r="E726" s="27">
        <v>43634</v>
      </c>
      <c r="F726" s="28">
        <v>43636</v>
      </c>
      <c r="I726" s="111" t="s">
        <v>39</v>
      </c>
      <c r="AB726">
        <v>20</v>
      </c>
    </row>
    <row r="727" spans="2:28" x14ac:dyDescent="0.2">
      <c r="B727" s="25"/>
      <c r="C727" s="26"/>
      <c r="D727" s="22"/>
      <c r="E727" s="27"/>
      <c r="F727" s="28"/>
      <c r="I727" s="111" t="s">
        <v>39</v>
      </c>
      <c r="AB727">
        <v>21</v>
      </c>
    </row>
    <row r="728" spans="2:28" x14ac:dyDescent="0.2">
      <c r="B728" s="25"/>
      <c r="C728" s="26"/>
      <c r="D728" s="22"/>
      <c r="E728" s="27"/>
      <c r="F728" s="28"/>
      <c r="I728" s="111" t="s">
        <v>39</v>
      </c>
      <c r="AB728">
        <v>22</v>
      </c>
    </row>
    <row r="729" spans="2:28" x14ac:dyDescent="0.2">
      <c r="B729" s="25"/>
      <c r="C729" s="26"/>
      <c r="D729" s="22"/>
      <c r="E729" s="27"/>
      <c r="F729" s="28"/>
      <c r="I729" s="111" t="s">
        <v>39</v>
      </c>
      <c r="AB729">
        <v>23</v>
      </c>
    </row>
    <row r="730" spans="2:28" ht="13.5" thickBot="1" x14ac:dyDescent="0.25">
      <c r="B730" s="142"/>
      <c r="C730" s="30"/>
      <c r="D730" s="31"/>
      <c r="E730" s="32"/>
      <c r="F730" s="33"/>
      <c r="I730" s="111" t="s">
        <v>39</v>
      </c>
      <c r="AB730">
        <v>24</v>
      </c>
    </row>
    <row r="731" spans="2:28" ht="6" customHeight="1" thickBot="1" x14ac:dyDescent="0.25">
      <c r="B731" s="148"/>
      <c r="C731" s="149"/>
      <c r="D731" s="150"/>
      <c r="E731" s="150"/>
      <c r="F731" s="150"/>
      <c r="I731" s="111" t="s">
        <v>39</v>
      </c>
      <c r="AB731">
        <v>25</v>
      </c>
    </row>
    <row r="732" spans="2:28" ht="26.25" thickBot="1" x14ac:dyDescent="0.25">
      <c r="B732" s="136" t="s">
        <v>48</v>
      </c>
      <c r="C732" s="182" t="s">
        <v>171</v>
      </c>
      <c r="D732" s="137" t="s">
        <v>201</v>
      </c>
      <c r="E732" s="138" t="s">
        <v>26</v>
      </c>
      <c r="F732" s="139" t="s">
        <v>129</v>
      </c>
      <c r="I732" s="111" t="s">
        <v>39</v>
      </c>
      <c r="AB732">
        <v>1</v>
      </c>
    </row>
    <row r="733" spans="2:28" x14ac:dyDescent="0.2">
      <c r="B733" s="156" t="s">
        <v>100</v>
      </c>
      <c r="C733" s="157"/>
      <c r="D733" s="158"/>
      <c r="E733" s="21"/>
      <c r="F733" s="159"/>
      <c r="I733" s="111" t="s">
        <v>39</v>
      </c>
    </row>
    <row r="734" spans="2:28" x14ac:dyDescent="0.2">
      <c r="B734" s="13" t="s">
        <v>23</v>
      </c>
      <c r="C734" s="183">
        <v>43634</v>
      </c>
      <c r="D734" s="15" t="str">
        <f>IF(OR(C737="",C738=""),"",VLOOKUP(CONCATENATE(C737," - ",C738),Exposure,2))</f>
        <v>R</v>
      </c>
      <c r="E734" s="16" t="s">
        <v>65</v>
      </c>
      <c r="F734" s="88">
        <v>25</v>
      </c>
      <c r="I734" s="111" t="s">
        <v>39</v>
      </c>
      <c r="AB734">
        <v>2</v>
      </c>
    </row>
    <row r="735" spans="2:28" x14ac:dyDescent="0.2">
      <c r="B735" s="13" t="s">
        <v>35</v>
      </c>
      <c r="C735" s="191" t="s">
        <v>213</v>
      </c>
      <c r="D735" s="15" t="s">
        <v>63</v>
      </c>
      <c r="E735" s="16" t="s">
        <v>27</v>
      </c>
      <c r="F735" s="109" t="s">
        <v>222</v>
      </c>
      <c r="I735" s="111" t="s">
        <v>39</v>
      </c>
      <c r="AB735">
        <v>3</v>
      </c>
    </row>
    <row r="736" spans="2:28" x14ac:dyDescent="0.2">
      <c r="B736" s="13" t="s">
        <v>36</v>
      </c>
      <c r="C736" s="190" t="s">
        <v>144</v>
      </c>
      <c r="D736" s="18"/>
      <c r="E736" s="16" t="s">
        <v>29</v>
      </c>
      <c r="F736" s="186" t="s">
        <v>66</v>
      </c>
      <c r="I736" s="111" t="s">
        <v>39</v>
      </c>
      <c r="AB736">
        <v>4</v>
      </c>
    </row>
    <row r="737" spans="2:28" x14ac:dyDescent="0.2">
      <c r="B737" s="13" t="s">
        <v>24</v>
      </c>
      <c r="C737" s="108" t="s">
        <v>101</v>
      </c>
      <c r="D737" s="49" t="str">
        <f>IF(C737="","WARNING - Please enter a Probability.","")</f>
        <v/>
      </c>
      <c r="E737" s="16" t="s">
        <v>30</v>
      </c>
      <c r="F737" s="109" t="s">
        <v>46</v>
      </c>
      <c r="I737" s="111" t="s">
        <v>39</v>
      </c>
      <c r="AB737">
        <v>5</v>
      </c>
    </row>
    <row r="738" spans="2:28" x14ac:dyDescent="0.2">
      <c r="B738" s="13" t="s">
        <v>25</v>
      </c>
      <c r="C738" s="108" t="s">
        <v>101</v>
      </c>
      <c r="D738" s="15" t="s">
        <v>42</v>
      </c>
      <c r="E738" s="16" t="s">
        <v>31</v>
      </c>
      <c r="F738" s="110" t="s">
        <v>203</v>
      </c>
      <c r="I738" s="111" t="s">
        <v>39</v>
      </c>
      <c r="AB738">
        <v>6</v>
      </c>
    </row>
    <row r="739" spans="2:28" x14ac:dyDescent="0.2">
      <c r="B739" s="153" t="s">
        <v>28</v>
      </c>
      <c r="C739" s="108" t="s">
        <v>140</v>
      </c>
      <c r="D739" s="15" t="s">
        <v>43</v>
      </c>
      <c r="E739" s="16" t="s">
        <v>32</v>
      </c>
      <c r="F739" s="110">
        <v>43636</v>
      </c>
      <c r="I739" s="111" t="s">
        <v>39</v>
      </c>
      <c r="AB739">
        <v>7</v>
      </c>
    </row>
    <row r="740" spans="2:28" x14ac:dyDescent="0.2">
      <c r="B740" s="13"/>
      <c r="C740" s="15"/>
      <c r="D740" s="15"/>
      <c r="E740" s="18"/>
      <c r="F740" s="19"/>
      <c r="I740" s="111" t="s">
        <v>39</v>
      </c>
      <c r="AB740">
        <v>8</v>
      </c>
    </row>
    <row r="741" spans="2:28" ht="25.5" x14ac:dyDescent="0.2">
      <c r="B741" s="20"/>
      <c r="C741" s="21" t="s">
        <v>37</v>
      </c>
      <c r="D741" s="195" t="s">
        <v>335</v>
      </c>
      <c r="E741" s="18"/>
      <c r="F741" s="19"/>
      <c r="I741" s="111" t="s">
        <v>39</v>
      </c>
      <c r="AB741">
        <v>9</v>
      </c>
    </row>
    <row r="742" spans="2:28" ht="6" customHeight="1" x14ac:dyDescent="0.2">
      <c r="B742" s="20"/>
      <c r="C742" s="21"/>
      <c r="D742" s="22"/>
      <c r="E742" s="18"/>
      <c r="F742" s="19"/>
      <c r="I742" s="111" t="s">
        <v>39</v>
      </c>
      <c r="AB742">
        <v>10</v>
      </c>
    </row>
    <row r="743" spans="2:28" ht="25.5" x14ac:dyDescent="0.2">
      <c r="B743" s="20"/>
      <c r="C743" s="21" t="s">
        <v>38</v>
      </c>
      <c r="D743" s="140" t="s">
        <v>336</v>
      </c>
      <c r="E743" s="18"/>
      <c r="F743" s="19"/>
      <c r="I743" s="111" t="s">
        <v>39</v>
      </c>
      <c r="AB743">
        <v>11</v>
      </c>
    </row>
    <row r="744" spans="2:28" ht="6" customHeight="1" x14ac:dyDescent="0.2">
      <c r="B744" s="20"/>
      <c r="C744" s="21"/>
      <c r="D744" s="22"/>
      <c r="E744" s="18"/>
      <c r="F744" s="19"/>
      <c r="I744" s="111" t="s">
        <v>39</v>
      </c>
      <c r="AB744">
        <v>12</v>
      </c>
    </row>
    <row r="745" spans="2:28" x14ac:dyDescent="0.2">
      <c r="B745" s="20"/>
      <c r="C745" s="21" t="s">
        <v>0</v>
      </c>
      <c r="D745" s="22"/>
      <c r="E745" s="18"/>
      <c r="F745" s="19"/>
      <c r="I745" s="111" t="s">
        <v>39</v>
      </c>
      <c r="AB745">
        <v>13</v>
      </c>
    </row>
    <row r="746" spans="2:28" ht="6" customHeight="1" x14ac:dyDescent="0.2">
      <c r="B746" s="20"/>
      <c r="C746" s="21"/>
      <c r="D746" s="22"/>
      <c r="E746" s="18"/>
      <c r="F746" s="19"/>
      <c r="I746" s="111" t="s">
        <v>39</v>
      </c>
      <c r="AB746">
        <v>14</v>
      </c>
    </row>
    <row r="747" spans="2:28" x14ac:dyDescent="0.2">
      <c r="B747" s="20"/>
      <c r="C747" s="21" t="s">
        <v>95</v>
      </c>
      <c r="D747" s="22"/>
      <c r="E747" s="18"/>
      <c r="F747" s="19"/>
      <c r="I747" s="111" t="s">
        <v>39</v>
      </c>
      <c r="AB747">
        <v>15</v>
      </c>
    </row>
    <row r="748" spans="2:28" x14ac:dyDescent="0.2">
      <c r="B748" s="20"/>
      <c r="C748" s="21"/>
      <c r="D748" s="140"/>
      <c r="E748" s="18"/>
      <c r="F748" s="19"/>
      <c r="I748" s="111" t="s">
        <v>39</v>
      </c>
      <c r="AB748">
        <v>16</v>
      </c>
    </row>
    <row r="749" spans="2:28" x14ac:dyDescent="0.2">
      <c r="B749" s="20"/>
      <c r="C749" s="21"/>
      <c r="D749" s="22"/>
      <c r="E749" s="18"/>
      <c r="F749" s="19"/>
      <c r="I749" s="111" t="s">
        <v>39</v>
      </c>
      <c r="AB749">
        <v>17</v>
      </c>
    </row>
    <row r="750" spans="2:28" x14ac:dyDescent="0.2">
      <c r="B750" s="20"/>
      <c r="C750" s="23"/>
      <c r="D750" s="47"/>
      <c r="E750" s="18"/>
      <c r="F750" s="19"/>
      <c r="I750" s="111" t="s">
        <v>39</v>
      </c>
      <c r="AB750">
        <v>18</v>
      </c>
    </row>
    <row r="751" spans="2:28" x14ac:dyDescent="0.2">
      <c r="B751" s="24" t="s">
        <v>47</v>
      </c>
      <c r="C751" s="16" t="s">
        <v>50</v>
      </c>
      <c r="D751" s="48" t="s">
        <v>94</v>
      </c>
      <c r="E751" s="15" t="s">
        <v>93</v>
      </c>
      <c r="F751" s="17" t="s">
        <v>17</v>
      </c>
      <c r="I751" s="111" t="s">
        <v>39</v>
      </c>
      <c r="AB751">
        <v>19</v>
      </c>
    </row>
    <row r="752" spans="2:28" x14ac:dyDescent="0.2">
      <c r="B752" s="25" t="s">
        <v>144</v>
      </c>
      <c r="C752" s="26">
        <v>1</v>
      </c>
      <c r="D752" s="140" t="s">
        <v>337</v>
      </c>
      <c r="E752" s="27">
        <v>43634</v>
      </c>
      <c r="F752" s="28">
        <v>43636</v>
      </c>
      <c r="I752" s="111" t="s">
        <v>39</v>
      </c>
      <c r="AB752">
        <v>20</v>
      </c>
    </row>
    <row r="753" spans="2:28" ht="25.5" x14ac:dyDescent="0.2">
      <c r="B753" s="25" t="s">
        <v>144</v>
      </c>
      <c r="C753" s="26">
        <v>2</v>
      </c>
      <c r="D753" s="140" t="s">
        <v>338</v>
      </c>
      <c r="E753" s="27">
        <v>43634</v>
      </c>
      <c r="F753" s="28">
        <v>43636</v>
      </c>
      <c r="I753" s="111" t="s">
        <v>39</v>
      </c>
      <c r="AB753">
        <v>21</v>
      </c>
    </row>
    <row r="754" spans="2:28" ht="25.5" x14ac:dyDescent="0.2">
      <c r="B754" s="25" t="s">
        <v>144</v>
      </c>
      <c r="C754" s="26">
        <v>3</v>
      </c>
      <c r="D754" s="140" t="s">
        <v>339</v>
      </c>
      <c r="E754" s="27">
        <v>43634</v>
      </c>
      <c r="F754" s="28">
        <v>43636</v>
      </c>
      <c r="I754" s="111" t="s">
        <v>39</v>
      </c>
      <c r="AB754">
        <v>22</v>
      </c>
    </row>
    <row r="755" spans="2:28" x14ac:dyDescent="0.2">
      <c r="B755" s="25"/>
      <c r="C755" s="26"/>
      <c r="D755" s="22"/>
      <c r="E755" s="27"/>
      <c r="F755" s="28"/>
      <c r="I755" s="111" t="s">
        <v>39</v>
      </c>
      <c r="AB755">
        <v>23</v>
      </c>
    </row>
    <row r="756" spans="2:28" ht="13.5" thickBot="1" x14ac:dyDescent="0.25">
      <c r="B756" s="142"/>
      <c r="C756" s="30"/>
      <c r="D756" s="31"/>
      <c r="E756" s="32"/>
      <c r="F756" s="33"/>
      <c r="I756" s="111" t="s">
        <v>39</v>
      </c>
      <c r="AB756">
        <v>24</v>
      </c>
    </row>
    <row r="757" spans="2:28" ht="6" customHeight="1" thickBot="1" x14ac:dyDescent="0.25">
      <c r="B757" s="12"/>
      <c r="F757" s="150"/>
      <c r="I757" s="111" t="s">
        <v>39</v>
      </c>
      <c r="AB757">
        <v>25</v>
      </c>
    </row>
    <row r="758" spans="2:28" ht="13.5" thickBot="1" x14ac:dyDescent="0.25">
      <c r="B758" s="136" t="s">
        <v>48</v>
      </c>
      <c r="C758" s="182" t="s">
        <v>172</v>
      </c>
      <c r="D758" s="137" t="s">
        <v>202</v>
      </c>
      <c r="E758" s="138" t="s">
        <v>26</v>
      </c>
      <c r="F758" s="139" t="s">
        <v>129</v>
      </c>
      <c r="I758" s="111" t="s">
        <v>39</v>
      </c>
      <c r="AB758">
        <v>1</v>
      </c>
    </row>
    <row r="759" spans="2:28" x14ac:dyDescent="0.2">
      <c r="B759" s="156" t="s">
        <v>100</v>
      </c>
      <c r="C759" s="157"/>
      <c r="D759" s="158"/>
      <c r="E759" s="21"/>
      <c r="F759" s="159"/>
      <c r="I759" s="111" t="s">
        <v>39</v>
      </c>
    </row>
    <row r="760" spans="2:28" x14ac:dyDescent="0.2">
      <c r="B760" s="13" t="s">
        <v>23</v>
      </c>
      <c r="C760" s="183">
        <v>43634</v>
      </c>
      <c r="D760" s="15" t="str">
        <f>IF(OR(C763="",C764=""),"",VLOOKUP(CONCATENATE(C763," - ",C764),Exposure,2))</f>
        <v>R</v>
      </c>
      <c r="E760" s="16" t="s">
        <v>65</v>
      </c>
      <c r="F760" s="88">
        <v>15</v>
      </c>
      <c r="I760" s="111" t="s">
        <v>39</v>
      </c>
      <c r="AB760">
        <v>2</v>
      </c>
    </row>
    <row r="761" spans="2:28" x14ac:dyDescent="0.2">
      <c r="B761" s="13" t="s">
        <v>35</v>
      </c>
      <c r="C761" s="106" t="s">
        <v>144</v>
      </c>
      <c r="D761" s="15" t="s">
        <v>63</v>
      </c>
      <c r="E761" s="16" t="s">
        <v>27</v>
      </c>
      <c r="F761" s="109" t="s">
        <v>221</v>
      </c>
      <c r="I761" s="111" t="s">
        <v>39</v>
      </c>
      <c r="AB761">
        <v>3</v>
      </c>
    </row>
    <row r="762" spans="2:28" x14ac:dyDescent="0.2">
      <c r="B762" s="13" t="s">
        <v>36</v>
      </c>
      <c r="C762" s="107" t="s">
        <v>144</v>
      </c>
      <c r="D762" s="18"/>
      <c r="E762" s="16" t="s">
        <v>29</v>
      </c>
      <c r="F762" s="186" t="s">
        <v>45</v>
      </c>
      <c r="I762" s="111" t="s">
        <v>39</v>
      </c>
      <c r="AB762">
        <v>4</v>
      </c>
    </row>
    <row r="763" spans="2:28" x14ac:dyDescent="0.2">
      <c r="B763" s="13" t="s">
        <v>24</v>
      </c>
      <c r="C763" s="108" t="s">
        <v>128</v>
      </c>
      <c r="D763" s="49" t="str">
        <f>IF(C763="","WARNING - Please enter a Probability.","")</f>
        <v/>
      </c>
      <c r="E763" s="16" t="s">
        <v>30</v>
      </c>
      <c r="F763" s="109" t="s">
        <v>46</v>
      </c>
      <c r="I763" s="111" t="s">
        <v>39</v>
      </c>
      <c r="AB763">
        <v>5</v>
      </c>
    </row>
    <row r="764" spans="2:28" x14ac:dyDescent="0.2">
      <c r="B764" s="13" t="s">
        <v>25</v>
      </c>
      <c r="C764" s="108" t="s">
        <v>101</v>
      </c>
      <c r="D764" s="15" t="s">
        <v>42</v>
      </c>
      <c r="E764" s="16" t="s">
        <v>31</v>
      </c>
      <c r="F764" s="110" t="s">
        <v>203</v>
      </c>
      <c r="I764" s="111" t="s">
        <v>39</v>
      </c>
      <c r="AB764">
        <v>6</v>
      </c>
    </row>
    <row r="765" spans="2:28" x14ac:dyDescent="0.2">
      <c r="B765" s="153" t="s">
        <v>28</v>
      </c>
      <c r="C765" s="108" t="s">
        <v>140</v>
      </c>
      <c r="D765" s="15" t="s">
        <v>176</v>
      </c>
      <c r="E765" s="16" t="s">
        <v>32</v>
      </c>
      <c r="F765" s="110">
        <v>43636</v>
      </c>
      <c r="I765" s="111" t="s">
        <v>39</v>
      </c>
      <c r="AB765">
        <v>7</v>
      </c>
    </row>
    <row r="766" spans="2:28" x14ac:dyDescent="0.2">
      <c r="B766" s="13"/>
      <c r="C766" s="15"/>
      <c r="D766" s="15"/>
      <c r="E766" s="18"/>
      <c r="F766" s="19"/>
      <c r="I766" s="111" t="s">
        <v>39</v>
      </c>
      <c r="AB766">
        <v>8</v>
      </c>
    </row>
    <row r="767" spans="2:28" ht="25.5" x14ac:dyDescent="0.2">
      <c r="B767" s="20"/>
      <c r="C767" s="21" t="s">
        <v>37</v>
      </c>
      <c r="D767" s="195" t="s">
        <v>332</v>
      </c>
      <c r="E767" s="18"/>
      <c r="F767" s="19"/>
      <c r="I767" s="111" t="s">
        <v>39</v>
      </c>
      <c r="AB767">
        <v>9</v>
      </c>
    </row>
    <row r="768" spans="2:28" ht="6" customHeight="1" x14ac:dyDescent="0.2">
      <c r="B768" s="20"/>
      <c r="C768" s="21"/>
      <c r="D768" s="22"/>
      <c r="E768" s="18"/>
      <c r="F768" s="19"/>
      <c r="I768" s="111" t="s">
        <v>39</v>
      </c>
      <c r="AB768">
        <v>10</v>
      </c>
    </row>
    <row r="769" spans="2:28" x14ac:dyDescent="0.2">
      <c r="B769" s="20"/>
      <c r="C769" s="21" t="s">
        <v>38</v>
      </c>
      <c r="D769" s="140" t="s">
        <v>331</v>
      </c>
      <c r="E769" s="18"/>
      <c r="F769" s="19"/>
      <c r="I769" s="111" t="s">
        <v>39</v>
      </c>
      <c r="AB769">
        <v>11</v>
      </c>
    </row>
    <row r="770" spans="2:28" ht="6" customHeight="1" x14ac:dyDescent="0.2">
      <c r="B770" s="20"/>
      <c r="C770" s="21"/>
      <c r="D770" s="22"/>
      <c r="E770" s="18"/>
      <c r="F770" s="19"/>
      <c r="I770" s="111" t="s">
        <v>39</v>
      </c>
      <c r="AB770">
        <v>12</v>
      </c>
    </row>
    <row r="771" spans="2:28" x14ac:dyDescent="0.2">
      <c r="B771" s="20"/>
      <c r="C771" s="21" t="s">
        <v>0</v>
      </c>
      <c r="D771" s="22"/>
      <c r="E771" s="18"/>
      <c r="F771" s="19"/>
      <c r="I771" s="111" t="s">
        <v>39</v>
      </c>
      <c r="AB771">
        <v>13</v>
      </c>
    </row>
    <row r="772" spans="2:28" ht="6" customHeight="1" x14ac:dyDescent="0.2">
      <c r="B772" s="20"/>
      <c r="C772" s="21"/>
      <c r="D772" s="22"/>
      <c r="E772" s="18"/>
      <c r="F772" s="19"/>
      <c r="I772" s="111" t="s">
        <v>39</v>
      </c>
      <c r="AB772">
        <v>14</v>
      </c>
    </row>
    <row r="773" spans="2:28" ht="25.5" x14ac:dyDescent="0.2">
      <c r="B773" s="20"/>
      <c r="C773" s="21" t="s">
        <v>95</v>
      </c>
      <c r="D773" s="140" t="s">
        <v>355</v>
      </c>
      <c r="E773" s="18"/>
      <c r="F773" s="19"/>
      <c r="I773" s="111" t="s">
        <v>39</v>
      </c>
      <c r="AB773">
        <v>15</v>
      </c>
    </row>
    <row r="774" spans="2:28" x14ac:dyDescent="0.2">
      <c r="B774" s="20"/>
      <c r="C774" s="21"/>
      <c r="D774" s="140"/>
      <c r="E774" s="18"/>
      <c r="F774" s="19"/>
      <c r="I774" s="111" t="s">
        <v>39</v>
      </c>
      <c r="AB774">
        <v>16</v>
      </c>
    </row>
    <row r="775" spans="2:28" x14ac:dyDescent="0.2">
      <c r="B775" s="20"/>
      <c r="C775" s="21"/>
      <c r="D775" s="22"/>
      <c r="E775" s="18"/>
      <c r="F775" s="19"/>
      <c r="I775" s="111" t="s">
        <v>39</v>
      </c>
      <c r="AB775">
        <v>17</v>
      </c>
    </row>
    <row r="776" spans="2:28" x14ac:dyDescent="0.2">
      <c r="B776" s="20"/>
      <c r="C776" s="23"/>
      <c r="D776" s="47"/>
      <c r="E776" s="18"/>
      <c r="F776" s="19"/>
      <c r="I776" s="111" t="s">
        <v>39</v>
      </c>
      <c r="AB776">
        <v>18</v>
      </c>
    </row>
    <row r="777" spans="2:28" x14ac:dyDescent="0.2">
      <c r="B777" s="24" t="s">
        <v>47</v>
      </c>
      <c r="C777" s="16" t="s">
        <v>50</v>
      </c>
      <c r="D777" s="48" t="s">
        <v>94</v>
      </c>
      <c r="E777" s="15" t="s">
        <v>93</v>
      </c>
      <c r="F777" s="17" t="s">
        <v>17</v>
      </c>
      <c r="I777" s="111" t="s">
        <v>39</v>
      </c>
      <c r="AB777">
        <v>19</v>
      </c>
    </row>
    <row r="778" spans="2:28" ht="38.25" x14ac:dyDescent="0.2">
      <c r="B778" s="196" t="s">
        <v>144</v>
      </c>
      <c r="C778" s="26">
        <v>1</v>
      </c>
      <c r="D778" s="140" t="s">
        <v>330</v>
      </c>
      <c r="E778" s="27">
        <v>43634</v>
      </c>
      <c r="F778" s="28">
        <v>43636</v>
      </c>
      <c r="I778" s="111" t="s">
        <v>39</v>
      </c>
      <c r="AB778">
        <v>20</v>
      </c>
    </row>
    <row r="779" spans="2:28" x14ac:dyDescent="0.2">
      <c r="B779" s="25"/>
      <c r="C779" s="26"/>
      <c r="D779" s="22"/>
      <c r="E779" s="27"/>
      <c r="F779" s="28"/>
      <c r="I779" s="111" t="s">
        <v>39</v>
      </c>
      <c r="AB779">
        <v>21</v>
      </c>
    </row>
    <row r="780" spans="2:28" x14ac:dyDescent="0.2">
      <c r="B780" s="25"/>
      <c r="C780" s="26"/>
      <c r="D780" s="22"/>
      <c r="E780" s="27"/>
      <c r="F780" s="28"/>
      <c r="I780" s="111" t="s">
        <v>39</v>
      </c>
      <c r="AB780">
        <v>22</v>
      </c>
    </row>
    <row r="781" spans="2:28" x14ac:dyDescent="0.2">
      <c r="B781" s="25"/>
      <c r="C781" s="26"/>
      <c r="D781" s="22"/>
      <c r="E781" s="27"/>
      <c r="F781" s="28">
        <v>43636</v>
      </c>
      <c r="I781" s="111" t="s">
        <v>39</v>
      </c>
      <c r="AB781">
        <v>23</v>
      </c>
    </row>
    <row r="782" spans="2:28" ht="13.5" thickBot="1" x14ac:dyDescent="0.25">
      <c r="B782" s="142"/>
      <c r="C782" s="30"/>
      <c r="D782" s="31"/>
      <c r="E782" s="32"/>
      <c r="F782" s="33"/>
      <c r="I782" s="111" t="s">
        <v>39</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36" priority="28" stopIfTrue="1" operator="equal">
      <formula>"R"</formula>
    </cfRule>
    <cfRule type="cellIs" dxfId="35" priority="29" stopIfTrue="1" operator="equal">
      <formula>"G"</formula>
    </cfRule>
    <cfRule type="cellIs" dxfId="34" priority="30" stopIfTrue="1" operator="equal">
      <formula>"Y"</formula>
    </cfRule>
  </conditionalFormatting>
  <conditionalFormatting sqref="D713 D10 D89 D635 D687 D37 D141 D739 D167 D115 D245 D193 D271 D219 D349 D297 D375 D323 D453 D401 D479 D427 D557 D505 D583 D531 D661 D609 D63 D765">
    <cfRule type="cellIs" dxfId="33" priority="31" stopIfTrue="1" operator="equal">
      <formula>"Worsening"</formula>
    </cfRule>
    <cfRule type="cellIs" dxfId="32" priority="32" stopIfTrue="1" operator="equal">
      <formula>"Improving"</formula>
    </cfRule>
  </conditionalFormatting>
  <conditionalFormatting sqref="F9 F62:F63 F88:F89 F114:F115 F140:F141 F192:F193 F218:F219 F244:F245 F296:F297 F322:F323 F348:F349 F374:F375">
    <cfRule type="cellIs" dxfId="31" priority="33" stopIfTrue="1" operator="lessThan">
      <formula>C5</formula>
    </cfRule>
  </conditionalFormatting>
  <conditionalFormatting sqref="F10">
    <cfRule type="cellIs" dxfId="30" priority="20" stopIfTrue="1" operator="lessThan">
      <formula>C6</formula>
    </cfRule>
  </conditionalFormatting>
  <conditionalFormatting sqref="F36:F37">
    <cfRule type="cellIs" dxfId="29" priority="19" stopIfTrue="1" operator="lessThan">
      <formula>C32</formula>
    </cfRule>
  </conditionalFormatting>
  <conditionalFormatting sqref="F166:F167">
    <cfRule type="cellIs" dxfId="28" priority="18" stopIfTrue="1" operator="lessThan">
      <formula>C162</formula>
    </cfRule>
  </conditionalFormatting>
  <conditionalFormatting sqref="F270:F271">
    <cfRule type="cellIs" dxfId="27" priority="17" stopIfTrue="1" operator="lessThan">
      <formula>C266</formula>
    </cfRule>
  </conditionalFormatting>
  <conditionalFormatting sqref="F400:F401">
    <cfRule type="cellIs" dxfId="26" priority="16" stopIfTrue="1" operator="lessThan">
      <formula>C396</formula>
    </cfRule>
  </conditionalFormatting>
  <conditionalFormatting sqref="F426:F427">
    <cfRule type="cellIs" dxfId="25" priority="15" stopIfTrue="1" operator="lessThan">
      <formula>C422</formula>
    </cfRule>
  </conditionalFormatting>
  <conditionalFormatting sqref="F452:F453">
    <cfRule type="cellIs" dxfId="24" priority="14" stopIfTrue="1" operator="lessThan">
      <formula>C448</formula>
    </cfRule>
  </conditionalFormatting>
  <conditionalFormatting sqref="F478:F479">
    <cfRule type="cellIs" dxfId="23" priority="13" stopIfTrue="1" operator="lessThan">
      <formula>C474</formula>
    </cfRule>
  </conditionalFormatting>
  <conditionalFormatting sqref="F504:F505">
    <cfRule type="cellIs" dxfId="22" priority="12" stopIfTrue="1" operator="lessThan">
      <formula>C500</formula>
    </cfRule>
  </conditionalFormatting>
  <conditionalFormatting sqref="F530:F531">
    <cfRule type="cellIs" dxfId="21" priority="10" stopIfTrue="1" operator="lessThan">
      <formula>C526</formula>
    </cfRule>
  </conditionalFormatting>
  <conditionalFormatting sqref="F556:F557">
    <cfRule type="cellIs" dxfId="20" priority="9" stopIfTrue="1" operator="lessThan">
      <formula>C552</formula>
    </cfRule>
  </conditionalFormatting>
  <conditionalFormatting sqref="F582:F583">
    <cfRule type="cellIs" dxfId="19" priority="8" stopIfTrue="1" operator="lessThan">
      <formula>C578</formula>
    </cfRule>
  </conditionalFormatting>
  <conditionalFormatting sqref="F608:F609">
    <cfRule type="cellIs" dxfId="18" priority="7" stopIfTrue="1" operator="lessThan">
      <formula>C604</formula>
    </cfRule>
  </conditionalFormatting>
  <conditionalFormatting sqref="F634:F635">
    <cfRule type="cellIs" dxfId="17" priority="6" stopIfTrue="1" operator="lessThan">
      <formula>C630</formula>
    </cfRule>
  </conditionalFormatting>
  <conditionalFormatting sqref="F660:F661">
    <cfRule type="cellIs" dxfId="16" priority="5" stopIfTrue="1" operator="lessThan">
      <formula>C656</formula>
    </cfRule>
  </conditionalFormatting>
  <conditionalFormatting sqref="F686:F687">
    <cfRule type="cellIs" dxfId="15" priority="4" stopIfTrue="1" operator="lessThan">
      <formula>C682</formula>
    </cfRule>
  </conditionalFormatting>
  <conditionalFormatting sqref="F712:F713">
    <cfRule type="cellIs" dxfId="14" priority="3" stopIfTrue="1" operator="lessThan">
      <formula>C708</formula>
    </cfRule>
  </conditionalFormatting>
  <conditionalFormatting sqref="F738:F739">
    <cfRule type="cellIs" dxfId="13" priority="2" stopIfTrue="1" operator="lessThan">
      <formula>C734</formula>
    </cfRule>
  </conditionalFormatting>
  <conditionalFormatting sqref="F764:F765">
    <cfRule type="cellIs" dxfId="12" priority="1" stopIfTrue="1" operator="lessThan">
      <formula>C760</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P41"/>
  <sheetViews>
    <sheetView showGridLines="0" workbookViewId="0">
      <selection activeCell="B11" sqref="B11"/>
    </sheetView>
  </sheetViews>
  <sheetFormatPr baseColWidth="10" defaultColWidth="9.140625" defaultRowHeight="12.75" x14ac:dyDescent="0.2"/>
  <cols>
    <col min="1" max="1" width="9.140625" style="115" customWidth="1"/>
    <col min="2" max="2" width="8" style="115" customWidth="1"/>
    <col min="3" max="3" width="7.5703125" style="115" customWidth="1"/>
    <col min="4" max="4" width="65.140625" style="115" customWidth="1"/>
    <col min="5" max="5" width="13.5703125" style="115" customWidth="1"/>
    <col min="6" max="6" width="11.42578125" style="115" customWidth="1"/>
    <col min="7" max="7" width="12.42578125" style="115" customWidth="1"/>
    <col min="8" max="8" width="10" style="115" customWidth="1"/>
    <col min="9" max="9" width="11.140625" style="116" customWidth="1"/>
    <col min="10" max="10" width="11.42578125" style="116" customWidth="1"/>
    <col min="11" max="11" width="2.42578125" style="115" customWidth="1"/>
    <col min="12" max="16384" width="9.140625" style="115"/>
  </cols>
  <sheetData>
    <row r="1" spans="1:16" s="128" customFormat="1" ht="21.75" customHeight="1" x14ac:dyDescent="0.2">
      <c r="A1" s="124"/>
      <c r="B1" s="124"/>
      <c r="C1" s="125" t="str">
        <f>'Detalle del Riesgo'!D2</f>
        <v>Proyecto:  Distribuidora de Muebles Maravatio</v>
      </c>
      <c r="D1" s="125"/>
      <c r="E1" s="124"/>
      <c r="F1" s="124"/>
      <c r="G1" s="124"/>
      <c r="H1" s="124"/>
      <c r="I1" s="126" t="s">
        <v>102</v>
      </c>
      <c r="J1" s="127">
        <f>'Detalle del Riesgo'!F2</f>
        <v>43637</v>
      </c>
    </row>
    <row r="2" spans="1:16" x14ac:dyDescent="0.2">
      <c r="A2" s="102"/>
      <c r="B2" s="103"/>
      <c r="C2" s="62"/>
      <c r="D2" s="62"/>
      <c r="E2" s="62"/>
      <c r="F2" s="62"/>
      <c r="G2" s="62"/>
      <c r="H2" s="62"/>
      <c r="I2" s="104"/>
      <c r="J2" s="105"/>
    </row>
    <row r="3" spans="1:16" x14ac:dyDescent="0.2">
      <c r="A3" s="62"/>
      <c r="B3" s="62"/>
      <c r="C3" s="62"/>
      <c r="D3" s="62"/>
      <c r="E3" s="62"/>
      <c r="F3" s="62"/>
      <c r="G3" s="62"/>
      <c r="H3" s="62"/>
      <c r="I3" s="63"/>
      <c r="J3" s="63"/>
    </row>
    <row r="4" spans="1:16" ht="13.5" thickBot="1" x14ac:dyDescent="0.25">
      <c r="A4" s="62"/>
      <c r="B4" s="62"/>
      <c r="C4" s="62"/>
      <c r="D4" s="118"/>
      <c r="E4" s="62"/>
      <c r="F4" s="62"/>
      <c r="G4" s="62"/>
      <c r="H4" s="62"/>
      <c r="I4" s="63"/>
      <c r="J4" s="63"/>
    </row>
    <row r="5" spans="1:16" ht="13.5" thickBot="1" x14ac:dyDescent="0.25">
      <c r="A5" s="62"/>
      <c r="B5" s="64" t="s">
        <v>51</v>
      </c>
      <c r="C5" s="65"/>
      <c r="D5" s="119"/>
      <c r="E5" s="62"/>
      <c r="F5" s="151" t="s">
        <v>64</v>
      </c>
      <c r="G5" s="97" t="s">
        <v>43</v>
      </c>
      <c r="H5" s="97" t="s">
        <v>55</v>
      </c>
      <c r="I5" s="101" t="s">
        <v>56</v>
      </c>
      <c r="J5" s="66" t="s">
        <v>57</v>
      </c>
    </row>
    <row r="6" spans="1:16" x14ac:dyDescent="0.2">
      <c r="A6" s="62"/>
      <c r="B6" s="67" t="s">
        <v>59</v>
      </c>
      <c r="C6" s="68"/>
      <c r="D6" s="119"/>
      <c r="E6" s="62"/>
      <c r="F6" s="95" t="s">
        <v>12</v>
      </c>
      <c r="G6" s="98">
        <f>Exposure!C5</f>
        <v>7</v>
      </c>
      <c r="H6" s="98">
        <f>Exposure!D5</f>
        <v>13</v>
      </c>
      <c r="I6" s="98">
        <f>Exposure!E5</f>
        <v>0</v>
      </c>
      <c r="J6" s="69">
        <f>Exposure!F5</f>
        <v>13</v>
      </c>
      <c r="P6" s="115" t="s">
        <v>132</v>
      </c>
    </row>
    <row r="7" spans="1:16" x14ac:dyDescent="0.2">
      <c r="A7" s="62"/>
      <c r="B7" s="70" t="s">
        <v>60</v>
      </c>
      <c r="C7" s="71"/>
      <c r="D7" s="119"/>
      <c r="E7" s="62"/>
      <c r="F7" s="95" t="s">
        <v>13</v>
      </c>
      <c r="G7" s="99">
        <f>Exposure!C7</f>
        <v>2</v>
      </c>
      <c r="H7" s="99">
        <f>Exposure!D7</f>
        <v>11</v>
      </c>
      <c r="I7" s="99">
        <f>Exposure!E7</f>
        <v>0</v>
      </c>
      <c r="J7" s="72">
        <f>Exposure!F7</f>
        <v>12</v>
      </c>
    </row>
    <row r="8" spans="1:16" ht="13.5" thickBot="1" x14ac:dyDescent="0.25">
      <c r="A8" s="62"/>
      <c r="B8" s="70" t="s">
        <v>61</v>
      </c>
      <c r="C8" s="71"/>
      <c r="D8" s="119"/>
      <c r="E8" s="62"/>
      <c r="F8" s="95" t="s">
        <v>14</v>
      </c>
      <c r="G8" s="100">
        <f>Exposure!C9</f>
        <v>2</v>
      </c>
      <c r="H8" s="100">
        <f>Exposure!D9</f>
        <v>5</v>
      </c>
      <c r="I8" s="100">
        <f>Exposure!E9</f>
        <v>0</v>
      </c>
      <c r="J8" s="73">
        <f>Exposure!F9</f>
        <v>5</v>
      </c>
    </row>
    <row r="9" spans="1:16" ht="13.5" thickBot="1" x14ac:dyDescent="0.25">
      <c r="A9" s="62"/>
      <c r="B9" s="74" t="s">
        <v>62</v>
      </c>
      <c r="C9" s="75"/>
      <c r="D9" s="119"/>
      <c r="E9" s="62"/>
      <c r="F9" s="96" t="s">
        <v>58</v>
      </c>
      <c r="G9" s="100">
        <f>SUM(G6:G8)</f>
        <v>11</v>
      </c>
      <c r="H9" s="100">
        <f>SUM(H6:H8)</f>
        <v>29</v>
      </c>
      <c r="I9" s="100">
        <f>SUM(I6:I8)</f>
        <v>0</v>
      </c>
      <c r="J9" s="73">
        <f>SUM(J6:J8)</f>
        <v>30</v>
      </c>
    </row>
    <row r="10" spans="1:16" ht="27" customHeight="1" thickBot="1" x14ac:dyDescent="0.25">
      <c r="A10" s="62"/>
      <c r="B10" s="62"/>
      <c r="C10" s="62"/>
      <c r="D10" s="120"/>
      <c r="E10" s="62"/>
      <c r="F10" s="62"/>
      <c r="G10" s="62"/>
      <c r="H10" s="62"/>
      <c r="I10" s="63"/>
      <c r="J10" s="63"/>
    </row>
    <row r="11" spans="1:16" s="117" customFormat="1" ht="13.5" thickBot="1" x14ac:dyDescent="0.25">
      <c r="A11" s="122" t="s">
        <v>96</v>
      </c>
      <c r="B11" s="122" t="s">
        <v>97</v>
      </c>
      <c r="C11" s="122" t="s">
        <v>51</v>
      </c>
      <c r="D11" s="121" t="s">
        <v>98</v>
      </c>
      <c r="E11" s="122" t="s">
        <v>47</v>
      </c>
      <c r="F11" s="122" t="s">
        <v>64</v>
      </c>
      <c r="G11" s="122" t="s">
        <v>52</v>
      </c>
      <c r="H11" s="122" t="s">
        <v>53</v>
      </c>
      <c r="I11" s="123" t="s">
        <v>99</v>
      </c>
      <c r="J11" s="123" t="s">
        <v>54</v>
      </c>
    </row>
    <row r="12" spans="1:16" x14ac:dyDescent="0.2">
      <c r="A12" s="129" t="str">
        <f>IF(LEFT('Detalle del Riesgo'!D3)="&lt;","",'Detalle del Riesgo'!C3)</f>
        <v>RG_01</v>
      </c>
      <c r="B12" s="130">
        <f>IF($A12="","",'Detalle del Riesgo'!F5)</f>
        <v>20</v>
      </c>
      <c r="C12" s="131" t="str">
        <f>IF($A12="","",LEFT('Detalle del Riesgo'!D10,1))</f>
        <v>M</v>
      </c>
      <c r="D12" s="132" t="str">
        <f>IF($A12="","",'Detalle del Riesgo'!D3)</f>
        <v>El proyecto no es viable.</v>
      </c>
      <c r="E12" s="133" t="str">
        <f>IF($A12="","",'Detalle del Riesgo'!C7)</f>
        <v>ALEJT</v>
      </c>
      <c r="F12" s="131" t="str">
        <f>IF(OR($A12="",$H12="Retirar"),"",'Detalle del Riesgo'!D5)</f>
        <v>R</v>
      </c>
      <c r="G12" s="131" t="str">
        <f>IF($A12="","",'Detalle del Riesgo'!C10)</f>
        <v>&lt;1 mes</v>
      </c>
      <c r="H12" s="131" t="str">
        <f>IF($A12= "","",'Detalle del Riesgo'!F3)</f>
        <v>Mitigar</v>
      </c>
      <c r="I12" s="134">
        <f>IF($A12= "","",'Detalle del Riesgo'!C5)</f>
        <v>43634</v>
      </c>
      <c r="J12" s="135">
        <f>IF($A12= "","",'Detalle del Riesgo'!F9)</f>
        <v>43635</v>
      </c>
    </row>
    <row r="13" spans="1:16" ht="14.25" customHeight="1" x14ac:dyDescent="0.2">
      <c r="A13" s="129" t="str">
        <f>IF(LEFT('Detalle del Riesgo'!D30)="&lt;","",'Detalle del Riesgo'!C30)</f>
        <v>RG_04</v>
      </c>
      <c r="B13" s="130">
        <f>IF($A13="","",'Detalle del Riesgo'!F32)</f>
        <v>9</v>
      </c>
      <c r="C13" s="131" t="str">
        <f>IF($A13="","",LEFT('Detalle del Riesgo'!D37,1))</f>
        <v>M</v>
      </c>
      <c r="D13" s="132" t="str">
        <f>IF($A13="","",'Detalle del Riesgo'!D30)</f>
        <v>Falta de integración con la organización.</v>
      </c>
      <c r="E13" s="133" t="str">
        <f>IF($A13="","",'Detalle del Riesgo'!C34)</f>
        <v>ALEJT</v>
      </c>
      <c r="F13" s="131" t="str">
        <f>IF(OR($A13="",$H13="Retired"),"",'Detalle del Riesgo'!D32)</f>
        <v>Y</v>
      </c>
      <c r="G13" s="131" t="str">
        <f>IF($A12="","",'Detalle del Riesgo'!C37)</f>
        <v>1-3 meses</v>
      </c>
      <c r="H13" s="131" t="str">
        <f>IF($A13= "","",'Detalle del Riesgo'!F30)</f>
        <v>Mitigar</v>
      </c>
      <c r="I13" s="134">
        <f>IF($A13= "","",'Detalle del Riesgo'!C32)</f>
        <v>43634</v>
      </c>
      <c r="J13" s="135">
        <f>IF($A13= "","",'Detalle del Riesgo'!F36)</f>
        <v>43635</v>
      </c>
    </row>
    <row r="14" spans="1:16" ht="28.5" customHeight="1" x14ac:dyDescent="0.2">
      <c r="A14" s="129" t="str">
        <f>IF(LEFT('Detalle del Riesgo'!D56)="&lt;","",'Detalle del Riesgo'!C56)</f>
        <v>RG_07</v>
      </c>
      <c r="B14" s="130">
        <f>IF($A14="","",'Detalle del Riesgo'!F58)</f>
        <v>5</v>
      </c>
      <c r="C14" s="131" t="str">
        <f>IF($A14="","",LEFT('Detalle del Riesgo'!D63,1))</f>
        <v>M</v>
      </c>
      <c r="D14" s="132" t="str">
        <f>IF($A14="","",'Detalle del Riesgo'!D56)</f>
        <v>Falta de autoridad en el equipo de trabajo para culminar el proyecto y lograr los objetivos.</v>
      </c>
      <c r="E14" s="133" t="str">
        <f>IF($A14="","",'Detalle del Riesgo'!C60)</f>
        <v>ALEJT</v>
      </c>
      <c r="F14" s="131" t="str">
        <f>IF(OR($A14="",$H14="Retired"),"",'Detalle del Riesgo'!D58)</f>
        <v>Y</v>
      </c>
      <c r="G14" s="131" t="str">
        <f>IF($A14="","",'Detalle del Riesgo'!C63)</f>
        <v>&lt;1 mes</v>
      </c>
      <c r="H14" s="131" t="str">
        <f>IF($A14= "","",'Detalle del Riesgo'!F56)</f>
        <v>Prevenir</v>
      </c>
      <c r="I14" s="134">
        <f>IF($A14= "","",'Detalle del Riesgo'!C58)</f>
        <v>43634</v>
      </c>
      <c r="J14" s="135">
        <f>IF($A14= "","",'Detalle del Riesgo'!F62)</f>
        <v>43635</v>
      </c>
    </row>
    <row r="15" spans="1:16" x14ac:dyDescent="0.2">
      <c r="A15" s="129" t="str">
        <f>IF(LEFT('Detalle del Riesgo'!D82)="&lt;","",'Detalle del Riesgo'!C82)</f>
        <v>RG_08</v>
      </c>
      <c r="B15" s="130">
        <f>IF($A15="","",'Detalle del Riesgo'!F84)</f>
        <v>20</v>
      </c>
      <c r="C15" s="131" t="str">
        <f>IF($A15="","",LEFT('Detalle del Riesgo'!D89,1))</f>
        <v>S</v>
      </c>
      <c r="D15" s="132" t="str">
        <f>IF($A15="","",'Detalle del Riesgo'!D82)</f>
        <v>Las estimaciones y pronósticos de costos son inexactos.</v>
      </c>
      <c r="E15" s="133" t="str">
        <f>IF($A15="","",'Detalle del Riesgo'!C86)</f>
        <v>ALEJT</v>
      </c>
      <c r="F15" s="131" t="str">
        <f>IF(OR($A15="",$H15="Retired"),"",'Detalle del Riesgo'!D84)</f>
        <v>R</v>
      </c>
      <c r="G15" s="131" t="str">
        <f>IF($A15="","",'Detalle del Riesgo'!C89)</f>
        <v>1-3 meses</v>
      </c>
      <c r="H15" s="131" t="str">
        <f>IF($A15= "","",'Detalle del Riesgo'!F82)</f>
        <v>Mitigar</v>
      </c>
      <c r="I15" s="134">
        <f>IF($A15= "","",'Detalle del Riesgo'!C84)</f>
        <v>43634</v>
      </c>
      <c r="J15" s="135">
        <f>IF($A15= "","",'Detalle del Riesgo'!F88)</f>
        <v>43635</v>
      </c>
    </row>
    <row r="16" spans="1:16" ht="15" customHeight="1" x14ac:dyDescent="0.2">
      <c r="A16" s="129" t="str">
        <f>IF(LEFT('Detalle del Riesgo'!D108)="&lt;","",'Detalle del Riesgo'!C108)</f>
        <v>RG_12</v>
      </c>
      <c r="B16" s="130">
        <f>IF($A16="","",'Detalle del Riesgo'!F110)</f>
        <v>15</v>
      </c>
      <c r="C16" s="131" t="str">
        <f>IF($A16="","",LEFT('Detalle del Riesgo'!D115,1))</f>
        <v>N</v>
      </c>
      <c r="D16" s="132" t="str">
        <f>IF($A16="","",'Detalle del Riesgo'!D108)</f>
        <v>Los cambios no son controlados y el alcance está en continuo crecimiento.</v>
      </c>
      <c r="E16" s="133" t="str">
        <f>IF($A16="","",'Detalle del Riesgo'!C112)</f>
        <v>ALEJT</v>
      </c>
      <c r="F16" s="131" t="str">
        <f>IF(OR($A16="",$H16="Retired"),"",'Detalle del Riesgo'!D110)</f>
        <v>R</v>
      </c>
      <c r="G16" s="131" t="str">
        <f>IF($A16="","",'Detalle del Riesgo'!C115)</f>
        <v>1-3 meses</v>
      </c>
      <c r="H16" s="131" t="str">
        <f>IF($A16= "","",'Detalle del Riesgo'!F108)</f>
        <v>Mitigar</v>
      </c>
      <c r="I16" s="134">
        <f>IF($A16= "","",'Detalle del Riesgo'!C110)</f>
        <v>43634</v>
      </c>
      <c r="J16" s="135">
        <f>IF($A16= "","",'Detalle del Riesgo'!F114)</f>
        <v>43635</v>
      </c>
    </row>
    <row r="17" spans="1:10" ht="13.5" customHeight="1" x14ac:dyDescent="0.2">
      <c r="A17" s="129" t="str">
        <f>IF(LEFT('Detalle del Riesgo'!D134)="&lt;","",'Detalle del Riesgo'!C134)</f>
        <v>RG_18</v>
      </c>
      <c r="B17" s="130">
        <f>IF($A17="","",'Detalle del Riesgo'!F136)</f>
        <v>8</v>
      </c>
      <c r="C17" s="131" t="str">
        <f>IF($A17="","",LEFT('Detalle del Riesgo'!D141,1))</f>
        <v>M</v>
      </c>
      <c r="D17" s="132" t="str">
        <f>IF($A17="","",'Detalle del Riesgo'!D134)</f>
        <v>Falta de identificación de cambios.</v>
      </c>
      <c r="E17" s="133" t="str">
        <f>IF($A17="","",'Detalle del Riesgo'!C138)</f>
        <v>ALEJT</v>
      </c>
      <c r="F17" s="131" t="str">
        <f>IF(OR($A17="",$H17="Retired"),"",'Detalle del Riesgo'!D136)</f>
        <v>Y</v>
      </c>
      <c r="G17" s="131" t="str">
        <f>IF($A17="","",'Detalle del Riesgo'!C141)</f>
        <v>1-3 meses</v>
      </c>
      <c r="H17" s="131" t="str">
        <f>IF($A17= "","",'Detalle del Riesgo'!F134)</f>
        <v>Mitigar</v>
      </c>
      <c r="I17" s="134">
        <f>IF($A17= "","",'Detalle del Riesgo'!C136)</f>
        <v>43634</v>
      </c>
      <c r="J17" s="135">
        <f>IF($A17= "","",'Detalle del Riesgo'!F140)</f>
        <v>43635</v>
      </c>
    </row>
    <row r="18" spans="1:10" x14ac:dyDescent="0.2">
      <c r="A18" s="129" t="str">
        <f>IF(LEFT('Detalle del Riesgo'!D160)="&lt;","",'Detalle del Riesgo'!C160)</f>
        <v>RG_26</v>
      </c>
      <c r="B18" s="130">
        <f>IF($A18="","",'Detalle del Riesgo'!F162)</f>
        <v>25</v>
      </c>
      <c r="C18" s="131" t="str">
        <f>IF($A18="","",LEFT('Detalle del Riesgo'!D167,1))</f>
        <v>N</v>
      </c>
      <c r="D18" s="132" t="str">
        <f>IF($A18="","",'Detalle del Riesgo'!D160)</f>
        <v>Malinterpretación de los requerimientos por parte del equipo desarrollador.</v>
      </c>
      <c r="E18" s="133" t="str">
        <f>IF($A18="","",'Detalle del Riesgo'!C164)</f>
        <v>ALEJT, PTT, AJL, JMSD</v>
      </c>
      <c r="F18" s="131" t="str">
        <f>IF(OR($A18="",$H18="Retired"),"",'Detalle del Riesgo'!D162)</f>
        <v>R</v>
      </c>
      <c r="G18" s="131" t="str">
        <f>IF($A18="","",'Detalle del Riesgo'!C167)</f>
        <v>&lt;1 mes</v>
      </c>
      <c r="H18" s="131" t="str">
        <f>IF($A18= "","",'Detalle del Riesgo'!F160)</f>
        <v>Mitigar</v>
      </c>
      <c r="I18" s="134">
        <f>IF($A18= "","",'Detalle del Riesgo'!C162)</f>
        <v>43634</v>
      </c>
      <c r="J18" s="135">
        <f>IF($A18= "","",'Detalle del Riesgo'!F166)</f>
        <v>43635</v>
      </c>
    </row>
    <row r="19" spans="1:10" x14ac:dyDescent="0.2">
      <c r="A19" s="129" t="str">
        <f>IF(LEFT('Detalle del Riesgo'!D186)="&lt;","",'Detalle del Riesgo'!C186)</f>
        <v>RG_27</v>
      </c>
      <c r="B19" s="130">
        <f>IF($A19="","",'Detalle del Riesgo'!F188)</f>
        <v>15</v>
      </c>
      <c r="C19" s="131" t="str">
        <f>IF($A19="","",LEFT('Detalle del Riesgo'!D193,1))</f>
        <v>N</v>
      </c>
      <c r="D19" s="132" t="str">
        <f>IF($A19="","",'Detalle del Riesgo'!D186)</f>
        <v>Ambigüedad en la definición de los requerimientos.</v>
      </c>
      <c r="E19" s="133" t="str">
        <f>IF($A19="","",'Detalle del Riesgo'!C190)</f>
        <v>ALEJT</v>
      </c>
      <c r="F19" s="131" t="str">
        <f>IF(OR($A19="",$H19="Retired"),"",'Detalle del Riesgo'!D188)</f>
        <v>R</v>
      </c>
      <c r="G19" s="131" t="str">
        <f>IF($A19="","",'Detalle del Riesgo'!C193)</f>
        <v>&lt;1 mes</v>
      </c>
      <c r="H19" s="131" t="str">
        <f>IF($A19= "","",'Detalle del Riesgo'!F186)</f>
        <v>Mitigar</v>
      </c>
      <c r="I19" s="134">
        <f>IF($A19= "","",'Detalle del Riesgo'!C188)</f>
        <v>43634</v>
      </c>
      <c r="J19" s="135">
        <f>IF($A19= "","",'Detalle del Riesgo'!F192)</f>
        <v>43635</v>
      </c>
    </row>
    <row r="20" spans="1:10" ht="12" customHeight="1" x14ac:dyDescent="0.2">
      <c r="A20" s="129" t="str">
        <f>IF(LEFT('Detalle del Riesgo'!D212)="&lt;","",'Detalle del Riesgo'!C212)</f>
        <v>RG_33</v>
      </c>
      <c r="B20" s="130">
        <f>IF($A20="","",'Detalle del Riesgo'!F214)</f>
        <v>3</v>
      </c>
      <c r="C20" s="131" t="str">
        <f>IF($A20="","",LEFT('Detalle del Riesgo'!D219,1))</f>
        <v>N</v>
      </c>
      <c r="D20" s="132" t="str">
        <f>IF($A20="","",'Detalle del Riesgo'!D212)</f>
        <v>Mala infraestructura de trabajo.</v>
      </c>
      <c r="E20" s="133" t="str">
        <f>IF($A20="","",'Detalle del Riesgo'!C216)</f>
        <v>ALEJT</v>
      </c>
      <c r="F20" s="131" t="str">
        <f>IF(OR($A20="",$H20="Retired"),"",'Detalle del Riesgo'!D214)</f>
        <v>G</v>
      </c>
      <c r="G20" s="131" t="str">
        <f>IF($A20="","",'Detalle del Riesgo'!C219)</f>
        <v>&gt; 3 meses</v>
      </c>
      <c r="H20" s="131" t="str">
        <f>IF($A20= "","",'Detalle del Riesgo'!F212)</f>
        <v>Mitigar</v>
      </c>
      <c r="I20" s="134">
        <f>IF($A20= "","",'Detalle del Riesgo'!C214)</f>
        <v>43634</v>
      </c>
      <c r="J20" s="135">
        <f>IF($A20= "","",'Detalle del Riesgo'!F218)</f>
        <v>43635</v>
      </c>
    </row>
    <row r="21" spans="1:10" x14ac:dyDescent="0.2">
      <c r="A21" s="129" t="str">
        <f>IF(LEFT('Detalle del Riesgo'!D238)="&lt;","",'Detalle del Riesgo'!C238)</f>
        <v>RG_34</v>
      </c>
      <c r="B21" s="130">
        <f>IF($A21="","",'Detalle del Riesgo'!F240)</f>
        <v>20</v>
      </c>
      <c r="C21" s="131" t="str">
        <f>IF($A21="","",LEFT('Detalle del Riesgo'!D245,1))</f>
        <v>N</v>
      </c>
      <c r="D21" s="132" t="str">
        <f>IF($A21="","",'Detalle del Riesgo'!D238)</f>
        <v>Fallas técnicas en el material del equipo de trabajo.</v>
      </c>
      <c r="E21" s="133" t="str">
        <f>IF($A21="","",'Detalle del Riesgo'!C242)</f>
        <v>ALEJT</v>
      </c>
      <c r="F21" s="131" t="str">
        <f>IF(OR($A21="",$H21="Retired"),"",'Detalle del Riesgo'!D240)</f>
        <v>R</v>
      </c>
      <c r="G21" s="131" t="str">
        <f>IF($A21="","",'Detalle del Riesgo'!C245)</f>
        <v>&lt;1 mes</v>
      </c>
      <c r="H21" s="131" t="str">
        <f>IF($A21= "","",'Detalle del Riesgo'!F238)</f>
        <v>Mitigar</v>
      </c>
      <c r="I21" s="134">
        <f>IF($A21= "","",'Detalle del Riesgo'!C240)</f>
        <v>43634</v>
      </c>
      <c r="J21" s="135">
        <f>IF($A21= "","",'Detalle del Riesgo'!F244)</f>
        <v>43635</v>
      </c>
    </row>
    <row r="22" spans="1:10" ht="24.75" customHeight="1" x14ac:dyDescent="0.2">
      <c r="A22" s="129" t="str">
        <f>IF(LEFT('Detalle del Riesgo'!D264)="&lt;","",'Detalle del Riesgo'!C264)</f>
        <v>RG_43</v>
      </c>
      <c r="B22" s="130">
        <f>IF($A22="","",'Detalle del Riesgo'!F266)</f>
        <v>4</v>
      </c>
      <c r="C22" s="131" t="str">
        <f>IF($A22="","",LEFT('Detalle del Riesgo'!D271,1))</f>
        <v>M</v>
      </c>
      <c r="D22" s="132" t="str">
        <f>IF($A22="","",'Detalle del Riesgo'!D264)</f>
        <v>Incumplimiento de entrega de información por parte del cliente con el equipo de desarrollo.</v>
      </c>
      <c r="E22" s="133" t="str">
        <f>IF($A22="","",'Detalle del Riesgo'!C268)</f>
        <v>ALEJT</v>
      </c>
      <c r="F22" s="131" t="str">
        <f>IF(OR($A22="",$H22="Retired"),"",'Detalle del Riesgo'!D266)</f>
        <v>G</v>
      </c>
      <c r="G22" s="131" t="str">
        <f>IF($A22="","",'Detalle del Riesgo'!C271)</f>
        <v>1-3 meses</v>
      </c>
      <c r="H22" s="131" t="str">
        <f>IF($A22= "","",'Detalle del Riesgo'!F264)</f>
        <v>Prevenir</v>
      </c>
      <c r="I22" s="134">
        <f>IF($A22= "","",'Detalle del Riesgo'!C266)</f>
        <v>43634</v>
      </c>
      <c r="J22" s="135" t="str">
        <f>IF($A22= "","",'Detalle del Riesgo'!F270)</f>
        <v>06/19/19</v>
      </c>
    </row>
    <row r="23" spans="1:10" x14ac:dyDescent="0.2">
      <c r="A23" s="129" t="str">
        <f>IF(LEFT('Detalle del Riesgo'!D290)="&lt;","",'Detalle del Riesgo'!C290)</f>
        <v>RG_44</v>
      </c>
      <c r="B23" s="130">
        <f>IF($A23="","",'Detalle del Riesgo'!F292)</f>
        <v>15</v>
      </c>
      <c r="C23" s="131" t="str">
        <f>IF($A23="","",LEFT('Detalle del Riesgo'!D297,1))</f>
        <v>M</v>
      </c>
      <c r="D23" s="132" t="str">
        <f>IF($A23="","",'Detalle del Riesgo'!D290)</f>
        <v>Falta de habilidades en el equipo de desarrollo.</v>
      </c>
      <c r="E23" s="133" t="str">
        <f>IF($A23="","",'Detalle del Riesgo'!C294)</f>
        <v>ALEJT</v>
      </c>
      <c r="F23" s="131" t="str">
        <f>IF(OR($A23="",$H23="Retired"),"",'Detalle del Riesgo'!D292)</f>
        <v>R</v>
      </c>
      <c r="G23" s="131" t="str">
        <f>IF($A23="","",'Detalle del Riesgo'!C297)</f>
        <v>&lt;1 mes</v>
      </c>
      <c r="H23" s="131" t="str">
        <f>IF($A23= "","",'Detalle del Riesgo'!F290)</f>
        <v>Mitigar</v>
      </c>
      <c r="I23" s="134">
        <f>IF($A23= "","",'Detalle del Riesgo'!C292)</f>
        <v>43634</v>
      </c>
      <c r="J23" s="135" t="str">
        <f>IF($A23= "","",'Detalle del Riesgo'!F296)</f>
        <v>06/19/19</v>
      </c>
    </row>
    <row r="24" spans="1:10" ht="25.5" x14ac:dyDescent="0.2">
      <c r="A24" s="129" t="str">
        <f>IF(LEFT('Detalle del Riesgo'!D316)="&lt;","",'Detalle del Riesgo'!C316)</f>
        <v>RG_57</v>
      </c>
      <c r="B24" s="130">
        <f>IF($A24="","",'Detalle del Riesgo'!F318)</f>
        <v>12</v>
      </c>
      <c r="C24" s="131" t="str">
        <f>IF($A24="","",LEFT('Detalle del Riesgo'!D323,1))</f>
        <v>S</v>
      </c>
      <c r="D24" s="132" t="str">
        <f>IF($A24="","",'Detalle del Riesgo'!D316)</f>
        <v>Los usuarios finales no están capacitados adecuadamente para el uso de la aplicación web.</v>
      </c>
      <c r="E24" s="133" t="str">
        <f>IF($A24="","",'Detalle del Riesgo'!C320)</f>
        <v>ALEJT</v>
      </c>
      <c r="F24" s="131" t="str">
        <f>IF(OR($A24="",$H24="Retired"),"",'Detalle del Riesgo'!D318)</f>
        <v>Y</v>
      </c>
      <c r="G24" s="131" t="str">
        <f>IF($A24="","",'Detalle del Riesgo'!C323)</f>
        <v>1-3 meses</v>
      </c>
      <c r="H24" s="131" t="str">
        <f>IF($A24= "","",'Detalle del Riesgo'!F316)</f>
        <v>Investigar</v>
      </c>
      <c r="I24" s="134">
        <f>IF($A24= "","",'Detalle del Riesgo'!C318)</f>
        <v>43634</v>
      </c>
      <c r="J24" s="135" t="str">
        <f>IF($A24= "","",'Detalle del Riesgo'!F322)</f>
        <v>06/19/19</v>
      </c>
    </row>
    <row r="25" spans="1:10" x14ac:dyDescent="0.2">
      <c r="A25" s="129" t="str">
        <f>IF(LEFT('Detalle del Riesgo'!D342)="&lt;","",'Detalle del Riesgo'!C342)</f>
        <v>RG_59</v>
      </c>
      <c r="B25" s="130">
        <f>IF($A25="","",'Detalle del Riesgo'!F344)</f>
        <v>15</v>
      </c>
      <c r="C25" s="131" t="str">
        <f>IF($A25="","",LEFT('Detalle del Riesgo'!D349,1))</f>
        <v>S</v>
      </c>
      <c r="D25" s="132" t="str">
        <f>IF($A25="","",'Detalle del Riesgo'!D342)</f>
        <v>Mayor número de usuarios de lo estimado.</v>
      </c>
      <c r="E25" s="133" t="str">
        <f>IF($A25="","",'Detalle del Riesgo'!C346)</f>
        <v>ALEJT</v>
      </c>
      <c r="F25" s="131" t="str">
        <f>IF(OR($A25="",$H25="Retired"),"",'Detalle del Riesgo'!D344)</f>
        <v>R</v>
      </c>
      <c r="G25" s="131" t="str">
        <f>IF($A25="","",'Detalle del Riesgo'!C349)</f>
        <v>&lt;1 mes</v>
      </c>
      <c r="H25" s="131" t="str">
        <f>IF($A25= "","",'Detalle del Riesgo'!F342)</f>
        <v>Investigar</v>
      </c>
      <c r="I25" s="134">
        <f>IF($A25= "","",'Detalle del Riesgo'!C344)</f>
        <v>43634</v>
      </c>
      <c r="J25" s="135" t="str">
        <f>IF($A25= "","",'Detalle del Riesgo'!F348)</f>
        <v>06/19/19</v>
      </c>
    </row>
    <row r="26" spans="1:10" ht="12" customHeight="1" x14ac:dyDescent="0.2">
      <c r="A26" s="129" t="str">
        <f>IF(LEFT('Detalle del Riesgo'!D368)="&lt;","",'Detalle del Riesgo'!C368)</f>
        <v>RG_64</v>
      </c>
      <c r="B26" s="130">
        <f>IF($A26="","",'Detalle del Riesgo'!F370)</f>
        <v>8</v>
      </c>
      <c r="C26" s="131" t="str">
        <f>IF($A26="","",LEFT('Detalle del Riesgo'!D375,1))</f>
        <v>M</v>
      </c>
      <c r="D26" s="132" t="str">
        <f>IF($A26="","",'Detalle del Riesgo'!D368)</f>
        <v>Mala elección en el ciclo de vida a usar en el desarrollo del proyecto.</v>
      </c>
      <c r="E26" s="133" t="str">
        <f>IF($A26="","",'Detalle del Riesgo'!C372)</f>
        <v>ALEJT</v>
      </c>
      <c r="F26" s="131" t="str">
        <f>IF(OR($A26="",$H26="Retired"),"",'Detalle del Riesgo'!D370)</f>
        <v>Y</v>
      </c>
      <c r="G26" s="131" t="str">
        <f>IF($A26="","",'Detalle del Riesgo'!C375)</f>
        <v>&lt;1 mes</v>
      </c>
      <c r="H26" s="131" t="str">
        <f>IF($A26= "","",'Detalle del Riesgo'!F368)</f>
        <v>Prevenir</v>
      </c>
      <c r="I26" s="134">
        <f>IF($A26= "","",'Detalle del Riesgo'!C370)</f>
        <v>43634</v>
      </c>
      <c r="J26" s="135" t="str">
        <f>IF($A26= "","",'Detalle del Riesgo'!F374)</f>
        <v>06/19/19</v>
      </c>
    </row>
    <row r="27" spans="1:10" x14ac:dyDescent="0.2">
      <c r="A27" s="129" t="str">
        <f>IF(LEFT('Detalle del Riesgo'!D394)="&lt;","",'Detalle del Riesgo'!C394)</f>
        <v>RG_68</v>
      </c>
      <c r="B27" s="130">
        <f>IF($A27="","",'Detalle del Riesgo'!F396)</f>
        <v>15</v>
      </c>
      <c r="C27" s="131" t="str">
        <f>IF($A27="","",LEFT('Detalle del Riesgo'!D401,1))</f>
        <v>M</v>
      </c>
      <c r="D27" s="132" t="str">
        <f>IF($A27="","",'Detalle del Riesgo'!D394)</f>
        <v>Identificación de errores en los módulos de la aplicación web.</v>
      </c>
      <c r="E27" s="133" t="str">
        <f>IF($A27="","",'Detalle del Riesgo'!C398)</f>
        <v>PTT, AJL</v>
      </c>
      <c r="F27" s="131" t="str">
        <f>IF(OR($A27="",$H27="Retired"),"",'Detalle del Riesgo'!D396)</f>
        <v>R</v>
      </c>
      <c r="G27" s="131" t="str">
        <f>IF($A27="","",'Detalle del Riesgo'!C401)</f>
        <v>&lt;1 mes</v>
      </c>
      <c r="H27" s="131" t="str">
        <f>IF($A27= "","",'Detalle del Riesgo'!F394)</f>
        <v>Mitigar</v>
      </c>
      <c r="I27" s="134">
        <f>IF($A27= "","",'Detalle del Riesgo'!C396)</f>
        <v>43634</v>
      </c>
      <c r="J27" s="135" t="str">
        <f>IF($A27= "","",'Detalle del Riesgo'!F400)</f>
        <v>06/19/19</v>
      </c>
    </row>
    <row r="28" spans="1:10" ht="25.5" x14ac:dyDescent="0.2">
      <c r="A28" s="129" t="str">
        <f>IF(LEFT('Detalle del Riesgo'!D420)="&lt;","",'Detalle del Riesgo'!C420)</f>
        <v>RG_77</v>
      </c>
      <c r="B28" s="130">
        <f>IF($A28="","",'Detalle del Riesgo'!F422)</f>
        <v>9</v>
      </c>
      <c r="C28" s="131" t="str">
        <f>IF($A28="","",LEFT('Detalle del Riesgo'!D427,1))</f>
        <v>M</v>
      </c>
      <c r="D28" s="132" t="str">
        <f>IF($A28="","",'Detalle del Riesgo'!D420)</f>
        <v>El proyecto no cumple con los estándares de calidad enfocados al área tecnológica.</v>
      </c>
      <c r="E28" s="133" t="str">
        <f>IF($A28="","",'Detalle del Riesgo'!C424)</f>
        <v>ALEJT, PTT, AJL, JMSD</v>
      </c>
      <c r="F28" s="131" t="str">
        <f>IF(OR($A28="",$H28="Retired"),"",'Detalle del Riesgo'!D422)</f>
        <v>Y</v>
      </c>
      <c r="G28" s="131" t="str">
        <f>IF($A28="","",'Detalle del Riesgo'!C427)</f>
        <v>1-3 meses</v>
      </c>
      <c r="H28" s="131" t="str">
        <f>IF($A28= "","",'Detalle del Riesgo'!F420)</f>
        <v>Prevenir</v>
      </c>
      <c r="I28" s="134">
        <f>IF($A28= "","",'Detalle del Riesgo'!C422)</f>
        <v>43634</v>
      </c>
      <c r="J28" s="135" t="str">
        <f>IF($A28= "","",'Detalle del Riesgo'!F426)</f>
        <v>06/19/19</v>
      </c>
    </row>
    <row r="29" spans="1:10" ht="13.5" customHeight="1" x14ac:dyDescent="0.2">
      <c r="A29" s="129" t="str">
        <f>IF(LEFT('Detalle del Riesgo'!D446)="&lt;","",'Detalle del Riesgo'!C446)</f>
        <v>RG_84</v>
      </c>
      <c r="B29" s="130">
        <f>IF($A29="","",'Detalle del Riesgo'!F448)</f>
        <v>15</v>
      </c>
      <c r="C29" s="131" t="str">
        <f>IF($A29="","",LEFT('Detalle del Riesgo'!D453,1))</f>
        <v>N</v>
      </c>
      <c r="D29" s="132" t="str">
        <f>IF($A29="","",'Detalle del Riesgo'!D446)</f>
        <v>Planificaciones no ajustadas a la realidad por diversos motivos.</v>
      </c>
      <c r="E29" s="133" t="str">
        <f>IF($A29="","",'Detalle del Riesgo'!C450)</f>
        <v>ALEJT</v>
      </c>
      <c r="F29" s="131" t="str">
        <f>IF(OR($A29="",$H29="Retired"),"",'Detalle del Riesgo'!D448)</f>
        <v>R</v>
      </c>
      <c r="G29" s="131" t="str">
        <f>IF($A29="","",'Detalle del Riesgo'!C453)</f>
        <v>&lt;1 mes</v>
      </c>
      <c r="H29" s="131" t="str">
        <f>IF($A29= "","",'Detalle del Riesgo'!F446)</f>
        <v>Mitigar</v>
      </c>
      <c r="I29" s="134">
        <f>IF($A29= "","",'Detalle del Riesgo'!C448)</f>
        <v>43634</v>
      </c>
      <c r="J29" s="135" t="str">
        <f>IF($A29= "","",'Detalle del Riesgo'!F452)</f>
        <v>06/19/19</v>
      </c>
    </row>
    <row r="30" spans="1:10" ht="12.75" customHeight="1" x14ac:dyDescent="0.2">
      <c r="A30" s="129" t="str">
        <f>IF(LEFT('Detalle del Riesgo'!D472)="&lt;","",'Detalle del Riesgo'!C472)</f>
        <v>RG_96</v>
      </c>
      <c r="B30" s="130">
        <f>IF($A30="","",'Detalle del Riesgo'!F474)</f>
        <v>5</v>
      </c>
      <c r="C30" s="131" t="str">
        <f>IF($A30="","",LEFT('Detalle del Riesgo'!D479,1))</f>
        <v>M</v>
      </c>
      <c r="D30" s="132" t="str">
        <f>IF($A30="","",'Detalle del Riesgo'!D472)</f>
        <v>Falta de recolección de información para el desarrollo del proyecto.</v>
      </c>
      <c r="E30" s="133" t="str">
        <f>IF($A30="","",'Detalle del Riesgo'!C476)</f>
        <v>ALEJT</v>
      </c>
      <c r="F30" s="131" t="str">
        <f>IF(OR($A30="",$H30="Retired"),"",'Detalle del Riesgo'!D474)</f>
        <v>Y</v>
      </c>
      <c r="G30" s="131" t="str">
        <f>IF($A30="","",'Detalle del Riesgo'!C479)</f>
        <v>1-3 meses</v>
      </c>
      <c r="H30" s="131" t="str">
        <f>IF($A30= "","",'Detalle del Riesgo'!F472)</f>
        <v>Prevenir</v>
      </c>
      <c r="I30" s="134">
        <f>IF($A30= "","",'Detalle del Riesgo'!C474)</f>
        <v>43634</v>
      </c>
      <c r="J30" s="135" t="str">
        <f>IF($A30= "","",'Detalle del Riesgo'!F478)</f>
        <v>06/19/19</v>
      </c>
    </row>
    <row r="31" spans="1:10" ht="12" customHeight="1" x14ac:dyDescent="0.2">
      <c r="A31" s="129" t="str">
        <f>IF(LEFT('Detalle del Riesgo'!D498)="&lt;","",'Detalle del Riesgo'!C498)</f>
        <v>RG_100</v>
      </c>
      <c r="B31" s="130">
        <f>IF($A31="","",'Detalle del Riesgo'!F500)</f>
        <v>3</v>
      </c>
      <c r="C31" s="131" t="str">
        <f>IF($A31="","",LEFT('Detalle del Riesgo'!D505,1))</f>
        <v>S</v>
      </c>
      <c r="D31" s="132" t="str">
        <f>IF($A31="","",'Detalle del Riesgo'!D498)</f>
        <v>El cliente intenta controlar el proceso de desarrollo del proyecto.</v>
      </c>
      <c r="E31" s="133" t="str">
        <f>IF($A31="","",'Detalle del Riesgo'!C502)</f>
        <v>ALEJT</v>
      </c>
      <c r="F31" s="131" t="str">
        <f>IF(OR($A31="",$H31="Retired"),"",'Detalle del Riesgo'!D500)</f>
        <v>G</v>
      </c>
      <c r="G31" s="131" t="str">
        <f>IF($A31="","",'Detalle del Riesgo'!C505)</f>
        <v>1-3 meses</v>
      </c>
      <c r="H31" s="131" t="str">
        <f>IF($A31= "","",'Detalle del Riesgo'!F498)</f>
        <v>Mitigar</v>
      </c>
      <c r="I31" s="134">
        <f>IF($A31= "","",'Detalle del Riesgo'!C500)</f>
        <v>43634</v>
      </c>
      <c r="J31" s="135" t="str">
        <f>IF($A31= "","",'Detalle del Riesgo'!F504)</f>
        <v>06/19/19</v>
      </c>
    </row>
    <row r="32" spans="1:10" ht="12" customHeight="1" x14ac:dyDescent="0.2">
      <c r="A32" s="129" t="str">
        <f>IF(LEFT('Detalle del Riesgo'!D524)="&lt;","",'Detalle del Riesgo'!C524)</f>
        <v>RG_105</v>
      </c>
      <c r="B32" s="130">
        <f>IF($A32="","",'Detalle del Riesgo'!F526)</f>
        <v>5</v>
      </c>
      <c r="C32" s="131" t="str">
        <f>IF($A32="","",LEFT('Detalle del Riesgo'!D531,1))</f>
        <v>S</v>
      </c>
      <c r="D32" s="132" t="str">
        <f>IF($A32="","",'Detalle del Riesgo'!D524)</f>
        <v>Incompatibilidad del hardware con el software de desarrollo.</v>
      </c>
      <c r="E32" s="133" t="str">
        <f>IF($A32="","",'Detalle del Riesgo'!C528)</f>
        <v>ALEJT</v>
      </c>
      <c r="F32" s="131" t="str">
        <f>IF(OR($A32="",$H32="Retired"),"",'Detalle del Riesgo'!D526)</f>
        <v>Y</v>
      </c>
      <c r="G32" s="131" t="str">
        <f>IF($A32="","",'Detalle del Riesgo'!C531)</f>
        <v>1-3 meses</v>
      </c>
      <c r="H32" s="131" t="str">
        <f>IF($A32= "","",'Detalle del Riesgo'!F524)</f>
        <v>Mitigar</v>
      </c>
      <c r="I32" s="134">
        <f>IF($A32= "","",'Detalle del Riesgo'!C526)</f>
        <v>43634</v>
      </c>
      <c r="J32" s="135" t="str">
        <f>IF($A32= "","",'Detalle del Riesgo'!F530)</f>
        <v>06/19/19</v>
      </c>
    </row>
    <row r="33" spans="1:10" x14ac:dyDescent="0.2">
      <c r="A33" s="129" t="str">
        <f>IF(LEFT('Detalle del Riesgo'!D550)="&lt;","",'Detalle del Riesgo'!C550)</f>
        <v>RG_107</v>
      </c>
      <c r="B33" s="130">
        <f>IF($A33="","",'Detalle del Riesgo'!F552)</f>
        <v>20</v>
      </c>
      <c r="C33" s="131" t="str">
        <f>IF($A33="","",LEFT('Detalle del Riesgo'!D557,1))</f>
        <v>N</v>
      </c>
      <c r="D33" s="132" t="str">
        <f>IF($A33="","",'Detalle del Riesgo'!D550)</f>
        <v>Incongruencia en la lógica de programación.</v>
      </c>
      <c r="E33" s="133" t="str">
        <f>IF($A33="","",'Detalle del Riesgo'!C554)</f>
        <v>PTT, AJL</v>
      </c>
      <c r="F33" s="131" t="str">
        <f>IF(OR($A33="",$H33="Retired"),"",'Detalle del Riesgo'!D552)</f>
        <v>R</v>
      </c>
      <c r="G33" s="131" t="str">
        <f>IF($A33="","",'Detalle del Riesgo'!C557)</f>
        <v>&lt;1 mes</v>
      </c>
      <c r="H33" s="131" t="str">
        <f>IF($A33= "","",'Detalle del Riesgo'!F550)</f>
        <v>Mitigar</v>
      </c>
      <c r="I33" s="134">
        <f>IF($A33= "","",'Detalle del Riesgo'!C552)</f>
        <v>43634</v>
      </c>
      <c r="J33" s="135" t="str">
        <f>IF($A33= "","",'Detalle del Riesgo'!F556)</f>
        <v>06/19/19</v>
      </c>
    </row>
    <row r="34" spans="1:10" ht="15" customHeight="1" x14ac:dyDescent="0.2">
      <c r="A34" s="129" t="str">
        <f>IF(LEFT('Detalle del Riesgo'!D576)="&lt;","",'Detalle del Riesgo'!C576)</f>
        <v>RG_109</v>
      </c>
      <c r="B34" s="130">
        <f>IF($A34="","",'Detalle del Riesgo'!F578)</f>
        <v>10</v>
      </c>
      <c r="C34" s="131" t="str">
        <f>IF($A34="","",LEFT('Detalle del Riesgo'!D583,1))</f>
        <v>N</v>
      </c>
      <c r="D34" s="132" t="str">
        <f>IF($A34="","",'Detalle del Riesgo'!D576)</f>
        <v>Falta de software de desarrollo y pruebas.</v>
      </c>
      <c r="E34" s="133" t="str">
        <f>IF($A34="","",'Detalle del Riesgo'!C580)</f>
        <v>ALEJT</v>
      </c>
      <c r="F34" s="131" t="str">
        <f>IF(OR($A34="",$H34="Retired"),"",'Detalle del Riesgo'!D578)</f>
        <v>Y</v>
      </c>
      <c r="G34" s="131" t="str">
        <f>IF($A34="","",'Detalle del Riesgo'!C583)</f>
        <v>&lt;1 mes</v>
      </c>
      <c r="H34" s="131" t="str">
        <f>IF($A34= "","",'Detalle del Riesgo'!F576)</f>
        <v>Prevenir</v>
      </c>
      <c r="I34" s="134">
        <f>IF($A34= "","",'Detalle del Riesgo'!C578)</f>
        <v>43634</v>
      </c>
      <c r="J34" s="135" t="str">
        <f>IF($A34= "","",'Detalle del Riesgo'!F582)</f>
        <v>06/19/19</v>
      </c>
    </row>
    <row r="35" spans="1:10" ht="13.5" customHeight="1" x14ac:dyDescent="0.2">
      <c r="A35" s="129" t="str">
        <f>IF(LEFT('Detalle del Riesgo'!D602)="&lt;","",'Detalle del Riesgo'!C602)</f>
        <v>RG_110</v>
      </c>
      <c r="B35" s="130">
        <f>IF($A35="","",'Detalle del Riesgo'!F604)</f>
        <v>5</v>
      </c>
      <c r="C35" s="131" t="str">
        <f>IF($A35="","",LEFT('Detalle del Riesgo'!D609,1))</f>
        <v>M</v>
      </c>
      <c r="D35" s="132" t="str">
        <f>IF($A35="","",'Detalle del Riesgo'!D602)</f>
        <v>Cuestiones legales por el uso de software con licencias piratas.</v>
      </c>
      <c r="E35" s="133" t="str">
        <f>IF($A35="","",'Detalle del Riesgo'!C606)</f>
        <v>ALEJT</v>
      </c>
      <c r="F35" s="131" t="str">
        <f>IF(OR($A35="",$H35="Retired"),"",'Detalle del Riesgo'!D604)</f>
        <v>Y</v>
      </c>
      <c r="G35" s="131" t="str">
        <f>IF($A35="","",'Detalle del Riesgo'!C609)</f>
        <v>&lt;1 mes</v>
      </c>
      <c r="H35" s="131" t="str">
        <f>IF($A35= "","",'Detalle del Riesgo'!F602)</f>
        <v>Prevenir</v>
      </c>
      <c r="I35" s="134">
        <f>IF($A35= "","",'Detalle del Riesgo'!C604)</f>
        <v>43634</v>
      </c>
      <c r="J35" s="135" t="str">
        <f>IF($A35= "","",'Detalle del Riesgo'!F608)</f>
        <v>06/19/19</v>
      </c>
    </row>
    <row r="36" spans="1:10" ht="27" customHeight="1" x14ac:dyDescent="0.2">
      <c r="A36" s="129" t="str">
        <f>IF(LEFT('Detalle del Riesgo'!D628)="&lt;","",'Detalle del Riesgo'!C628)</f>
        <v>RG_114</v>
      </c>
      <c r="B36" s="130">
        <f>IF($A36="","",'Detalle del Riesgo'!F630)</f>
        <v>3</v>
      </c>
      <c r="C36" s="131" t="str">
        <f>IF($A36="","",LEFT('Detalle del Riesgo'!D635,1))</f>
        <v>S</v>
      </c>
      <c r="D36" s="132" t="str">
        <f>IF($A36="","",'Detalle del Riesgo'!D628)</f>
        <v>Discontinuidad de alguna de las ISO o normativas aplicables a la empresa y/o al proyecto.</v>
      </c>
      <c r="E36" s="133" t="str">
        <f>IF($A36="","",'Detalle del Riesgo'!C632)</f>
        <v>ALEJT</v>
      </c>
      <c r="F36" s="131" t="str">
        <f>IF(OR($A36="",$H36="Retired"),"",'Detalle del Riesgo'!D630)</f>
        <v>G</v>
      </c>
      <c r="G36" s="131" t="str">
        <f>IF($A36="","",'Detalle del Riesgo'!C635)</f>
        <v>1-3 meses</v>
      </c>
      <c r="H36" s="131" t="str">
        <f>IF($A36= "","",'Detalle del Riesgo'!F628)</f>
        <v>Investigar</v>
      </c>
      <c r="I36" s="134">
        <f>IF($A36= "","",'Detalle del Riesgo'!C630)</f>
        <v>43634</v>
      </c>
      <c r="J36" s="135" t="str">
        <f>IF($A36= "","",'Detalle del Riesgo'!F634)</f>
        <v>06/19/19</v>
      </c>
    </row>
    <row r="37" spans="1:10" ht="14.25" customHeight="1" x14ac:dyDescent="0.2">
      <c r="A37" s="129" t="str">
        <f>IF(LEFT('Detalle del Riesgo'!D654)="&lt;","",'Detalle del Riesgo'!C654)</f>
        <v>RG_115</v>
      </c>
      <c r="B37" s="130">
        <f>IF($A37="","",'Detalle del Riesgo'!F656)</f>
        <v>3</v>
      </c>
      <c r="C37" s="131" t="str">
        <f>IF($A37="","",LEFT('Detalle del Riesgo'!D661,1))</f>
        <v>N</v>
      </c>
      <c r="D37" s="132" t="str">
        <f>IF($A37="","",'Detalle del Riesgo'!D654)</f>
        <v>Vencimiento de las licencias de los software utilizados.</v>
      </c>
      <c r="E37" s="133" t="str">
        <f>IF($A37="","",'Detalle del Riesgo'!C658)</f>
        <v>ALEJT</v>
      </c>
      <c r="F37" s="131" t="str">
        <f>IF(OR($A37="",$H37="Retired"),"",'Detalle del Riesgo'!D656)</f>
        <v>G</v>
      </c>
      <c r="G37" s="131" t="str">
        <f>IF($A37="","",'Detalle del Riesgo'!C661)</f>
        <v>1-3 meses</v>
      </c>
      <c r="H37" s="131" t="str">
        <f>IF($A37= "","",'Detalle del Riesgo'!F654)</f>
        <v>Mitigar</v>
      </c>
      <c r="I37" s="134">
        <f>IF($A37= "","",'Detalle del Riesgo'!C656)</f>
        <v>43634</v>
      </c>
      <c r="J37" s="135" t="str">
        <f>IF($A37= "","",'Detalle del Riesgo'!F660)</f>
        <v>06/19/19</v>
      </c>
    </row>
    <row r="38" spans="1:10" ht="12.75" customHeight="1" x14ac:dyDescent="0.2">
      <c r="A38" s="129" t="str">
        <f>IF(LEFT('Detalle del Riesgo'!D680)="&lt;","",'Detalle del Riesgo'!C680)</f>
        <v>RG_123</v>
      </c>
      <c r="B38" s="130">
        <f>IF($A38="","",'Detalle del Riesgo'!F682)</f>
        <v>8</v>
      </c>
      <c r="C38" s="131" t="str">
        <f>IF($A38="","",LEFT('Detalle del Riesgo'!D687,1))</f>
        <v>M</v>
      </c>
      <c r="D38" s="132" t="str">
        <f>IF($A38="","",'Detalle del Riesgo'!D680)</f>
        <v>No existen minutas de reunión para establecer acuerdos.</v>
      </c>
      <c r="E38" s="133" t="str">
        <f>IF($A38="","",'Detalle del Riesgo'!C684)</f>
        <v>ALEJT, PTT, AJL, JMSD</v>
      </c>
      <c r="F38" s="131" t="str">
        <f>IF(OR($A38="",$H38="Retired"),"",'Detalle del Riesgo'!D682)</f>
        <v>Y</v>
      </c>
      <c r="G38" s="131" t="str">
        <f>IF($A38="","",'Detalle del Riesgo'!C687)</f>
        <v>1-3 meses</v>
      </c>
      <c r="H38" s="131" t="str">
        <f>IF($A38= "","",'Detalle del Riesgo'!F680)</f>
        <v>Prevenir</v>
      </c>
      <c r="I38" s="134">
        <f>IF($A38= "","",'Detalle del Riesgo'!C682)</f>
        <v>43634</v>
      </c>
      <c r="J38" s="135" t="str">
        <f>IF($A38= "","",'Detalle del Riesgo'!F686)</f>
        <v>06/19/19</v>
      </c>
    </row>
    <row r="39" spans="1:10" ht="13.5" customHeight="1" x14ac:dyDescent="0.2">
      <c r="A39" s="129" t="str">
        <f>IF(LEFT('Detalle del Riesgo'!D706)="&lt;","",'Detalle del Riesgo'!C706)</f>
        <v>RG_131</v>
      </c>
      <c r="B39" s="130">
        <f>IF($A39="","",'Detalle del Riesgo'!F708)</f>
        <v>8</v>
      </c>
      <c r="C39" s="131" t="str">
        <f>IF($A39="","",LEFT('Detalle del Riesgo'!D713,1))</f>
        <v>N</v>
      </c>
      <c r="D39" s="132" t="str">
        <f>IF($A39="","",'Detalle del Riesgo'!D706)</f>
        <v>Documentación invalida por falta de firmas y validación.</v>
      </c>
      <c r="E39" s="133" t="str">
        <f>IF($A39="","",'Detalle del Riesgo'!C710)</f>
        <v>ALEJT, AJL</v>
      </c>
      <c r="F39" s="131" t="str">
        <f>IF(OR($A39="",$H39="Retired"),"",'Detalle del Riesgo'!D708)</f>
        <v>Y</v>
      </c>
      <c r="G39" s="131" t="str">
        <f>IF($A39="","",'Detalle del Riesgo'!C713)</f>
        <v>1-3 meses</v>
      </c>
      <c r="H39" s="131" t="str">
        <f>IF($A39= "","",'Detalle del Riesgo'!F706)</f>
        <v>Investigar</v>
      </c>
      <c r="I39" s="134">
        <f>IF($A39= "","",'Detalle del Riesgo'!C708)</f>
        <v>43634</v>
      </c>
      <c r="J39" s="135" t="str">
        <f>IF($A39= "","",'Detalle del Riesgo'!F712)</f>
        <v>06/19/19</v>
      </c>
    </row>
    <row r="40" spans="1:10" x14ac:dyDescent="0.2">
      <c r="A40" s="129" t="str">
        <f>IF(LEFT('Detalle del Riesgo'!D732)="&lt;","",'Detalle del Riesgo'!C732)</f>
        <v>RG_136</v>
      </c>
      <c r="B40" s="130">
        <f>IF($A40="","",'Detalle del Riesgo'!F734)</f>
        <v>25</v>
      </c>
      <c r="C40" s="131" t="str">
        <f>IF($A40="","",LEFT('Detalle del Riesgo'!D739,1))</f>
        <v>N</v>
      </c>
      <c r="D40" s="132" t="str">
        <f>IF($A40="","",'Detalle del Riesgo'!D732)</f>
        <v>El hosting o servidor no es compatible con el proyecto realizado.</v>
      </c>
      <c r="E40" s="133" t="str">
        <f>IF($A40="","",'Detalle del Riesgo'!C736)</f>
        <v>ALEJT</v>
      </c>
      <c r="F40" s="131" t="str">
        <f>IF(OR($A40="",$H40="Retired"),"",'Detalle del Riesgo'!D734)</f>
        <v>R</v>
      </c>
      <c r="G40" s="131" t="str">
        <f>IF($A40="","",'Detalle del Riesgo'!C739)</f>
        <v>&lt;1 mes</v>
      </c>
      <c r="H40" s="131" t="str">
        <f>IF($A40= "","",'Detalle del Riesgo'!F732)</f>
        <v>Prevenir</v>
      </c>
      <c r="I40" s="134">
        <f>IF($A40= "","",'Detalle del Riesgo'!C734)</f>
        <v>43634</v>
      </c>
      <c r="J40" s="135" t="str">
        <f>IF($A40= "","",'Detalle del Riesgo'!F738)</f>
        <v>06/19/19</v>
      </c>
    </row>
    <row r="41" spans="1:10" x14ac:dyDescent="0.2">
      <c r="A41" s="129" t="str">
        <f>IF(LEFT('Detalle del Riesgo'!D758)="&lt;","",'Detalle del Riesgo'!C758)</f>
        <v>RG_144</v>
      </c>
      <c r="B41" s="130">
        <f>IF($A41="","",'Detalle del Riesgo'!F760)</f>
        <v>15</v>
      </c>
      <c r="C41" s="131" t="str">
        <f>IF($A41="","",LEFT('Detalle del Riesgo'!D765,1))</f>
        <v>M</v>
      </c>
      <c r="D41" s="132" t="str">
        <f>IF($A41="","",'Detalle del Riesgo'!D758)</f>
        <v>Modificar el alcance en el transcurso del proyecto .</v>
      </c>
      <c r="E41" s="133" t="str">
        <f>IF($A41="","",'Detalle del Riesgo'!C762)</f>
        <v>ALEJT</v>
      </c>
      <c r="F41" s="131" t="str">
        <f>IF(OR($A41="",$H41="Retired"),"",'Detalle del Riesgo'!D760)</f>
        <v>R</v>
      </c>
      <c r="G41" s="131" t="str">
        <f>IF($A41="","",'Detalle del Riesgo'!C765)</f>
        <v>&lt;1 mes</v>
      </c>
      <c r="H41" s="131" t="str">
        <f>IF($A41= "","",'Detalle del Riesgo'!F758)</f>
        <v>Prevenir</v>
      </c>
      <c r="I41" s="134">
        <f>IF($A41= "","",'Detalle del Riesgo'!C760)</f>
        <v>43634</v>
      </c>
      <c r="J41" s="135" t="str">
        <f>IF($A41= "","",'Detalle del Riesgo'!F764)</f>
        <v>06/19/19</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62" orientation="landscape" horizontalDpi="4294967293" r:id="rId1"/>
  <headerFooter alignWithMargins="0">
    <oddHeader>&amp;C&amp;"Arial,Bold"&amp;14Risk Summary</oddHeader>
    <oddFooter>&amp;L&amp;8&amp;F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127</v>
      </c>
    </row>
    <row r="8" spans="1:8" ht="18" x14ac:dyDescent="0.25">
      <c r="A8" s="170" t="s">
        <v>122</v>
      </c>
    </row>
    <row r="10" spans="1:8" ht="13.5" thickBot="1" x14ac:dyDescent="0.25"/>
    <row r="11" spans="1:8" ht="13.5" thickBot="1" x14ac:dyDescent="0.25">
      <c r="B11" s="151" t="s">
        <v>64</v>
      </c>
      <c r="C11" s="101" t="s">
        <v>58</v>
      </c>
      <c r="D11" s="101" t="s">
        <v>123</v>
      </c>
      <c r="E11" s="97" t="s">
        <v>124</v>
      </c>
      <c r="F11" s="97" t="s">
        <v>125</v>
      </c>
    </row>
    <row r="12" spans="1:8" x14ac:dyDescent="0.2">
      <c r="B12" s="95" t="s">
        <v>12</v>
      </c>
      <c r="C12" s="98">
        <f>Resumen!G6</f>
        <v>7</v>
      </c>
      <c r="D12" s="98">
        <f>Resumen!I6</f>
        <v>0</v>
      </c>
      <c r="E12" s="98">
        <f>COUNTIF($H$14:$H$1002,"RMitigar")</f>
        <v>10</v>
      </c>
      <c r="F12" s="98">
        <f>COUNTIF($H$14:$H$1002,"RAceptar")</f>
        <v>0</v>
      </c>
    </row>
    <row r="13" spans="1:8" x14ac:dyDescent="0.2">
      <c r="B13" s="95" t="s">
        <v>13</v>
      </c>
      <c r="C13" s="99">
        <f>Resumen!G7</f>
        <v>2</v>
      </c>
      <c r="D13" s="99">
        <f>Resumen!I7</f>
        <v>0</v>
      </c>
      <c r="E13" s="99">
        <f>COUNTIF($H$14:$H$1002,"YMitigar")</f>
        <v>3</v>
      </c>
      <c r="F13" s="99">
        <f>COUNTIF($H$14:$H$1002,"YAceptar")</f>
        <v>0</v>
      </c>
      <c r="H13" t="s">
        <v>126</v>
      </c>
    </row>
    <row r="14" spans="1:8" ht="13.5" thickBot="1" x14ac:dyDescent="0.25">
      <c r="B14" s="95" t="s">
        <v>14</v>
      </c>
      <c r="C14" s="100">
        <f>Resumen!G8</f>
        <v>2</v>
      </c>
      <c r="D14" s="100">
        <f>Resumen!I8</f>
        <v>0</v>
      </c>
      <c r="E14" s="100">
        <f>COUNTIF($H$14:$H$1002,"gMitigar")</f>
        <v>3</v>
      </c>
      <c r="F14" s="100">
        <f>COUNTIF($H$14:$H$1002,"GAceptar")</f>
        <v>0</v>
      </c>
      <c r="H14" s="171" t="str">
        <f>CONCATENATE(Resumen!F12,Resumen!H12)</f>
        <v>RMitigar</v>
      </c>
    </row>
    <row r="15" spans="1:8" ht="13.5" thickBot="1" x14ac:dyDescent="0.25">
      <c r="B15" s="172" t="s">
        <v>58</v>
      </c>
      <c r="C15" s="173">
        <f>SUM(C12:C14)</f>
        <v>11</v>
      </c>
      <c r="D15" s="173">
        <f>SUM(D12:D14)</f>
        <v>0</v>
      </c>
      <c r="E15" s="173">
        <f>SUM(E12:E14)</f>
        <v>16</v>
      </c>
      <c r="F15" s="173">
        <f>SUM(F12:F14)</f>
        <v>0</v>
      </c>
      <c r="H15" s="171" t="str">
        <f>CONCATENATE(Resumen!F13,Resumen!H13)</f>
        <v>YMitigar</v>
      </c>
    </row>
    <row r="16" spans="1:8" x14ac:dyDescent="0.2">
      <c r="H16" s="171" t="str">
        <f>CONCATENATE(Resumen!F14,Resumen!H14)</f>
        <v>YPrevenir</v>
      </c>
    </row>
    <row r="17" spans="8:8" x14ac:dyDescent="0.2">
      <c r="H17" s="171" t="str">
        <f>CONCATENATE(Resumen!F15,Resumen!H15)</f>
        <v>RMitigar</v>
      </c>
    </row>
    <row r="18" spans="8:8" x14ac:dyDescent="0.2">
      <c r="H18" s="171" t="str">
        <f>CONCATENATE(Resumen!F16,Resumen!H16)</f>
        <v>RMitigar</v>
      </c>
    </row>
    <row r="19" spans="8:8" x14ac:dyDescent="0.2">
      <c r="H19" s="171" t="str">
        <f>CONCATENATE(Resumen!F17,Resumen!H17)</f>
        <v>YMitigar</v>
      </c>
    </row>
    <row r="20" spans="8:8" x14ac:dyDescent="0.2">
      <c r="H20" s="171" t="str">
        <f>CONCATENATE(Resumen!F18,Resumen!H18)</f>
        <v>RMitigar</v>
      </c>
    </row>
    <row r="21" spans="8:8" x14ac:dyDescent="0.2">
      <c r="H21" s="171" t="str">
        <f>CONCATENATE(Resumen!F19,Resumen!H19)</f>
        <v>RMitigar</v>
      </c>
    </row>
    <row r="22" spans="8:8" x14ac:dyDescent="0.2">
      <c r="H22" s="171" t="str">
        <f>CONCATENATE(Resumen!F20,Resumen!H20)</f>
        <v>GMitigar</v>
      </c>
    </row>
    <row r="23" spans="8:8" x14ac:dyDescent="0.2">
      <c r="H23" s="171" t="str">
        <f>CONCATENATE(Resumen!F21,Resumen!H21)</f>
        <v>RMitigar</v>
      </c>
    </row>
    <row r="24" spans="8:8" x14ac:dyDescent="0.2">
      <c r="H24" s="171" t="str">
        <f>CONCATENATE(Resumen!F22,Resumen!H22)</f>
        <v>GPrevenir</v>
      </c>
    </row>
    <row r="25" spans="8:8" x14ac:dyDescent="0.2">
      <c r="H25" s="171" t="str">
        <f>CONCATENATE(Resumen!F23,Resumen!H23)</f>
        <v>RMitigar</v>
      </c>
    </row>
    <row r="26" spans="8:8" x14ac:dyDescent="0.2">
      <c r="H26" s="171" t="str">
        <f>CONCATENATE(Resumen!F24,Resumen!H24)</f>
        <v>YInvestigar</v>
      </c>
    </row>
    <row r="27" spans="8:8" x14ac:dyDescent="0.2">
      <c r="H27" s="171" t="str">
        <f>CONCATENATE(Resumen!F25,Resumen!H25)</f>
        <v>RInvestigar</v>
      </c>
    </row>
    <row r="28" spans="8:8" x14ac:dyDescent="0.2">
      <c r="H28" s="171" t="str">
        <f>CONCATENATE(Resumen!F26,Resumen!H26)</f>
        <v>YPrevenir</v>
      </c>
    </row>
    <row r="29" spans="8:8" x14ac:dyDescent="0.2">
      <c r="H29" s="171" t="str">
        <f>CONCATENATE(Resumen!F27,Resumen!H27)</f>
        <v>RMitigar</v>
      </c>
    </row>
    <row r="30" spans="8:8" x14ac:dyDescent="0.2">
      <c r="H30" s="171" t="str">
        <f>CONCATENATE(Resumen!F28,Resumen!H28)</f>
        <v>YPrevenir</v>
      </c>
    </row>
    <row r="31" spans="8:8" x14ac:dyDescent="0.2">
      <c r="H31" s="171" t="str">
        <f>CONCATENATE(Resumen!F29,Resumen!H29)</f>
        <v>RMitigar</v>
      </c>
    </row>
    <row r="32" spans="8:8" x14ac:dyDescent="0.2">
      <c r="H32" s="171" t="str">
        <f>CONCATENATE(Resumen!F30,Resumen!H30)</f>
        <v>YPrevenir</v>
      </c>
    </row>
    <row r="33" spans="8:8" x14ac:dyDescent="0.2">
      <c r="H33" s="171" t="str">
        <f>CONCATENATE(Resumen!F31,Resumen!H31)</f>
        <v>GMitigar</v>
      </c>
    </row>
    <row r="34" spans="8:8" x14ac:dyDescent="0.2">
      <c r="H34" s="171" t="str">
        <f>CONCATENATE(Resumen!F32,Resumen!H32)</f>
        <v>YMitigar</v>
      </c>
    </row>
    <row r="35" spans="8:8" x14ac:dyDescent="0.2">
      <c r="H35" s="171" t="str">
        <f>CONCATENATE(Resumen!F33,Resumen!H33)</f>
        <v>RMitigar</v>
      </c>
    </row>
    <row r="36" spans="8:8" x14ac:dyDescent="0.2">
      <c r="H36" s="171" t="str">
        <f>CONCATENATE(Resumen!F34,Resumen!H34)</f>
        <v>YPrevenir</v>
      </c>
    </row>
    <row r="37" spans="8:8" x14ac:dyDescent="0.2">
      <c r="H37" s="171" t="str">
        <f>CONCATENATE(Resumen!F35,Resumen!H35)</f>
        <v>YPrevenir</v>
      </c>
    </row>
    <row r="38" spans="8:8" x14ac:dyDescent="0.2">
      <c r="H38" s="171" t="str">
        <f>CONCATENATE(Resumen!F36,Resumen!H36)</f>
        <v>GInvestigar</v>
      </c>
    </row>
    <row r="39" spans="8:8" x14ac:dyDescent="0.2">
      <c r="H39" s="171" t="str">
        <f>CONCATENATE(Resumen!F37,Resumen!H37)</f>
        <v>GMitigar</v>
      </c>
    </row>
    <row r="40" spans="8:8" x14ac:dyDescent="0.2">
      <c r="H40" s="171" t="str">
        <f>CONCATENATE(Resumen!F38,Resumen!H38)</f>
        <v>YPrevenir</v>
      </c>
    </row>
    <row r="41" spans="8:8" x14ac:dyDescent="0.2">
      <c r="H41" s="171" t="str">
        <f>CONCATENATE(Resumen!F39,Resumen!H39)</f>
        <v>YInvestigar</v>
      </c>
    </row>
    <row r="42" spans="8:8" x14ac:dyDescent="0.2">
      <c r="H42" s="171" t="str">
        <f>CONCATENATE(Resumen!F40,Resumen!H40)</f>
        <v>RPrevenir</v>
      </c>
    </row>
    <row r="43" spans="8:8" x14ac:dyDescent="0.2">
      <c r="H43" s="171" t="str">
        <f>CONCATENATE(Resumen!F41,Resumen!H41)</f>
        <v>RPrevenir</v>
      </c>
    </row>
    <row r="44" spans="8:8" x14ac:dyDescent="0.2">
      <c r="H44" s="171" t="str">
        <f>CONCATENATE(Resumen!F42,Resumen!H42)</f>
        <v/>
      </c>
    </row>
    <row r="45" spans="8:8" x14ac:dyDescent="0.2">
      <c r="H45" s="171" t="str">
        <f>CONCATENATE(Resumen!F43,Resumen!H43)</f>
        <v/>
      </c>
    </row>
    <row r="46" spans="8:8" x14ac:dyDescent="0.2">
      <c r="H46" s="171" t="str">
        <f>CONCATENATE(Resumen!F44,Resumen!H44)</f>
        <v/>
      </c>
    </row>
    <row r="47" spans="8:8" x14ac:dyDescent="0.2">
      <c r="H47" s="171" t="str">
        <f>CONCATENATE(Resumen!F45,Resumen!H45)</f>
        <v/>
      </c>
    </row>
    <row r="48" spans="8:8" x14ac:dyDescent="0.2">
      <c r="H48" s="171" t="str">
        <f>CONCATENATE(Resumen!F46,Resumen!H46)</f>
        <v/>
      </c>
    </row>
    <row r="49" spans="8:8" x14ac:dyDescent="0.2">
      <c r="H49" s="171" t="str">
        <f>CONCATENATE(Resumen!F47,Resumen!H47)</f>
        <v/>
      </c>
    </row>
    <row r="50" spans="8:8" x14ac:dyDescent="0.2">
      <c r="H50" s="171" t="str">
        <f>CONCATENATE(Resumen!F48,Resumen!H48)</f>
        <v/>
      </c>
    </row>
    <row r="51" spans="8:8" x14ac:dyDescent="0.2">
      <c r="H51" s="171" t="str">
        <f>CONCATENATE(Resumen!F49,Resumen!H49)</f>
        <v/>
      </c>
    </row>
    <row r="52" spans="8:8" x14ac:dyDescent="0.2">
      <c r="H52" s="171" t="str">
        <f>CONCATENATE(Resumen!F50,Resumen!H50)</f>
        <v/>
      </c>
    </row>
    <row r="53" spans="8:8" x14ac:dyDescent="0.2">
      <c r="H53" s="171" t="str">
        <f>CONCATENATE(Resumen!F51,Resumen!H51)</f>
        <v/>
      </c>
    </row>
    <row r="54" spans="8:8" x14ac:dyDescent="0.2">
      <c r="H54" s="171" t="str">
        <f>CONCATENATE(Resumen!F52,Resumen!H52)</f>
        <v/>
      </c>
    </row>
    <row r="55" spans="8:8" x14ac:dyDescent="0.2">
      <c r="H55" s="171" t="str">
        <f>CONCATENATE(Resumen!F53,Resumen!H53)</f>
        <v/>
      </c>
    </row>
    <row r="56" spans="8:8" x14ac:dyDescent="0.2">
      <c r="H56" s="171" t="str">
        <f>CONCATENATE(Resumen!F54,Resumen!H54)</f>
        <v/>
      </c>
    </row>
    <row r="57" spans="8:8" x14ac:dyDescent="0.2">
      <c r="H57" s="171" t="str">
        <f>CONCATENATE(Resumen!F55,Resumen!H55)</f>
        <v/>
      </c>
    </row>
    <row r="58" spans="8:8" x14ac:dyDescent="0.2">
      <c r="H58" s="171" t="str">
        <f>CONCATENATE(Resumen!F56,Resumen!H56)</f>
        <v/>
      </c>
    </row>
    <row r="59" spans="8:8" x14ac:dyDescent="0.2">
      <c r="H59" s="171" t="str">
        <f>CONCATENATE(Resumen!F57,Resumen!H57)</f>
        <v/>
      </c>
    </row>
    <row r="60" spans="8:8" x14ac:dyDescent="0.2">
      <c r="H60" s="171" t="str">
        <f>CONCATENATE(Resumen!F58,Resumen!H58)</f>
        <v/>
      </c>
    </row>
    <row r="61" spans="8:8" x14ac:dyDescent="0.2">
      <c r="H61" s="171" t="str">
        <f>CONCATENATE(Resumen!F59,Resumen!H59)</f>
        <v/>
      </c>
    </row>
    <row r="62" spans="8:8" x14ac:dyDescent="0.2">
      <c r="H62" s="171" t="str">
        <f>CONCATENATE(Resumen!F60,Resumen!H60)</f>
        <v/>
      </c>
    </row>
    <row r="63" spans="8:8" x14ac:dyDescent="0.2">
      <c r="H63" s="171" t="str">
        <f>CONCATENATE(Resumen!F61,Resumen!H61)</f>
        <v/>
      </c>
    </row>
    <row r="64" spans="8:8" x14ac:dyDescent="0.2">
      <c r="H64" s="171" t="str">
        <f>CONCATENATE(Resumen!F62,Resumen!H62)</f>
        <v/>
      </c>
    </row>
    <row r="65" spans="8:8" x14ac:dyDescent="0.2">
      <c r="H65" s="171" t="str">
        <f>CONCATENATE(Resumen!F63,Resumen!H63)</f>
        <v/>
      </c>
    </row>
    <row r="66" spans="8:8" x14ac:dyDescent="0.2">
      <c r="H66" s="171" t="str">
        <f>CONCATENATE(Resumen!F64,Resumen!H64)</f>
        <v/>
      </c>
    </row>
    <row r="67" spans="8:8" x14ac:dyDescent="0.2">
      <c r="H67" s="171" t="str">
        <f>CONCATENATE(Resumen!F65,Resumen!H65)</f>
        <v/>
      </c>
    </row>
    <row r="68" spans="8:8" x14ac:dyDescent="0.2">
      <c r="H68" s="171" t="str">
        <f>CONCATENATE(Resumen!F66,Resumen!H66)</f>
        <v/>
      </c>
    </row>
    <row r="69" spans="8:8" x14ac:dyDescent="0.2">
      <c r="H69" s="171" t="str">
        <f>CONCATENATE(Resumen!F67,Resumen!H67)</f>
        <v/>
      </c>
    </row>
    <row r="70" spans="8:8" x14ac:dyDescent="0.2">
      <c r="H70" s="171" t="str">
        <f>CONCATENATE(Resumen!F68,Resumen!H68)</f>
        <v/>
      </c>
    </row>
    <row r="71" spans="8:8" x14ac:dyDescent="0.2">
      <c r="H71" s="171" t="str">
        <f>CONCATENATE(Resumen!F69,Resumen!H69)</f>
        <v/>
      </c>
    </row>
    <row r="72" spans="8:8" x14ac:dyDescent="0.2">
      <c r="H72" s="171" t="str">
        <f>CONCATENATE(Resumen!F70,Resumen!H70)</f>
        <v/>
      </c>
    </row>
    <row r="73" spans="8:8" x14ac:dyDescent="0.2">
      <c r="H73" s="171" t="str">
        <f>CONCATENATE(Resumen!F71,Resumen!H71)</f>
        <v/>
      </c>
    </row>
    <row r="74" spans="8:8" x14ac:dyDescent="0.2">
      <c r="H74" s="171" t="str">
        <f>CONCATENATE(Resumen!F72,Resumen!H72)</f>
        <v/>
      </c>
    </row>
    <row r="75" spans="8:8" x14ac:dyDescent="0.2">
      <c r="H75" s="171" t="str">
        <f>CONCATENATE(Resumen!F73,Resumen!H73)</f>
        <v/>
      </c>
    </row>
    <row r="76" spans="8:8" x14ac:dyDescent="0.2">
      <c r="H76" s="171" t="str">
        <f>CONCATENATE(Resumen!F74,Resumen!H74)</f>
        <v/>
      </c>
    </row>
    <row r="77" spans="8:8" x14ac:dyDescent="0.2">
      <c r="H77" s="171" t="str">
        <f>CONCATENATE(Resumen!F75,Resumen!H75)</f>
        <v/>
      </c>
    </row>
    <row r="78" spans="8:8" x14ac:dyDescent="0.2">
      <c r="H78" s="171" t="str">
        <f>CONCATENATE(Resumen!F76,Resumen!H76)</f>
        <v/>
      </c>
    </row>
    <row r="79" spans="8:8" x14ac:dyDescent="0.2">
      <c r="H79" s="171" t="str">
        <f>CONCATENATE(Resumen!F77,Resumen!H77)</f>
        <v/>
      </c>
    </row>
    <row r="80" spans="8:8" x14ac:dyDescent="0.2">
      <c r="H80" s="171" t="str">
        <f>CONCATENATE(Resumen!F78,Resumen!H78)</f>
        <v/>
      </c>
    </row>
    <row r="81" spans="8:8" x14ac:dyDescent="0.2">
      <c r="H81" s="171" t="str">
        <f>CONCATENATE(Resumen!F79,Resumen!H79)</f>
        <v/>
      </c>
    </row>
    <row r="82" spans="8:8" x14ac:dyDescent="0.2">
      <c r="H82" s="171" t="str">
        <f>CONCATENATE(Resumen!F80,Resumen!H80)</f>
        <v/>
      </c>
    </row>
    <row r="83" spans="8:8" x14ac:dyDescent="0.2">
      <c r="H83" s="171" t="str">
        <f>CONCATENATE(Resumen!F81,Resumen!H81)</f>
        <v/>
      </c>
    </row>
    <row r="84" spans="8:8" x14ac:dyDescent="0.2">
      <c r="H84" s="171" t="str">
        <f>CONCATENATE(Resumen!F82,Resumen!H82)</f>
        <v/>
      </c>
    </row>
    <row r="85" spans="8:8" x14ac:dyDescent="0.2">
      <c r="H85" s="171" t="str">
        <f>CONCATENATE(Resumen!F83,Resumen!H83)</f>
        <v/>
      </c>
    </row>
    <row r="86" spans="8:8" x14ac:dyDescent="0.2">
      <c r="H86" s="171" t="str">
        <f>CONCATENATE(Resumen!F84,Resumen!H84)</f>
        <v/>
      </c>
    </row>
    <row r="87" spans="8:8" x14ac:dyDescent="0.2">
      <c r="H87" s="171" t="str">
        <f>CONCATENATE(Resumen!F85,Resumen!H85)</f>
        <v/>
      </c>
    </row>
    <row r="88" spans="8:8" x14ac:dyDescent="0.2">
      <c r="H88" s="171" t="str">
        <f>CONCATENATE(Resumen!F86,Resumen!H86)</f>
        <v/>
      </c>
    </row>
    <row r="89" spans="8:8" x14ac:dyDescent="0.2">
      <c r="H89" s="171" t="str">
        <f>CONCATENATE(Resumen!F87,Resumen!H87)</f>
        <v/>
      </c>
    </row>
    <row r="90" spans="8:8" x14ac:dyDescent="0.2">
      <c r="H90" s="171" t="str">
        <f>CONCATENATE(Resumen!F88,Resumen!H88)</f>
        <v/>
      </c>
    </row>
    <row r="91" spans="8:8" x14ac:dyDescent="0.2">
      <c r="H91" s="171" t="str">
        <f>CONCATENATE(Resumen!F89,Resumen!H89)</f>
        <v/>
      </c>
    </row>
    <row r="92" spans="8:8" x14ac:dyDescent="0.2">
      <c r="H92" s="171" t="str">
        <f>CONCATENATE(Resumen!F90,Resumen!H90)</f>
        <v/>
      </c>
    </row>
    <row r="93" spans="8:8" x14ac:dyDescent="0.2">
      <c r="H93" s="171" t="str">
        <f>CONCATENATE(Resumen!F91,Resumen!H91)</f>
        <v/>
      </c>
    </row>
    <row r="94" spans="8:8" x14ac:dyDescent="0.2">
      <c r="H94" s="171" t="str">
        <f>CONCATENATE(Resumen!F92,Resumen!H92)</f>
        <v/>
      </c>
    </row>
    <row r="95" spans="8:8" x14ac:dyDescent="0.2">
      <c r="H95" s="171" t="str">
        <f>CONCATENATE(Resumen!F93,Resumen!H93)</f>
        <v/>
      </c>
    </row>
    <row r="96" spans="8:8" x14ac:dyDescent="0.2">
      <c r="H96" s="171" t="str">
        <f>CONCATENATE(Resumen!F94,Resumen!H94)</f>
        <v/>
      </c>
    </row>
    <row r="97" spans="8:8" x14ac:dyDescent="0.2">
      <c r="H97" s="171" t="str">
        <f>CONCATENATE(Resumen!F95,Resumen!H95)</f>
        <v/>
      </c>
    </row>
    <row r="98" spans="8:8" x14ac:dyDescent="0.2">
      <c r="H98" s="171" t="str">
        <f>CONCATENATE(Resumen!F96,Resumen!H96)</f>
        <v/>
      </c>
    </row>
    <row r="99" spans="8:8" x14ac:dyDescent="0.2">
      <c r="H99" s="171" t="str">
        <f>CONCATENATE(Resumen!F97,Resumen!H97)</f>
        <v/>
      </c>
    </row>
    <row r="100" spans="8:8" x14ac:dyDescent="0.2">
      <c r="H100" s="171" t="str">
        <f>CONCATENATE(Resumen!F98,Resumen!H98)</f>
        <v/>
      </c>
    </row>
    <row r="101" spans="8:8" x14ac:dyDescent="0.2">
      <c r="H101" s="171" t="str">
        <f>CONCATENATE(Resumen!F99,Resumen!H99)</f>
        <v/>
      </c>
    </row>
    <row r="102" spans="8:8" x14ac:dyDescent="0.2">
      <c r="H102" s="171" t="str">
        <f>CONCATENATE(Resumen!F100,Resumen!H100)</f>
        <v/>
      </c>
    </row>
    <row r="103" spans="8:8" x14ac:dyDescent="0.2">
      <c r="H103" s="171" t="str">
        <f>CONCATENATE(Resumen!F101,Resumen!H101)</f>
        <v/>
      </c>
    </row>
    <row r="104" spans="8:8" x14ac:dyDescent="0.2">
      <c r="H104" s="171" t="str">
        <f>CONCATENATE(Resumen!F102,Resumen!H102)</f>
        <v/>
      </c>
    </row>
    <row r="105" spans="8:8" x14ac:dyDescent="0.2">
      <c r="H105" s="171" t="str">
        <f>CONCATENATE(Resumen!F103,Resumen!H103)</f>
        <v/>
      </c>
    </row>
    <row r="106" spans="8:8" x14ac:dyDescent="0.2">
      <c r="H106" s="171" t="str">
        <f>CONCATENATE(Resumen!F104,Resumen!H104)</f>
        <v/>
      </c>
    </row>
    <row r="107" spans="8:8" x14ac:dyDescent="0.2">
      <c r="H107" s="171" t="str">
        <f>CONCATENATE(Resumen!F105,Resumen!H105)</f>
        <v/>
      </c>
    </row>
    <row r="108" spans="8:8" x14ac:dyDescent="0.2">
      <c r="H108" s="171" t="str">
        <f>CONCATENATE(Resumen!F106,Resumen!H106)</f>
        <v/>
      </c>
    </row>
    <row r="109" spans="8:8" x14ac:dyDescent="0.2">
      <c r="H109" s="171" t="str">
        <f>CONCATENATE(Resumen!F107,Resumen!H107)</f>
        <v/>
      </c>
    </row>
    <row r="110" spans="8:8" x14ac:dyDescent="0.2">
      <c r="H110" s="171" t="str">
        <f>CONCATENATE(Resumen!F108,Resumen!H108)</f>
        <v/>
      </c>
    </row>
    <row r="111" spans="8:8" x14ac:dyDescent="0.2">
      <c r="H111" s="171" t="str">
        <f>CONCATENATE(Resumen!F109,Resumen!H109)</f>
        <v/>
      </c>
    </row>
    <row r="112" spans="8:8" x14ac:dyDescent="0.2">
      <c r="H112" s="171" t="str">
        <f>CONCATENATE(Resumen!F110,Resumen!H110)</f>
        <v/>
      </c>
    </row>
    <row r="113" spans="8:8" x14ac:dyDescent="0.2">
      <c r="H113" s="171" t="str">
        <f>CONCATENATE(Resumen!F111,Resumen!H111)</f>
        <v/>
      </c>
    </row>
    <row r="114" spans="8:8" x14ac:dyDescent="0.2">
      <c r="H114" s="171" t="str">
        <f>CONCATENATE(Resumen!F112,Resumen!H112)</f>
        <v/>
      </c>
    </row>
    <row r="115" spans="8:8" x14ac:dyDescent="0.2">
      <c r="H115" s="171" t="str">
        <f>CONCATENATE(Resumen!F113,Resumen!H113)</f>
        <v/>
      </c>
    </row>
    <row r="116" spans="8:8" x14ac:dyDescent="0.2">
      <c r="H116" s="171" t="str">
        <f>CONCATENATE(Resumen!F114,Resumen!H114)</f>
        <v/>
      </c>
    </row>
    <row r="117" spans="8:8" x14ac:dyDescent="0.2">
      <c r="H117" s="171" t="str">
        <f>CONCATENATE(Resumen!F115,Resumen!H115)</f>
        <v/>
      </c>
    </row>
    <row r="118" spans="8:8" x14ac:dyDescent="0.2">
      <c r="H118" s="171" t="str">
        <f>CONCATENATE(Resumen!F116,Resumen!H116)</f>
        <v/>
      </c>
    </row>
    <row r="119" spans="8:8" x14ac:dyDescent="0.2">
      <c r="H119" s="171" t="str">
        <f>CONCATENATE(Resumen!F117,Resumen!H117)</f>
        <v/>
      </c>
    </row>
    <row r="120" spans="8:8" x14ac:dyDescent="0.2">
      <c r="H120" s="171" t="str">
        <f>CONCATENATE(Resumen!F118,Resumen!H118)</f>
        <v/>
      </c>
    </row>
    <row r="121" spans="8:8" x14ac:dyDescent="0.2">
      <c r="H121" s="171" t="str">
        <f>CONCATENATE(Resumen!F119,Resumen!H119)</f>
        <v/>
      </c>
    </row>
    <row r="122" spans="8:8" x14ac:dyDescent="0.2">
      <c r="H122" s="171" t="str">
        <f>CONCATENATE(Resumen!F120,Resumen!H120)</f>
        <v/>
      </c>
    </row>
    <row r="123" spans="8:8" x14ac:dyDescent="0.2">
      <c r="H123" s="171" t="str">
        <f>CONCATENATE(Resumen!F121,Resumen!H121)</f>
        <v/>
      </c>
    </row>
    <row r="124" spans="8:8" x14ac:dyDescent="0.2">
      <c r="H124" s="171" t="str">
        <f>CONCATENATE(Resumen!F122,Resumen!H122)</f>
        <v/>
      </c>
    </row>
    <row r="125" spans="8:8" x14ac:dyDescent="0.2">
      <c r="H125" s="171" t="str">
        <f>CONCATENATE(Resumen!F123,Resumen!H123)</f>
        <v/>
      </c>
    </row>
    <row r="126" spans="8:8" x14ac:dyDescent="0.2">
      <c r="H126" s="171" t="str">
        <f>CONCATENATE(Resumen!F124,Resumen!H124)</f>
        <v/>
      </c>
    </row>
    <row r="127" spans="8:8" x14ac:dyDescent="0.2">
      <c r="H127" s="171" t="str">
        <f>CONCATENATE(Resumen!F125,Resumen!H125)</f>
        <v/>
      </c>
    </row>
    <row r="128" spans="8:8" x14ac:dyDescent="0.2">
      <c r="H128" s="171" t="str">
        <f>CONCATENATE(Resumen!F126,Resumen!H126)</f>
        <v/>
      </c>
    </row>
    <row r="129" spans="8:8" x14ac:dyDescent="0.2">
      <c r="H129" s="171" t="str">
        <f>CONCATENATE(Resumen!F127,Resumen!H127)</f>
        <v/>
      </c>
    </row>
    <row r="130" spans="8:8" x14ac:dyDescent="0.2">
      <c r="H130" s="171" t="str">
        <f>CONCATENATE(Resumen!F128,Resumen!H128)</f>
        <v/>
      </c>
    </row>
    <row r="131" spans="8:8" x14ac:dyDescent="0.2">
      <c r="H131" s="171" t="str">
        <f>CONCATENATE(Resumen!F129,Resumen!H129)</f>
        <v/>
      </c>
    </row>
    <row r="132" spans="8:8" x14ac:dyDescent="0.2">
      <c r="H132" s="171" t="str">
        <f>CONCATENATE(Resumen!F130,Resumen!H130)</f>
        <v/>
      </c>
    </row>
    <row r="133" spans="8:8" x14ac:dyDescent="0.2">
      <c r="H133" s="171" t="str">
        <f>CONCATENATE(Resumen!F131,Resumen!H131)</f>
        <v/>
      </c>
    </row>
    <row r="134" spans="8:8" x14ac:dyDescent="0.2">
      <c r="H134" s="171" t="str">
        <f>CONCATENATE(Resumen!F132,Resumen!H132)</f>
        <v/>
      </c>
    </row>
    <row r="135" spans="8:8" x14ac:dyDescent="0.2">
      <c r="H135" s="171" t="str">
        <f>CONCATENATE(Resumen!F133,Resumen!H133)</f>
        <v/>
      </c>
    </row>
    <row r="136" spans="8:8" x14ac:dyDescent="0.2">
      <c r="H136" s="171" t="str">
        <f>CONCATENATE(Resumen!F134,Resumen!H134)</f>
        <v/>
      </c>
    </row>
    <row r="137" spans="8:8" x14ac:dyDescent="0.2">
      <c r="H137" s="171" t="str">
        <f>CONCATENATE(Resumen!F135,Resumen!H135)</f>
        <v/>
      </c>
    </row>
    <row r="138" spans="8:8" x14ac:dyDescent="0.2">
      <c r="H138" s="171" t="str">
        <f>CONCATENATE(Resumen!F136,Resumen!H136)</f>
        <v/>
      </c>
    </row>
    <row r="139" spans="8:8" x14ac:dyDescent="0.2">
      <c r="H139" s="171" t="str">
        <f>CONCATENATE(Resumen!F137,Resumen!H137)</f>
        <v/>
      </c>
    </row>
    <row r="140" spans="8:8" x14ac:dyDescent="0.2">
      <c r="H140" s="171" t="str">
        <f>CONCATENATE(Resumen!F138,Resumen!H138)</f>
        <v/>
      </c>
    </row>
    <row r="141" spans="8:8" x14ac:dyDescent="0.2">
      <c r="H141" s="171" t="str">
        <f>CONCATENATE(Resumen!F139,Resumen!H139)</f>
        <v/>
      </c>
    </row>
    <row r="142" spans="8:8" x14ac:dyDescent="0.2">
      <c r="H142" s="171" t="str">
        <f>CONCATENATE(Resumen!F140,Resumen!H140)</f>
        <v/>
      </c>
    </row>
    <row r="143" spans="8:8" x14ac:dyDescent="0.2">
      <c r="H143" s="171" t="str">
        <f>CONCATENATE(Resumen!F141,Resumen!H141)</f>
        <v/>
      </c>
    </row>
    <row r="144" spans="8:8" x14ac:dyDescent="0.2">
      <c r="H144" s="171" t="str">
        <f>CONCATENATE(Resumen!F142,Resumen!H142)</f>
        <v/>
      </c>
    </row>
    <row r="145" spans="8:8" x14ac:dyDescent="0.2">
      <c r="H145" s="171" t="str">
        <f>CONCATENATE(Resumen!F143,Resumen!H143)</f>
        <v/>
      </c>
    </row>
    <row r="146" spans="8:8" x14ac:dyDescent="0.2">
      <c r="H146" s="171" t="str">
        <f>CONCATENATE(Resumen!F144,Resumen!H144)</f>
        <v/>
      </c>
    </row>
    <row r="147" spans="8:8" x14ac:dyDescent="0.2">
      <c r="H147" s="171" t="str">
        <f>CONCATENATE(Resumen!F145,Resumen!H145)</f>
        <v/>
      </c>
    </row>
    <row r="148" spans="8:8" x14ac:dyDescent="0.2">
      <c r="H148" s="171" t="str">
        <f>CONCATENATE(Resumen!F146,Resumen!H146)</f>
        <v/>
      </c>
    </row>
    <row r="149" spans="8:8" x14ac:dyDescent="0.2">
      <c r="H149" s="171" t="str">
        <f>CONCATENATE(Resumen!F147,Resumen!H147)</f>
        <v/>
      </c>
    </row>
    <row r="150" spans="8:8" x14ac:dyDescent="0.2">
      <c r="H150" s="171" t="str">
        <f>CONCATENATE(Resumen!F148,Resumen!H148)</f>
        <v/>
      </c>
    </row>
    <row r="151" spans="8:8" x14ac:dyDescent="0.2">
      <c r="H151" s="171" t="str">
        <f>CONCATENATE(Resumen!F149,Resumen!H149)</f>
        <v/>
      </c>
    </row>
    <row r="152" spans="8:8" x14ac:dyDescent="0.2">
      <c r="H152" s="171" t="str">
        <f>CONCATENATE(Resumen!F150,Resumen!H150)</f>
        <v/>
      </c>
    </row>
    <row r="153" spans="8:8" x14ac:dyDescent="0.2">
      <c r="H153" s="171" t="str">
        <f>CONCATENATE(Resumen!F151,Resumen!H151)</f>
        <v/>
      </c>
    </row>
    <row r="154" spans="8:8" x14ac:dyDescent="0.2">
      <c r="H154" s="171" t="str">
        <f>CONCATENATE(Resumen!F152,Resumen!H152)</f>
        <v/>
      </c>
    </row>
    <row r="155" spans="8:8" x14ac:dyDescent="0.2">
      <c r="H155" s="171" t="str">
        <f>CONCATENATE(Resumen!F153,Resumen!H153)</f>
        <v/>
      </c>
    </row>
    <row r="156" spans="8:8" x14ac:dyDescent="0.2">
      <c r="H156" s="171" t="str">
        <f>CONCATENATE(Resumen!F154,Resumen!H154)</f>
        <v/>
      </c>
    </row>
    <row r="157" spans="8:8" x14ac:dyDescent="0.2">
      <c r="H157" s="171" t="str">
        <f>CONCATENATE(Resumen!F155,Resumen!H155)</f>
        <v/>
      </c>
    </row>
    <row r="158" spans="8:8" x14ac:dyDescent="0.2">
      <c r="H158" s="171" t="str">
        <f>CONCATENATE(Resumen!F156,Resumen!H156)</f>
        <v/>
      </c>
    </row>
    <row r="159" spans="8:8" x14ac:dyDescent="0.2">
      <c r="H159" s="171" t="str">
        <f>CONCATENATE(Resumen!F157,Resumen!H157)</f>
        <v/>
      </c>
    </row>
    <row r="160" spans="8:8" x14ac:dyDescent="0.2">
      <c r="H160" s="171" t="str">
        <f>CONCATENATE(Resumen!F158,Resumen!H158)</f>
        <v/>
      </c>
    </row>
    <row r="161" spans="8:8" x14ac:dyDescent="0.2">
      <c r="H161" s="171" t="str">
        <f>CONCATENATE(Resumen!F159,Resumen!H159)</f>
        <v/>
      </c>
    </row>
    <row r="162" spans="8:8" x14ac:dyDescent="0.2">
      <c r="H162" s="171" t="str">
        <f>CONCATENATE(Resumen!F160,Resumen!H160)</f>
        <v/>
      </c>
    </row>
    <row r="163" spans="8:8" x14ac:dyDescent="0.2">
      <c r="H163" s="171" t="str">
        <f>CONCATENATE(Resumen!F161,Resumen!H161)</f>
        <v/>
      </c>
    </row>
    <row r="164" spans="8:8" x14ac:dyDescent="0.2">
      <c r="H164" s="171" t="str">
        <f>CONCATENATE(Resumen!F162,Resumen!H162)</f>
        <v/>
      </c>
    </row>
    <row r="165" spans="8:8" x14ac:dyDescent="0.2">
      <c r="H165" s="171" t="str">
        <f>CONCATENATE(Resumen!F163,Resumen!H163)</f>
        <v/>
      </c>
    </row>
    <row r="166" spans="8:8" x14ac:dyDescent="0.2">
      <c r="H166" s="171" t="str">
        <f>CONCATENATE(Resumen!F164,Resumen!H164)</f>
        <v/>
      </c>
    </row>
    <row r="167" spans="8:8" x14ac:dyDescent="0.2">
      <c r="H167" s="171" t="str">
        <f>CONCATENATE(Resumen!F165,Resumen!H165)</f>
        <v/>
      </c>
    </row>
    <row r="168" spans="8:8" x14ac:dyDescent="0.2">
      <c r="H168" s="171" t="str">
        <f>CONCATENATE(Resumen!F166,Resumen!H166)</f>
        <v/>
      </c>
    </row>
    <row r="169" spans="8:8" x14ac:dyDescent="0.2">
      <c r="H169" s="171" t="str">
        <f>CONCATENATE(Resumen!F167,Resumen!H167)</f>
        <v/>
      </c>
    </row>
    <row r="170" spans="8:8" x14ac:dyDescent="0.2">
      <c r="H170" s="171" t="str">
        <f>CONCATENATE(Resumen!F168,Resumen!H168)</f>
        <v/>
      </c>
    </row>
    <row r="171" spans="8:8" x14ac:dyDescent="0.2">
      <c r="H171" s="171" t="str">
        <f>CONCATENATE(Resumen!F169,Resumen!H169)</f>
        <v/>
      </c>
    </row>
    <row r="172" spans="8:8" x14ac:dyDescent="0.2">
      <c r="H172" s="171" t="str">
        <f>CONCATENATE(Resumen!F170,Resumen!H170)</f>
        <v/>
      </c>
    </row>
    <row r="173" spans="8:8" x14ac:dyDescent="0.2">
      <c r="H173" s="171" t="str">
        <f>CONCATENATE(Resumen!F171,Resumen!H171)</f>
        <v/>
      </c>
    </row>
    <row r="174" spans="8:8" x14ac:dyDescent="0.2">
      <c r="H174" s="171" t="str">
        <f>CONCATENATE(Resumen!F172,Resumen!H172)</f>
        <v/>
      </c>
    </row>
    <row r="175" spans="8:8" x14ac:dyDescent="0.2">
      <c r="H175" s="171" t="str">
        <f>CONCATENATE(Resumen!F173,Resumen!H173)</f>
        <v/>
      </c>
    </row>
    <row r="176" spans="8:8" x14ac:dyDescent="0.2">
      <c r="H176" s="171" t="str">
        <f>CONCATENATE(Resumen!F174,Resumen!H174)</f>
        <v/>
      </c>
    </row>
    <row r="177" spans="8:8" x14ac:dyDescent="0.2">
      <c r="H177" s="171" t="str">
        <f>CONCATENATE(Resumen!F175,Resumen!H175)</f>
        <v/>
      </c>
    </row>
    <row r="178" spans="8:8" x14ac:dyDescent="0.2">
      <c r="H178" s="171" t="str">
        <f>CONCATENATE(Resumen!F176,Resumen!H176)</f>
        <v/>
      </c>
    </row>
    <row r="179" spans="8:8" x14ac:dyDescent="0.2">
      <c r="H179" s="171" t="str">
        <f>CONCATENATE(Resumen!F177,Resumen!H177)</f>
        <v/>
      </c>
    </row>
    <row r="180" spans="8:8" x14ac:dyDescent="0.2">
      <c r="H180" s="171" t="str">
        <f>CONCATENATE(Resumen!F178,Resumen!H178)</f>
        <v/>
      </c>
    </row>
    <row r="181" spans="8:8" x14ac:dyDescent="0.2">
      <c r="H181" s="171" t="str">
        <f>CONCATENATE(Resumen!F179,Resumen!H179)</f>
        <v/>
      </c>
    </row>
    <row r="182" spans="8:8" x14ac:dyDescent="0.2">
      <c r="H182" s="171" t="str">
        <f>CONCATENATE(Resumen!F180,Resumen!H180)</f>
        <v/>
      </c>
    </row>
    <row r="183" spans="8:8" x14ac:dyDescent="0.2">
      <c r="H183" s="171" t="str">
        <f>CONCATENATE(Resumen!F181,Resumen!H181)</f>
        <v/>
      </c>
    </row>
    <row r="184" spans="8:8" x14ac:dyDescent="0.2">
      <c r="H184" s="171" t="str">
        <f>CONCATENATE(Resumen!F182,Resumen!H182)</f>
        <v/>
      </c>
    </row>
    <row r="185" spans="8:8" x14ac:dyDescent="0.2">
      <c r="H185" s="171" t="str">
        <f>CONCATENATE(Resumen!F183,Resumen!H183)</f>
        <v/>
      </c>
    </row>
    <row r="186" spans="8:8" x14ac:dyDescent="0.2">
      <c r="H186" s="171" t="str">
        <f>CONCATENATE(Resumen!F184,Resumen!H184)</f>
        <v/>
      </c>
    </row>
    <row r="187" spans="8:8" x14ac:dyDescent="0.2">
      <c r="H187" s="171" t="str">
        <f>CONCATENATE(Resumen!F185,Resumen!H185)</f>
        <v/>
      </c>
    </row>
    <row r="188" spans="8:8" x14ac:dyDescent="0.2">
      <c r="H188" s="171" t="str">
        <f>CONCATENATE(Resumen!F186,Resumen!H186)</f>
        <v/>
      </c>
    </row>
    <row r="189" spans="8:8" x14ac:dyDescent="0.2">
      <c r="H189" s="171" t="str">
        <f>CONCATENATE(Resumen!F187,Resumen!H187)</f>
        <v/>
      </c>
    </row>
    <row r="190" spans="8:8" x14ac:dyDescent="0.2">
      <c r="H190" s="171" t="str">
        <f>CONCATENATE(Resumen!F188,Resumen!H188)</f>
        <v/>
      </c>
    </row>
    <row r="191" spans="8:8" x14ac:dyDescent="0.2">
      <c r="H191" s="171" t="str">
        <f>CONCATENATE(Resumen!F189,Resumen!H189)</f>
        <v/>
      </c>
    </row>
    <row r="192" spans="8:8" x14ac:dyDescent="0.2">
      <c r="H192" s="171" t="str">
        <f>CONCATENATE(Resumen!F190,Resumen!H190)</f>
        <v/>
      </c>
    </row>
    <row r="193" spans="8:8" x14ac:dyDescent="0.2">
      <c r="H193" s="171" t="str">
        <f>CONCATENATE(Resumen!F191,Resumen!H191)</f>
        <v/>
      </c>
    </row>
    <row r="194" spans="8:8" x14ac:dyDescent="0.2">
      <c r="H194" s="171" t="str">
        <f>CONCATENATE(Resumen!F192,Resumen!H192)</f>
        <v/>
      </c>
    </row>
    <row r="195" spans="8:8" x14ac:dyDescent="0.2">
      <c r="H195" s="171" t="str">
        <f>CONCATENATE(Resumen!F193,Resumen!H193)</f>
        <v/>
      </c>
    </row>
    <row r="196" spans="8:8" x14ac:dyDescent="0.2">
      <c r="H196" s="171" t="str">
        <f>CONCATENATE(Resumen!F194,Resumen!H194)</f>
        <v/>
      </c>
    </row>
    <row r="197" spans="8:8" x14ac:dyDescent="0.2">
      <c r="H197" s="171" t="str">
        <f>CONCATENATE(Resumen!F195,Resumen!H195)</f>
        <v/>
      </c>
    </row>
    <row r="198" spans="8:8" x14ac:dyDescent="0.2">
      <c r="H198" s="171" t="str">
        <f>CONCATENATE(Resumen!F196,Resumen!H196)</f>
        <v/>
      </c>
    </row>
    <row r="199" spans="8:8" x14ac:dyDescent="0.2">
      <c r="H199" s="171" t="str">
        <f>CONCATENATE(Resumen!F197,Resumen!H197)</f>
        <v/>
      </c>
    </row>
    <row r="200" spans="8:8" x14ac:dyDescent="0.2">
      <c r="H200" s="171" t="str">
        <f>CONCATENATE(Resumen!F198,Resumen!H198)</f>
        <v/>
      </c>
    </row>
    <row r="201" spans="8:8" x14ac:dyDescent="0.2">
      <c r="H201" s="171" t="str">
        <f>CONCATENATE(Resumen!F199,Resumen!H199)</f>
        <v/>
      </c>
    </row>
    <row r="202" spans="8:8" x14ac:dyDescent="0.2">
      <c r="H202" s="171" t="str">
        <f>CONCATENATE(Resumen!F200,Resumen!H200)</f>
        <v/>
      </c>
    </row>
    <row r="203" spans="8:8" x14ac:dyDescent="0.2">
      <c r="H203" s="171" t="str">
        <f>CONCATENATE(Resumen!F201,Resumen!H201)</f>
        <v/>
      </c>
    </row>
    <row r="204" spans="8:8" x14ac:dyDescent="0.2">
      <c r="H204" s="171" t="str">
        <f>CONCATENATE(Resumen!F202,Resumen!H202)</f>
        <v/>
      </c>
    </row>
    <row r="205" spans="8:8" x14ac:dyDescent="0.2">
      <c r="H205" s="171" t="str">
        <f>CONCATENATE(Resumen!F203,Resumen!H203)</f>
        <v/>
      </c>
    </row>
    <row r="206" spans="8:8" x14ac:dyDescent="0.2">
      <c r="H206" s="171" t="str">
        <f>CONCATENATE(Resumen!F204,Resumen!H204)</f>
        <v/>
      </c>
    </row>
    <row r="207" spans="8:8" x14ac:dyDescent="0.2">
      <c r="H207" s="171" t="str">
        <f>CONCATENATE(Resumen!F205,Resumen!H205)</f>
        <v/>
      </c>
    </row>
    <row r="208" spans="8:8" x14ac:dyDescent="0.2">
      <c r="H208" s="171" t="str">
        <f>CONCATENATE(Resumen!F206,Resumen!H206)</f>
        <v/>
      </c>
    </row>
    <row r="209" spans="8:8" x14ac:dyDescent="0.2">
      <c r="H209" s="171" t="str">
        <f>CONCATENATE(Resumen!F207,Resumen!H207)</f>
        <v/>
      </c>
    </row>
    <row r="210" spans="8:8" x14ac:dyDescent="0.2">
      <c r="H210" s="171" t="str">
        <f>CONCATENATE(Resumen!F208,Resumen!H208)</f>
        <v/>
      </c>
    </row>
    <row r="211" spans="8:8" x14ac:dyDescent="0.2">
      <c r="H211" s="171" t="str">
        <f>CONCATENATE(Resumen!F209,Resumen!H209)</f>
        <v/>
      </c>
    </row>
    <row r="212" spans="8:8" x14ac:dyDescent="0.2">
      <c r="H212" s="171" t="str">
        <f>CONCATENATE(Resumen!F210,Resumen!H210)</f>
        <v/>
      </c>
    </row>
    <row r="213" spans="8:8" x14ac:dyDescent="0.2">
      <c r="H213" s="171" t="str">
        <f>CONCATENATE(Resumen!F211,Resumen!H211)</f>
        <v/>
      </c>
    </row>
    <row r="214" spans="8:8" x14ac:dyDescent="0.2">
      <c r="H214" s="171" t="str">
        <f>CONCATENATE(Resumen!F212,Resumen!H212)</f>
        <v/>
      </c>
    </row>
    <row r="215" spans="8:8" x14ac:dyDescent="0.2">
      <c r="H215" s="171" t="str">
        <f>CONCATENATE(Resumen!F213,Resumen!H213)</f>
        <v/>
      </c>
    </row>
    <row r="216" spans="8:8" x14ac:dyDescent="0.2">
      <c r="H216" s="171" t="str">
        <f>CONCATENATE(Resumen!F214,Resumen!H214)</f>
        <v/>
      </c>
    </row>
    <row r="217" spans="8:8" x14ac:dyDescent="0.2">
      <c r="H217" s="171" t="str">
        <f>CONCATENATE(Resumen!F215,Resumen!H215)</f>
        <v/>
      </c>
    </row>
    <row r="218" spans="8:8" x14ac:dyDescent="0.2">
      <c r="H218" s="171" t="str">
        <f>CONCATENATE(Resumen!F216,Resumen!H216)</f>
        <v/>
      </c>
    </row>
    <row r="219" spans="8:8" x14ac:dyDescent="0.2">
      <c r="H219" s="171" t="str">
        <f>CONCATENATE(Resumen!F217,Resumen!H217)</f>
        <v/>
      </c>
    </row>
    <row r="220" spans="8:8" x14ac:dyDescent="0.2">
      <c r="H220" s="171" t="str">
        <f>CONCATENATE(Resumen!F218,Resumen!H218)</f>
        <v/>
      </c>
    </row>
    <row r="221" spans="8:8" x14ac:dyDescent="0.2">
      <c r="H221" s="171" t="str">
        <f>CONCATENATE(Resumen!F219,Resumen!H219)</f>
        <v/>
      </c>
    </row>
    <row r="222" spans="8:8" x14ac:dyDescent="0.2">
      <c r="H222" s="171" t="str">
        <f>CONCATENATE(Resumen!F220,Resumen!H220)</f>
        <v/>
      </c>
    </row>
    <row r="223" spans="8:8" x14ac:dyDescent="0.2">
      <c r="H223" s="171" t="str">
        <f>CONCATENATE(Resumen!F221,Resumen!H221)</f>
        <v/>
      </c>
    </row>
    <row r="224" spans="8:8" x14ac:dyDescent="0.2">
      <c r="H224" s="171" t="str">
        <f>CONCATENATE(Resumen!F222,Resumen!H222)</f>
        <v/>
      </c>
    </row>
    <row r="225" spans="8:8" x14ac:dyDescent="0.2">
      <c r="H225" s="171" t="str">
        <f>CONCATENATE(Resumen!F223,Resumen!H223)</f>
        <v/>
      </c>
    </row>
    <row r="226" spans="8:8" x14ac:dyDescent="0.2">
      <c r="H226" s="171" t="str">
        <f>CONCATENATE(Resumen!F224,Resumen!H224)</f>
        <v/>
      </c>
    </row>
    <row r="227" spans="8:8" x14ac:dyDescent="0.2">
      <c r="H227" s="171" t="str">
        <f>CONCATENATE(Resumen!F225,Resumen!H225)</f>
        <v/>
      </c>
    </row>
    <row r="228" spans="8:8" x14ac:dyDescent="0.2">
      <c r="H228" s="171" t="str">
        <f>CONCATENATE(Resumen!F226,Resumen!H226)</f>
        <v/>
      </c>
    </row>
    <row r="229" spans="8:8" x14ac:dyDescent="0.2">
      <c r="H229" s="171" t="str">
        <f>CONCATENATE(Resumen!F227,Resumen!H227)</f>
        <v/>
      </c>
    </row>
    <row r="230" spans="8:8" x14ac:dyDescent="0.2">
      <c r="H230" s="171" t="str">
        <f>CONCATENATE(Resumen!F228,Resumen!H228)</f>
        <v/>
      </c>
    </row>
    <row r="231" spans="8:8" x14ac:dyDescent="0.2">
      <c r="H231" s="171" t="str">
        <f>CONCATENATE(Resumen!F229,Resumen!H229)</f>
        <v/>
      </c>
    </row>
    <row r="232" spans="8:8" x14ac:dyDescent="0.2">
      <c r="H232" s="171" t="str">
        <f>CONCATENATE(Resumen!F230,Resumen!H230)</f>
        <v/>
      </c>
    </row>
    <row r="233" spans="8:8" x14ac:dyDescent="0.2">
      <c r="H233" s="171" t="str">
        <f>CONCATENATE(Resumen!F231,Resumen!H231)</f>
        <v/>
      </c>
    </row>
    <row r="234" spans="8:8" x14ac:dyDescent="0.2">
      <c r="H234" s="171" t="str">
        <f>CONCATENATE(Resumen!F232,Resumen!H232)</f>
        <v/>
      </c>
    </row>
    <row r="235" spans="8:8" x14ac:dyDescent="0.2">
      <c r="H235" s="171" t="str">
        <f>CONCATENATE(Resumen!F233,Resumen!H233)</f>
        <v/>
      </c>
    </row>
    <row r="236" spans="8:8" x14ac:dyDescent="0.2">
      <c r="H236" s="171" t="str">
        <f>CONCATENATE(Resumen!F234,Resumen!H234)</f>
        <v/>
      </c>
    </row>
    <row r="237" spans="8:8" x14ac:dyDescent="0.2">
      <c r="H237" s="171" t="str">
        <f>CONCATENATE(Resumen!F235,Resumen!H235)</f>
        <v/>
      </c>
    </row>
    <row r="238" spans="8:8" x14ac:dyDescent="0.2">
      <c r="H238" s="171" t="str">
        <f>CONCATENATE(Resumen!F236,Resumen!H236)</f>
        <v/>
      </c>
    </row>
    <row r="239" spans="8:8" x14ac:dyDescent="0.2">
      <c r="H239" s="171" t="str">
        <f>CONCATENATE(Resumen!F237,Resumen!H237)</f>
        <v/>
      </c>
    </row>
    <row r="240" spans="8:8" x14ac:dyDescent="0.2">
      <c r="H240" s="171" t="str">
        <f>CONCATENATE(Resumen!F238,Resumen!H238)</f>
        <v/>
      </c>
    </row>
    <row r="241" spans="8:8" x14ac:dyDescent="0.2">
      <c r="H241" s="171" t="str">
        <f>CONCATENATE(Resumen!F239,Resumen!H239)</f>
        <v/>
      </c>
    </row>
    <row r="242" spans="8:8" x14ac:dyDescent="0.2">
      <c r="H242" s="171" t="str">
        <f>CONCATENATE(Resumen!F240,Resumen!H240)</f>
        <v/>
      </c>
    </row>
    <row r="243" spans="8:8" x14ac:dyDescent="0.2">
      <c r="H243" s="171" t="str">
        <f>CONCATENATE(Resumen!F241,Resumen!H241)</f>
        <v/>
      </c>
    </row>
    <row r="244" spans="8:8" x14ac:dyDescent="0.2">
      <c r="H244" s="171" t="str">
        <f>CONCATENATE(Resumen!F242,Resumen!H242)</f>
        <v/>
      </c>
    </row>
    <row r="245" spans="8:8" x14ac:dyDescent="0.2">
      <c r="H245" s="171" t="str">
        <f>CONCATENATE(Resumen!F243,Resumen!H243)</f>
        <v/>
      </c>
    </row>
    <row r="246" spans="8:8" x14ac:dyDescent="0.2">
      <c r="H246" s="171" t="str">
        <f>CONCATENATE(Resumen!F244,Resumen!H244)</f>
        <v/>
      </c>
    </row>
    <row r="247" spans="8:8" x14ac:dyDescent="0.2">
      <c r="H247" s="171" t="str">
        <f>CONCATENATE(Resumen!F245,Resumen!H245)</f>
        <v/>
      </c>
    </row>
    <row r="248" spans="8:8" x14ac:dyDescent="0.2">
      <c r="H248" s="171" t="str">
        <f>CONCATENATE(Resumen!F246,Resumen!H246)</f>
        <v/>
      </c>
    </row>
    <row r="249" spans="8:8" x14ac:dyDescent="0.2">
      <c r="H249" s="171" t="str">
        <f>CONCATENATE(Resumen!F247,Resumen!H247)</f>
        <v/>
      </c>
    </row>
    <row r="250" spans="8:8" x14ac:dyDescent="0.2">
      <c r="H250" s="171" t="str">
        <f>CONCATENATE(Resumen!F248,Resumen!H248)</f>
        <v/>
      </c>
    </row>
    <row r="251" spans="8:8" x14ac:dyDescent="0.2">
      <c r="H251" s="171" t="str">
        <f>CONCATENATE(Resumen!F249,Resumen!H249)</f>
        <v/>
      </c>
    </row>
    <row r="252" spans="8:8" x14ac:dyDescent="0.2">
      <c r="H252" s="171" t="str">
        <f>CONCATENATE(Resumen!F250,Resumen!H250)</f>
        <v/>
      </c>
    </row>
    <row r="253" spans="8:8" x14ac:dyDescent="0.2">
      <c r="H253" s="171" t="str">
        <f>CONCATENATE(Resumen!F251,Resumen!H251)</f>
        <v/>
      </c>
    </row>
    <row r="254" spans="8:8" x14ac:dyDescent="0.2">
      <c r="H254" s="171" t="str">
        <f>CONCATENATE(Resumen!F252,Resumen!H252)</f>
        <v/>
      </c>
    </row>
    <row r="255" spans="8:8" x14ac:dyDescent="0.2">
      <c r="H255" s="171" t="str">
        <f>CONCATENATE(Resumen!F253,Resumen!H253)</f>
        <v/>
      </c>
    </row>
    <row r="256" spans="8:8" x14ac:dyDescent="0.2">
      <c r="H256" s="171" t="str">
        <f>CONCATENATE(Resumen!F254,Resumen!H254)</f>
        <v/>
      </c>
    </row>
    <row r="257" spans="8:8" x14ac:dyDescent="0.2">
      <c r="H257" s="171" t="str">
        <f>CONCATENATE(Resumen!F255,Resumen!H255)</f>
        <v/>
      </c>
    </row>
    <row r="258" spans="8:8" x14ac:dyDescent="0.2">
      <c r="H258" s="171" t="str">
        <f>CONCATENATE(Resumen!F256,Resumen!H256)</f>
        <v/>
      </c>
    </row>
    <row r="259" spans="8:8" x14ac:dyDescent="0.2">
      <c r="H259" s="171" t="str">
        <f>CONCATENATE(Resumen!F257,Resumen!H257)</f>
        <v/>
      </c>
    </row>
    <row r="260" spans="8:8" x14ac:dyDescent="0.2">
      <c r="H260" s="171" t="str">
        <f>CONCATENATE(Resumen!F258,Resumen!H258)</f>
        <v/>
      </c>
    </row>
    <row r="261" spans="8:8" x14ac:dyDescent="0.2">
      <c r="H261" s="171" t="str">
        <f>CONCATENATE(Resumen!F259,Resumen!H259)</f>
        <v/>
      </c>
    </row>
    <row r="262" spans="8:8" x14ac:dyDescent="0.2">
      <c r="H262" s="171" t="str">
        <f>CONCATENATE(Resumen!F260,Resumen!H260)</f>
        <v/>
      </c>
    </row>
    <row r="263" spans="8:8" x14ac:dyDescent="0.2">
      <c r="H263" s="171" t="str">
        <f>CONCATENATE(Resumen!F261,Resumen!H261)</f>
        <v/>
      </c>
    </row>
    <row r="264" spans="8:8" x14ac:dyDescent="0.2">
      <c r="H264" s="171" t="str">
        <f>CONCATENATE(Resumen!F262,Resumen!H262)</f>
        <v/>
      </c>
    </row>
    <row r="265" spans="8:8" x14ac:dyDescent="0.2">
      <c r="H265" s="171" t="str">
        <f>CONCATENATE(Resumen!F263,Resumen!H263)</f>
        <v/>
      </c>
    </row>
    <row r="266" spans="8:8" x14ac:dyDescent="0.2">
      <c r="H266" s="171" t="str">
        <f>CONCATENATE(Resumen!F264,Resumen!H264)</f>
        <v/>
      </c>
    </row>
    <row r="267" spans="8:8" x14ac:dyDescent="0.2">
      <c r="H267" s="171" t="str">
        <f>CONCATENATE(Resumen!F265,Resumen!H265)</f>
        <v/>
      </c>
    </row>
    <row r="268" spans="8:8" x14ac:dyDescent="0.2">
      <c r="H268" s="171" t="str">
        <f>CONCATENATE(Resumen!F266,Resumen!H266)</f>
        <v/>
      </c>
    </row>
    <row r="269" spans="8:8" x14ac:dyDescent="0.2">
      <c r="H269" s="171" t="str">
        <f>CONCATENATE(Resumen!F267,Resumen!H267)</f>
        <v/>
      </c>
    </row>
    <row r="270" spans="8:8" x14ac:dyDescent="0.2">
      <c r="H270" s="171" t="str">
        <f>CONCATENATE(Resumen!F268,Resumen!H268)</f>
        <v/>
      </c>
    </row>
    <row r="271" spans="8:8" x14ac:dyDescent="0.2">
      <c r="H271" s="171" t="str">
        <f>CONCATENATE(Resumen!F269,Resumen!H269)</f>
        <v/>
      </c>
    </row>
    <row r="272" spans="8:8" x14ac:dyDescent="0.2">
      <c r="H272" s="171" t="str">
        <f>CONCATENATE(Resumen!F270,Resumen!H270)</f>
        <v/>
      </c>
    </row>
    <row r="273" spans="8:8" x14ac:dyDescent="0.2">
      <c r="H273" s="171" t="str">
        <f>CONCATENATE(Resumen!F271,Resumen!H271)</f>
        <v/>
      </c>
    </row>
    <row r="274" spans="8:8" x14ac:dyDescent="0.2">
      <c r="H274" s="171" t="str">
        <f>CONCATENATE(Resumen!F272,Resumen!H272)</f>
        <v/>
      </c>
    </row>
    <row r="275" spans="8:8" x14ac:dyDescent="0.2">
      <c r="H275" s="171" t="str">
        <f>CONCATENATE(Resumen!F273,Resumen!H273)</f>
        <v/>
      </c>
    </row>
    <row r="276" spans="8:8" x14ac:dyDescent="0.2">
      <c r="H276" s="171" t="str">
        <f>CONCATENATE(Resumen!F274,Resumen!H274)</f>
        <v/>
      </c>
    </row>
    <row r="277" spans="8:8" x14ac:dyDescent="0.2">
      <c r="H277" s="171" t="str">
        <f>CONCATENATE(Resumen!F275,Resumen!H275)</f>
        <v/>
      </c>
    </row>
    <row r="278" spans="8:8" x14ac:dyDescent="0.2">
      <c r="H278" s="171" t="str">
        <f>CONCATENATE(Resumen!F276,Resumen!H276)</f>
        <v/>
      </c>
    </row>
    <row r="279" spans="8:8" x14ac:dyDescent="0.2">
      <c r="H279" s="171" t="str">
        <f>CONCATENATE(Resumen!F277,Resumen!H277)</f>
        <v/>
      </c>
    </row>
    <row r="280" spans="8:8" x14ac:dyDescent="0.2">
      <c r="H280" s="171" t="str">
        <f>CONCATENATE(Resumen!F278,Resumen!H278)</f>
        <v/>
      </c>
    </row>
    <row r="281" spans="8:8" x14ac:dyDescent="0.2">
      <c r="H281" s="171" t="str">
        <f>CONCATENATE(Resumen!F279,Resumen!H279)</f>
        <v/>
      </c>
    </row>
    <row r="282" spans="8:8" x14ac:dyDescent="0.2">
      <c r="H282" s="171" t="str">
        <f>CONCATENATE(Resumen!F280,Resumen!H280)</f>
        <v/>
      </c>
    </row>
    <row r="283" spans="8:8" x14ac:dyDescent="0.2">
      <c r="H283" s="171" t="str">
        <f>CONCATENATE(Resumen!F281,Resumen!H281)</f>
        <v/>
      </c>
    </row>
    <row r="284" spans="8:8" x14ac:dyDescent="0.2">
      <c r="H284" s="171" t="str">
        <f>CONCATENATE(Resumen!F282,Resumen!H282)</f>
        <v/>
      </c>
    </row>
    <row r="285" spans="8:8" x14ac:dyDescent="0.2">
      <c r="H285" s="171" t="str">
        <f>CONCATENATE(Resumen!F283,Resumen!H283)</f>
        <v/>
      </c>
    </row>
    <row r="286" spans="8:8" x14ac:dyDescent="0.2">
      <c r="H286" s="171" t="str">
        <f>CONCATENATE(Resumen!F284,Resumen!H284)</f>
        <v/>
      </c>
    </row>
    <row r="287" spans="8:8" x14ac:dyDescent="0.2">
      <c r="H287" s="171" t="str">
        <f>CONCATENATE(Resumen!F285,Resumen!H285)</f>
        <v/>
      </c>
    </row>
    <row r="288" spans="8:8" x14ac:dyDescent="0.2">
      <c r="H288" s="171" t="str">
        <f>CONCATENATE(Resumen!F286,Resumen!H286)</f>
        <v/>
      </c>
    </row>
    <row r="289" spans="8:8" x14ac:dyDescent="0.2">
      <c r="H289" s="171" t="str">
        <f>CONCATENATE(Resumen!F287,Resumen!H287)</f>
        <v/>
      </c>
    </row>
    <row r="290" spans="8:8" x14ac:dyDescent="0.2">
      <c r="H290" s="171" t="str">
        <f>CONCATENATE(Resumen!F288,Resumen!H288)</f>
        <v/>
      </c>
    </row>
    <row r="291" spans="8:8" x14ac:dyDescent="0.2">
      <c r="H291" s="171" t="str">
        <f>CONCATENATE(Resumen!F289,Resumen!H289)</f>
        <v/>
      </c>
    </row>
    <row r="292" spans="8:8" x14ac:dyDescent="0.2">
      <c r="H292" s="171" t="str">
        <f>CONCATENATE(Resumen!F290,Resumen!H290)</f>
        <v/>
      </c>
    </row>
    <row r="293" spans="8:8" x14ac:dyDescent="0.2">
      <c r="H293" s="171" t="str">
        <f>CONCATENATE(Resumen!F291,Resumen!H291)</f>
        <v/>
      </c>
    </row>
    <row r="294" spans="8:8" x14ac:dyDescent="0.2">
      <c r="H294" s="171" t="str">
        <f>CONCATENATE(Resumen!F292,Resumen!H292)</f>
        <v/>
      </c>
    </row>
    <row r="295" spans="8:8" x14ac:dyDescent="0.2">
      <c r="H295" s="171" t="str">
        <f>CONCATENATE(Resumen!F293,Resumen!H293)</f>
        <v/>
      </c>
    </row>
    <row r="296" spans="8:8" x14ac:dyDescent="0.2">
      <c r="H296" s="171" t="str">
        <f>CONCATENATE(Resumen!F294,Resumen!H294)</f>
        <v/>
      </c>
    </row>
    <row r="297" spans="8:8" x14ac:dyDescent="0.2">
      <c r="H297" s="171" t="str">
        <f>CONCATENATE(Resumen!F295,Resumen!H295)</f>
        <v/>
      </c>
    </row>
    <row r="298" spans="8:8" x14ac:dyDescent="0.2">
      <c r="H298" s="171" t="str">
        <f>CONCATENATE(Resumen!F296,Resumen!H296)</f>
        <v/>
      </c>
    </row>
    <row r="299" spans="8:8" x14ac:dyDescent="0.2">
      <c r="H299" s="171" t="str">
        <f>CONCATENATE(Resumen!F297,Resumen!H297)</f>
        <v/>
      </c>
    </row>
    <row r="300" spans="8:8" x14ac:dyDescent="0.2">
      <c r="H300" s="171" t="str">
        <f>CONCATENATE(Resumen!F298,Resumen!H298)</f>
        <v/>
      </c>
    </row>
    <row r="301" spans="8:8" x14ac:dyDescent="0.2">
      <c r="H301" s="171" t="str">
        <f>CONCATENATE(Resumen!F299,Resumen!H299)</f>
        <v/>
      </c>
    </row>
    <row r="302" spans="8:8" x14ac:dyDescent="0.2">
      <c r="H302" s="171" t="str">
        <f>CONCATENATE(Resumen!F300,Resumen!H300)</f>
        <v/>
      </c>
    </row>
    <row r="303" spans="8:8" x14ac:dyDescent="0.2">
      <c r="H303" s="171" t="str">
        <f>CONCATENATE(Resumen!F301,Resumen!H301)</f>
        <v/>
      </c>
    </row>
    <row r="304" spans="8:8" x14ac:dyDescent="0.2">
      <c r="H304" s="171" t="str">
        <f>CONCATENATE(Resumen!F302,Resumen!H302)</f>
        <v/>
      </c>
    </row>
    <row r="305" spans="8:8" x14ac:dyDescent="0.2">
      <c r="H305" s="171" t="str">
        <f>CONCATENATE(Resumen!F303,Resumen!H303)</f>
        <v/>
      </c>
    </row>
    <row r="306" spans="8:8" x14ac:dyDescent="0.2">
      <c r="H306" s="171" t="str">
        <f>CONCATENATE(Resumen!F304,Resumen!H304)</f>
        <v/>
      </c>
    </row>
    <row r="307" spans="8:8" x14ac:dyDescent="0.2">
      <c r="H307" s="171" t="str">
        <f>CONCATENATE(Resumen!F305,Resumen!H305)</f>
        <v/>
      </c>
    </row>
    <row r="308" spans="8:8" x14ac:dyDescent="0.2">
      <c r="H308" s="171" t="str">
        <f>CONCATENATE(Resumen!F306,Resumen!H306)</f>
        <v/>
      </c>
    </row>
    <row r="309" spans="8:8" x14ac:dyDescent="0.2">
      <c r="H309" s="171" t="str">
        <f>CONCATENATE(Resumen!F307,Resumen!H307)</f>
        <v/>
      </c>
    </row>
    <row r="310" spans="8:8" x14ac:dyDescent="0.2">
      <c r="H310" s="171" t="str">
        <f>CONCATENATE(Resumen!F308,Resumen!H308)</f>
        <v/>
      </c>
    </row>
    <row r="311" spans="8:8" x14ac:dyDescent="0.2">
      <c r="H311" s="171" t="str">
        <f>CONCATENATE(Resumen!F309,Resumen!H309)</f>
        <v/>
      </c>
    </row>
    <row r="312" spans="8:8" x14ac:dyDescent="0.2">
      <c r="H312" s="171" t="str">
        <f>CONCATENATE(Resumen!F310,Resumen!H310)</f>
        <v/>
      </c>
    </row>
    <row r="313" spans="8:8" x14ac:dyDescent="0.2">
      <c r="H313" s="171" t="str">
        <f>CONCATENATE(Resumen!F311,Resumen!H311)</f>
        <v/>
      </c>
    </row>
    <row r="314" spans="8:8" x14ac:dyDescent="0.2">
      <c r="H314" s="171" t="str">
        <f>CONCATENATE(Resumen!F312,Resumen!H312)</f>
        <v/>
      </c>
    </row>
    <row r="315" spans="8:8" x14ac:dyDescent="0.2">
      <c r="H315" s="171" t="str">
        <f>CONCATENATE(Resumen!F313,Resumen!H313)</f>
        <v/>
      </c>
    </row>
    <row r="316" spans="8:8" x14ac:dyDescent="0.2">
      <c r="H316" s="171" t="str">
        <f>CONCATENATE(Resumen!F314,Resumen!H314)</f>
        <v/>
      </c>
    </row>
    <row r="317" spans="8:8" x14ac:dyDescent="0.2">
      <c r="H317" s="171" t="str">
        <f>CONCATENATE(Resumen!F315,Resumen!H315)</f>
        <v/>
      </c>
    </row>
    <row r="318" spans="8:8" x14ac:dyDescent="0.2">
      <c r="H318" s="171" t="str">
        <f>CONCATENATE(Resumen!F316,Resumen!H316)</f>
        <v/>
      </c>
    </row>
    <row r="319" spans="8:8" x14ac:dyDescent="0.2">
      <c r="H319" s="171" t="str">
        <f>CONCATENATE(Resumen!F317,Resumen!H317)</f>
        <v/>
      </c>
    </row>
    <row r="320" spans="8:8" x14ac:dyDescent="0.2">
      <c r="H320" s="171" t="str">
        <f>CONCATENATE(Resumen!F318,Resumen!H318)</f>
        <v/>
      </c>
    </row>
    <row r="321" spans="8:8" x14ac:dyDescent="0.2">
      <c r="H321" s="171" t="str">
        <f>CONCATENATE(Resumen!F319,Resumen!H319)</f>
        <v/>
      </c>
    </row>
    <row r="322" spans="8:8" x14ac:dyDescent="0.2">
      <c r="H322" s="171" t="str">
        <f>CONCATENATE(Resumen!F320,Resumen!H320)</f>
        <v/>
      </c>
    </row>
    <row r="323" spans="8:8" x14ac:dyDescent="0.2">
      <c r="H323" s="171" t="str">
        <f>CONCATENATE(Resumen!F321,Resumen!H321)</f>
        <v/>
      </c>
    </row>
    <row r="324" spans="8:8" x14ac:dyDescent="0.2">
      <c r="H324" s="171" t="str">
        <f>CONCATENATE(Resumen!F322,Resumen!H322)</f>
        <v/>
      </c>
    </row>
    <row r="325" spans="8:8" x14ac:dyDescent="0.2">
      <c r="H325" s="171" t="str">
        <f>CONCATENATE(Resumen!F323,Resumen!H323)</f>
        <v/>
      </c>
    </row>
    <row r="326" spans="8:8" x14ac:dyDescent="0.2">
      <c r="H326" s="171" t="str">
        <f>CONCATENATE(Resumen!F324,Resumen!H324)</f>
        <v/>
      </c>
    </row>
    <row r="327" spans="8:8" x14ac:dyDescent="0.2">
      <c r="H327" s="171" t="str">
        <f>CONCATENATE(Resumen!F325,Resumen!H325)</f>
        <v/>
      </c>
    </row>
    <row r="328" spans="8:8" x14ac:dyDescent="0.2">
      <c r="H328" s="171" t="str">
        <f>CONCATENATE(Resumen!F326,Resumen!H326)</f>
        <v/>
      </c>
    </row>
    <row r="329" spans="8:8" x14ac:dyDescent="0.2">
      <c r="H329" s="171" t="str">
        <f>CONCATENATE(Resumen!F327,Resumen!H327)</f>
        <v/>
      </c>
    </row>
    <row r="330" spans="8:8" x14ac:dyDescent="0.2">
      <c r="H330" s="171" t="str">
        <f>CONCATENATE(Resumen!F328,Resumen!H328)</f>
        <v/>
      </c>
    </row>
    <row r="331" spans="8:8" x14ac:dyDescent="0.2">
      <c r="H331" s="171" t="str">
        <f>CONCATENATE(Resumen!F329,Resumen!H329)</f>
        <v/>
      </c>
    </row>
    <row r="332" spans="8:8" x14ac:dyDescent="0.2">
      <c r="H332" s="171" t="str">
        <f>CONCATENATE(Resumen!F330,Resumen!H330)</f>
        <v/>
      </c>
    </row>
    <row r="333" spans="8:8" x14ac:dyDescent="0.2">
      <c r="H333" s="171" t="str">
        <f>CONCATENATE(Resumen!F331,Resumen!H331)</f>
        <v/>
      </c>
    </row>
    <row r="334" spans="8:8" x14ac:dyDescent="0.2">
      <c r="H334" s="171" t="str">
        <f>CONCATENATE(Resumen!F332,Resumen!H332)</f>
        <v/>
      </c>
    </row>
    <row r="335" spans="8:8" x14ac:dyDescent="0.2">
      <c r="H335" s="171" t="str">
        <f>CONCATENATE(Resumen!F333,Resumen!H333)</f>
        <v/>
      </c>
    </row>
    <row r="336" spans="8:8" x14ac:dyDescent="0.2">
      <c r="H336" s="171" t="str">
        <f>CONCATENATE(Resumen!F334,Resumen!H334)</f>
        <v/>
      </c>
    </row>
    <row r="337" spans="8:8" x14ac:dyDescent="0.2">
      <c r="H337" s="171" t="str">
        <f>CONCATENATE(Resumen!F335,Resumen!H335)</f>
        <v/>
      </c>
    </row>
    <row r="338" spans="8:8" x14ac:dyDescent="0.2">
      <c r="H338" s="171" t="str">
        <f>CONCATENATE(Resumen!F336,Resumen!H336)</f>
        <v/>
      </c>
    </row>
    <row r="339" spans="8:8" x14ac:dyDescent="0.2">
      <c r="H339" s="171" t="str">
        <f>CONCATENATE(Resumen!F337,Resumen!H337)</f>
        <v/>
      </c>
    </row>
    <row r="340" spans="8:8" x14ac:dyDescent="0.2">
      <c r="H340" s="171" t="str">
        <f>CONCATENATE(Resumen!F338,Resumen!H338)</f>
        <v/>
      </c>
    </row>
    <row r="341" spans="8:8" x14ac:dyDescent="0.2">
      <c r="H341" s="171" t="str">
        <f>CONCATENATE(Resumen!F339,Resumen!H339)</f>
        <v/>
      </c>
    </row>
    <row r="342" spans="8:8" x14ac:dyDescent="0.2">
      <c r="H342" s="171" t="str">
        <f>CONCATENATE(Resumen!F340,Resumen!H340)</f>
        <v/>
      </c>
    </row>
    <row r="343" spans="8:8" x14ac:dyDescent="0.2">
      <c r="H343" s="171" t="str">
        <f>CONCATENATE(Resumen!F341,Resumen!H341)</f>
        <v/>
      </c>
    </row>
    <row r="344" spans="8:8" x14ac:dyDescent="0.2">
      <c r="H344" s="171" t="str">
        <f>CONCATENATE(Resumen!F342,Resumen!H342)</f>
        <v/>
      </c>
    </row>
    <row r="345" spans="8:8" x14ac:dyDescent="0.2">
      <c r="H345" s="171" t="str">
        <f>CONCATENATE(Resumen!F343,Resumen!H343)</f>
        <v/>
      </c>
    </row>
    <row r="346" spans="8:8" x14ac:dyDescent="0.2">
      <c r="H346" s="171" t="str">
        <f>CONCATENATE(Resumen!F344,Resumen!H344)</f>
        <v/>
      </c>
    </row>
    <row r="347" spans="8:8" x14ac:dyDescent="0.2">
      <c r="H347" s="171" t="str">
        <f>CONCATENATE(Resumen!F345,Resumen!H345)</f>
        <v/>
      </c>
    </row>
    <row r="348" spans="8:8" x14ac:dyDescent="0.2">
      <c r="H348" s="171" t="str">
        <f>CONCATENATE(Resumen!F346,Resumen!H346)</f>
        <v/>
      </c>
    </row>
    <row r="349" spans="8:8" x14ac:dyDescent="0.2">
      <c r="H349" s="171" t="str">
        <f>CONCATENATE(Resumen!F347,Resumen!H347)</f>
        <v/>
      </c>
    </row>
    <row r="350" spans="8:8" x14ac:dyDescent="0.2">
      <c r="H350" s="171" t="str">
        <f>CONCATENATE(Resumen!F348,Resumen!H348)</f>
        <v/>
      </c>
    </row>
    <row r="351" spans="8:8" x14ac:dyDescent="0.2">
      <c r="H351" s="171" t="str">
        <f>CONCATENATE(Resumen!F349,Resumen!H349)</f>
        <v/>
      </c>
    </row>
    <row r="352" spans="8:8" x14ac:dyDescent="0.2">
      <c r="H352" s="171" t="str">
        <f>CONCATENATE(Resumen!F350,Resumen!H350)</f>
        <v/>
      </c>
    </row>
    <row r="353" spans="8:8" x14ac:dyDescent="0.2">
      <c r="H353" s="171" t="str">
        <f>CONCATENATE(Resumen!F351,Resumen!H351)</f>
        <v/>
      </c>
    </row>
    <row r="354" spans="8:8" x14ac:dyDescent="0.2">
      <c r="H354" s="171" t="str">
        <f>CONCATENATE(Resumen!F352,Resumen!H352)</f>
        <v/>
      </c>
    </row>
    <row r="355" spans="8:8" x14ac:dyDescent="0.2">
      <c r="H355" s="171" t="str">
        <f>CONCATENATE(Resumen!F353,Resumen!H353)</f>
        <v/>
      </c>
    </row>
    <row r="356" spans="8:8" x14ac:dyDescent="0.2">
      <c r="H356" s="171" t="str">
        <f>CONCATENATE(Resumen!F354,Resumen!H354)</f>
        <v/>
      </c>
    </row>
    <row r="357" spans="8:8" x14ac:dyDescent="0.2">
      <c r="H357" s="171" t="str">
        <f>CONCATENATE(Resumen!F355,Resumen!H355)</f>
        <v/>
      </c>
    </row>
    <row r="358" spans="8:8" x14ac:dyDescent="0.2">
      <c r="H358" s="171" t="str">
        <f>CONCATENATE(Resumen!F356,Resumen!H356)</f>
        <v/>
      </c>
    </row>
    <row r="359" spans="8:8" x14ac:dyDescent="0.2">
      <c r="H359" s="171" t="str">
        <f>CONCATENATE(Resumen!F357,Resumen!H357)</f>
        <v/>
      </c>
    </row>
    <row r="360" spans="8:8" x14ac:dyDescent="0.2">
      <c r="H360" s="171" t="str">
        <f>CONCATENATE(Resumen!F358,Resumen!H358)</f>
        <v/>
      </c>
    </row>
    <row r="361" spans="8:8" x14ac:dyDescent="0.2">
      <c r="H361" s="171" t="str">
        <f>CONCATENATE(Resumen!F359,Resumen!H359)</f>
        <v/>
      </c>
    </row>
    <row r="362" spans="8:8" x14ac:dyDescent="0.2">
      <c r="H362" s="171" t="str">
        <f>CONCATENATE(Resumen!F360,Resumen!H360)</f>
        <v/>
      </c>
    </row>
    <row r="363" spans="8:8" x14ac:dyDescent="0.2">
      <c r="H363" s="171" t="str">
        <f>CONCATENATE(Resumen!F361,Resumen!H361)</f>
        <v/>
      </c>
    </row>
    <row r="364" spans="8:8" x14ac:dyDescent="0.2">
      <c r="H364" s="171" t="str">
        <f>CONCATENATE(Resumen!F362,Resumen!H362)</f>
        <v/>
      </c>
    </row>
    <row r="365" spans="8:8" x14ac:dyDescent="0.2">
      <c r="H365" s="171" t="str">
        <f>CONCATENATE(Resumen!F363,Resumen!H363)</f>
        <v/>
      </c>
    </row>
    <row r="366" spans="8:8" x14ac:dyDescent="0.2">
      <c r="H366" s="171" t="str">
        <f>CONCATENATE(Resumen!F364,Resumen!H364)</f>
        <v/>
      </c>
    </row>
    <row r="367" spans="8:8" x14ac:dyDescent="0.2">
      <c r="H367" s="171" t="str">
        <f>CONCATENATE(Resumen!F365,Resumen!H365)</f>
        <v/>
      </c>
    </row>
    <row r="368" spans="8:8" x14ac:dyDescent="0.2">
      <c r="H368" s="171" t="str">
        <f>CONCATENATE(Resumen!F366,Resumen!H366)</f>
        <v/>
      </c>
    </row>
    <row r="369" spans="8:8" x14ac:dyDescent="0.2">
      <c r="H369" s="171" t="str">
        <f>CONCATENATE(Resumen!F367,Resumen!H367)</f>
        <v/>
      </c>
    </row>
    <row r="370" spans="8:8" x14ac:dyDescent="0.2">
      <c r="H370" s="171" t="str">
        <f>CONCATENATE(Resumen!F368,Resumen!H368)</f>
        <v/>
      </c>
    </row>
    <row r="371" spans="8:8" x14ac:dyDescent="0.2">
      <c r="H371" s="171" t="str">
        <f>CONCATENATE(Resumen!F369,Resumen!H369)</f>
        <v/>
      </c>
    </row>
    <row r="372" spans="8:8" x14ac:dyDescent="0.2">
      <c r="H372" s="171" t="str">
        <f>CONCATENATE(Resumen!F370,Resumen!H370)</f>
        <v/>
      </c>
    </row>
    <row r="373" spans="8:8" x14ac:dyDescent="0.2">
      <c r="H373" s="171" t="str">
        <f>CONCATENATE(Resumen!F371,Resumen!H371)</f>
        <v/>
      </c>
    </row>
    <row r="374" spans="8:8" x14ac:dyDescent="0.2">
      <c r="H374" s="171" t="str">
        <f>CONCATENATE(Resumen!F372,Resumen!H372)</f>
        <v/>
      </c>
    </row>
    <row r="375" spans="8:8" x14ac:dyDescent="0.2">
      <c r="H375" s="171" t="str">
        <f>CONCATENATE(Resumen!F373,Resumen!H373)</f>
        <v/>
      </c>
    </row>
    <row r="376" spans="8:8" x14ac:dyDescent="0.2">
      <c r="H376" s="171" t="str">
        <f>CONCATENATE(Resumen!F374,Resumen!H374)</f>
        <v/>
      </c>
    </row>
    <row r="377" spans="8:8" x14ac:dyDescent="0.2">
      <c r="H377" s="171" t="str">
        <f>CONCATENATE(Resumen!F375,Resumen!H375)</f>
        <v/>
      </c>
    </row>
    <row r="378" spans="8:8" x14ac:dyDescent="0.2">
      <c r="H378" s="171" t="str">
        <f>CONCATENATE(Resumen!F376,Resumen!H376)</f>
        <v/>
      </c>
    </row>
    <row r="379" spans="8:8" x14ac:dyDescent="0.2">
      <c r="H379" s="171" t="str">
        <f>CONCATENATE(Resumen!F377,Resumen!H377)</f>
        <v/>
      </c>
    </row>
    <row r="380" spans="8:8" x14ac:dyDescent="0.2">
      <c r="H380" s="171" t="str">
        <f>CONCATENATE(Resumen!F378,Resumen!H378)</f>
        <v/>
      </c>
    </row>
    <row r="381" spans="8:8" x14ac:dyDescent="0.2">
      <c r="H381" s="171" t="str">
        <f>CONCATENATE(Resumen!F379,Resumen!H379)</f>
        <v/>
      </c>
    </row>
    <row r="382" spans="8:8" x14ac:dyDescent="0.2">
      <c r="H382" s="171" t="str">
        <f>CONCATENATE(Resumen!F380,Resumen!H380)</f>
        <v/>
      </c>
    </row>
    <row r="383" spans="8:8" x14ac:dyDescent="0.2">
      <c r="H383" s="171" t="str">
        <f>CONCATENATE(Resumen!F381,Resumen!H381)</f>
        <v/>
      </c>
    </row>
    <row r="384" spans="8:8" x14ac:dyDescent="0.2">
      <c r="H384" s="171" t="str">
        <f>CONCATENATE(Resumen!F382,Resumen!H382)</f>
        <v/>
      </c>
    </row>
    <row r="385" spans="8:8" x14ac:dyDescent="0.2">
      <c r="H385" s="171" t="str">
        <f>CONCATENATE(Resumen!F383,Resumen!H383)</f>
        <v/>
      </c>
    </row>
    <row r="386" spans="8:8" x14ac:dyDescent="0.2">
      <c r="H386" s="171" t="str">
        <f>CONCATENATE(Resumen!F384,Resumen!H384)</f>
        <v/>
      </c>
    </row>
    <row r="387" spans="8:8" x14ac:dyDescent="0.2">
      <c r="H387" s="171" t="str">
        <f>CONCATENATE(Resumen!F385,Resumen!H385)</f>
        <v/>
      </c>
    </row>
    <row r="388" spans="8:8" x14ac:dyDescent="0.2">
      <c r="H388" s="171" t="str">
        <f>CONCATENATE(Resumen!F386,Resumen!H386)</f>
        <v/>
      </c>
    </row>
    <row r="389" spans="8:8" x14ac:dyDescent="0.2">
      <c r="H389" s="171" t="str">
        <f>CONCATENATE(Resumen!F387,Resumen!H387)</f>
        <v/>
      </c>
    </row>
    <row r="390" spans="8:8" x14ac:dyDescent="0.2">
      <c r="H390" s="171" t="str">
        <f>CONCATENATE(Resumen!F388,Resumen!H388)</f>
        <v/>
      </c>
    </row>
    <row r="391" spans="8:8" x14ac:dyDescent="0.2">
      <c r="H391" s="171" t="str">
        <f>CONCATENATE(Resumen!F389,Resumen!H389)</f>
        <v/>
      </c>
    </row>
    <row r="392" spans="8:8" x14ac:dyDescent="0.2">
      <c r="H392" s="171" t="str">
        <f>CONCATENATE(Resumen!F390,Resumen!H390)</f>
        <v/>
      </c>
    </row>
    <row r="393" spans="8:8" x14ac:dyDescent="0.2">
      <c r="H393" s="171" t="str">
        <f>CONCATENATE(Resumen!F391,Resumen!H391)</f>
        <v/>
      </c>
    </row>
    <row r="394" spans="8:8" x14ac:dyDescent="0.2">
      <c r="H394" s="171" t="str">
        <f>CONCATENATE(Resumen!F392,Resumen!H392)</f>
        <v/>
      </c>
    </row>
    <row r="395" spans="8:8" x14ac:dyDescent="0.2">
      <c r="H395" s="171" t="str">
        <f>CONCATENATE(Resumen!F393,Resumen!H393)</f>
        <v/>
      </c>
    </row>
    <row r="396" spans="8:8" x14ac:dyDescent="0.2">
      <c r="H396" s="171" t="str">
        <f>CONCATENATE(Resumen!F394,Resumen!H394)</f>
        <v/>
      </c>
    </row>
    <row r="397" spans="8:8" x14ac:dyDescent="0.2">
      <c r="H397" s="171" t="str">
        <f>CONCATENATE(Resumen!F395,Resumen!H395)</f>
        <v/>
      </c>
    </row>
    <row r="398" spans="8:8" x14ac:dyDescent="0.2">
      <c r="H398" s="171" t="str">
        <f>CONCATENATE(Resumen!F396,Resumen!H396)</f>
        <v/>
      </c>
    </row>
    <row r="399" spans="8:8" x14ac:dyDescent="0.2">
      <c r="H399" s="171" t="str">
        <f>CONCATENATE(Resumen!F397,Resumen!H397)</f>
        <v/>
      </c>
    </row>
    <row r="400" spans="8:8" x14ac:dyDescent="0.2">
      <c r="H400" s="171" t="str">
        <f>CONCATENATE(Resumen!F398,Resumen!H398)</f>
        <v/>
      </c>
    </row>
    <row r="401" spans="8:8" x14ac:dyDescent="0.2">
      <c r="H401" s="171" t="str">
        <f>CONCATENATE(Resumen!F399,Resumen!H399)</f>
        <v/>
      </c>
    </row>
    <row r="402" spans="8:8" x14ac:dyDescent="0.2">
      <c r="H402" s="171" t="str">
        <f>CONCATENATE(Resumen!F400,Resumen!H400)</f>
        <v/>
      </c>
    </row>
    <row r="403" spans="8:8" x14ac:dyDescent="0.2">
      <c r="H403" s="171" t="str">
        <f>CONCATENATE(Resumen!F401,Resumen!H401)</f>
        <v/>
      </c>
    </row>
    <row r="404" spans="8:8" x14ac:dyDescent="0.2">
      <c r="H404" s="171" t="str">
        <f>CONCATENATE(Resumen!F402,Resumen!H402)</f>
        <v/>
      </c>
    </row>
    <row r="405" spans="8:8" x14ac:dyDescent="0.2">
      <c r="H405" s="171" t="str">
        <f>CONCATENATE(Resumen!F403,Resumen!H403)</f>
        <v/>
      </c>
    </row>
    <row r="406" spans="8:8" x14ac:dyDescent="0.2">
      <c r="H406" s="171" t="str">
        <f>CONCATENATE(Resumen!F404,Resumen!H404)</f>
        <v/>
      </c>
    </row>
    <row r="407" spans="8:8" x14ac:dyDescent="0.2">
      <c r="H407" s="171" t="str">
        <f>CONCATENATE(Resumen!F405,Resumen!H405)</f>
        <v/>
      </c>
    </row>
    <row r="408" spans="8:8" x14ac:dyDescent="0.2">
      <c r="H408" s="171" t="str">
        <f>CONCATENATE(Resumen!F406,Resumen!H406)</f>
        <v/>
      </c>
    </row>
    <row r="409" spans="8:8" x14ac:dyDescent="0.2">
      <c r="H409" s="171" t="str">
        <f>CONCATENATE(Resumen!F407,Resumen!H407)</f>
        <v/>
      </c>
    </row>
    <row r="410" spans="8:8" x14ac:dyDescent="0.2">
      <c r="H410" s="171" t="str">
        <f>CONCATENATE(Resumen!F408,Resumen!H408)</f>
        <v/>
      </c>
    </row>
    <row r="411" spans="8:8" x14ac:dyDescent="0.2">
      <c r="H411" s="171" t="str">
        <f>CONCATENATE(Resumen!F409,Resumen!H409)</f>
        <v/>
      </c>
    </row>
    <row r="412" spans="8:8" x14ac:dyDescent="0.2">
      <c r="H412" s="171" t="str">
        <f>CONCATENATE(Resumen!F410,Resumen!H410)</f>
        <v/>
      </c>
    </row>
    <row r="413" spans="8:8" x14ac:dyDescent="0.2">
      <c r="H413" s="171" t="str">
        <f>CONCATENATE(Resumen!F411,Resumen!H411)</f>
        <v/>
      </c>
    </row>
    <row r="414" spans="8:8" x14ac:dyDescent="0.2">
      <c r="H414" s="171" t="str">
        <f>CONCATENATE(Resumen!F412,Resumen!H412)</f>
        <v/>
      </c>
    </row>
    <row r="415" spans="8:8" x14ac:dyDescent="0.2">
      <c r="H415" s="171" t="str">
        <f>CONCATENATE(Resumen!F413,Resumen!H413)</f>
        <v/>
      </c>
    </row>
    <row r="416" spans="8:8" x14ac:dyDescent="0.2">
      <c r="H416" s="171" t="str">
        <f>CONCATENATE(Resumen!F414,Resumen!H414)</f>
        <v/>
      </c>
    </row>
    <row r="417" spans="8:8" x14ac:dyDescent="0.2">
      <c r="H417" s="171" t="str">
        <f>CONCATENATE(Resumen!F415,Resumen!H415)</f>
        <v/>
      </c>
    </row>
    <row r="418" spans="8:8" x14ac:dyDescent="0.2">
      <c r="H418" s="171" t="str">
        <f>CONCATENATE(Resumen!F416,Resumen!H416)</f>
        <v/>
      </c>
    </row>
    <row r="419" spans="8:8" x14ac:dyDescent="0.2">
      <c r="H419" s="171" t="str">
        <f>CONCATENATE(Resumen!F417,Resumen!H417)</f>
        <v/>
      </c>
    </row>
    <row r="420" spans="8:8" x14ac:dyDescent="0.2">
      <c r="H420" s="171" t="str">
        <f>CONCATENATE(Resumen!F418,Resumen!H418)</f>
        <v/>
      </c>
    </row>
    <row r="421" spans="8:8" x14ac:dyDescent="0.2">
      <c r="H421" s="171" t="str">
        <f>CONCATENATE(Resumen!F419,Resumen!H419)</f>
        <v/>
      </c>
    </row>
    <row r="422" spans="8:8" x14ac:dyDescent="0.2">
      <c r="H422" s="171" t="str">
        <f>CONCATENATE(Resumen!F420,Resumen!H420)</f>
        <v/>
      </c>
    </row>
    <row r="423" spans="8:8" x14ac:dyDescent="0.2">
      <c r="H423" s="171" t="str">
        <f>CONCATENATE(Resumen!F421,Resumen!H421)</f>
        <v/>
      </c>
    </row>
    <row r="424" spans="8:8" x14ac:dyDescent="0.2">
      <c r="H424" s="171" t="str">
        <f>CONCATENATE(Resumen!F422,Resumen!H422)</f>
        <v/>
      </c>
    </row>
    <row r="425" spans="8:8" x14ac:dyDescent="0.2">
      <c r="H425" s="171" t="str">
        <f>CONCATENATE(Resumen!F423,Resumen!H423)</f>
        <v/>
      </c>
    </row>
    <row r="426" spans="8:8" x14ac:dyDescent="0.2">
      <c r="H426" s="171" t="str">
        <f>CONCATENATE(Resumen!F424,Resumen!H424)</f>
        <v/>
      </c>
    </row>
    <row r="427" spans="8:8" x14ac:dyDescent="0.2">
      <c r="H427" s="171" t="str">
        <f>CONCATENATE(Resumen!F425,Resumen!H425)</f>
        <v/>
      </c>
    </row>
    <row r="428" spans="8:8" x14ac:dyDescent="0.2">
      <c r="H428" s="171" t="str">
        <f>CONCATENATE(Resumen!F426,Resumen!H426)</f>
        <v/>
      </c>
    </row>
    <row r="429" spans="8:8" x14ac:dyDescent="0.2">
      <c r="H429" s="171" t="str">
        <f>CONCATENATE(Resumen!F427,Resumen!H427)</f>
        <v/>
      </c>
    </row>
    <row r="430" spans="8:8" x14ac:dyDescent="0.2">
      <c r="H430" s="171" t="str">
        <f>CONCATENATE(Resumen!F428,Resumen!H428)</f>
        <v/>
      </c>
    </row>
    <row r="431" spans="8:8" x14ac:dyDescent="0.2">
      <c r="H431" s="171" t="str">
        <f>CONCATENATE(Resumen!F429,Resumen!H429)</f>
        <v/>
      </c>
    </row>
    <row r="432" spans="8:8" x14ac:dyDescent="0.2">
      <c r="H432" s="171" t="str">
        <f>CONCATENATE(Resumen!F430,Resumen!H430)</f>
        <v/>
      </c>
    </row>
    <row r="433" spans="8:8" x14ac:dyDescent="0.2">
      <c r="H433" s="171" t="str">
        <f>CONCATENATE(Resumen!F431,Resumen!H431)</f>
        <v/>
      </c>
    </row>
    <row r="434" spans="8:8" x14ac:dyDescent="0.2">
      <c r="H434" s="171" t="str">
        <f>CONCATENATE(Resumen!F432,Resumen!H432)</f>
        <v/>
      </c>
    </row>
    <row r="435" spans="8:8" x14ac:dyDescent="0.2">
      <c r="H435" s="171" t="str">
        <f>CONCATENATE(Resumen!F433,Resumen!H433)</f>
        <v/>
      </c>
    </row>
    <row r="436" spans="8:8" x14ac:dyDescent="0.2">
      <c r="H436" s="171" t="str">
        <f>CONCATENATE(Resumen!F434,Resumen!H434)</f>
        <v/>
      </c>
    </row>
    <row r="437" spans="8:8" x14ac:dyDescent="0.2">
      <c r="H437" s="171" t="str">
        <f>CONCATENATE(Resumen!F435,Resumen!H435)</f>
        <v/>
      </c>
    </row>
    <row r="438" spans="8:8" x14ac:dyDescent="0.2">
      <c r="H438" s="171" t="str">
        <f>CONCATENATE(Resumen!F436,Resumen!H436)</f>
        <v/>
      </c>
    </row>
    <row r="439" spans="8:8" x14ac:dyDescent="0.2">
      <c r="H439" s="171" t="str">
        <f>CONCATENATE(Resumen!F437,Resumen!H437)</f>
        <v/>
      </c>
    </row>
    <row r="440" spans="8:8" x14ac:dyDescent="0.2">
      <c r="H440" s="171" t="str">
        <f>CONCATENATE(Resumen!F438,Resumen!H438)</f>
        <v/>
      </c>
    </row>
    <row r="441" spans="8:8" x14ac:dyDescent="0.2">
      <c r="H441" s="171" t="str">
        <f>CONCATENATE(Resumen!F439,Resumen!H439)</f>
        <v/>
      </c>
    </row>
    <row r="442" spans="8:8" x14ac:dyDescent="0.2">
      <c r="H442" s="171" t="str">
        <f>CONCATENATE(Resumen!F440,Resumen!H440)</f>
        <v/>
      </c>
    </row>
    <row r="443" spans="8:8" x14ac:dyDescent="0.2">
      <c r="H443" s="171" t="str">
        <f>CONCATENATE(Resumen!F441,Resumen!H441)</f>
        <v/>
      </c>
    </row>
    <row r="444" spans="8:8" x14ac:dyDescent="0.2">
      <c r="H444" s="171" t="str">
        <f>CONCATENATE(Resumen!F442,Resumen!H442)</f>
        <v/>
      </c>
    </row>
    <row r="445" spans="8:8" x14ac:dyDescent="0.2">
      <c r="H445" s="171" t="str">
        <f>CONCATENATE(Resumen!F443,Resumen!H443)</f>
        <v/>
      </c>
    </row>
    <row r="446" spans="8:8" x14ac:dyDescent="0.2">
      <c r="H446" s="171" t="str">
        <f>CONCATENATE(Resumen!F444,Resumen!H444)</f>
        <v/>
      </c>
    </row>
    <row r="447" spans="8:8" x14ac:dyDescent="0.2">
      <c r="H447" s="171" t="str">
        <f>CONCATENATE(Resumen!F445,Resumen!H445)</f>
        <v/>
      </c>
    </row>
    <row r="448" spans="8:8" x14ac:dyDescent="0.2">
      <c r="H448" s="171" t="str">
        <f>CONCATENATE(Resumen!F446,Resumen!H446)</f>
        <v/>
      </c>
    </row>
    <row r="449" spans="8:8" x14ac:dyDescent="0.2">
      <c r="H449" s="171" t="str">
        <f>CONCATENATE(Resumen!F447,Resumen!H447)</f>
        <v/>
      </c>
    </row>
    <row r="450" spans="8:8" x14ac:dyDescent="0.2">
      <c r="H450" s="171" t="str">
        <f>CONCATENATE(Resumen!F448,Resumen!H448)</f>
        <v/>
      </c>
    </row>
    <row r="451" spans="8:8" x14ac:dyDescent="0.2">
      <c r="H451" s="171" t="str">
        <f>CONCATENATE(Resumen!F449,Resumen!H449)</f>
        <v/>
      </c>
    </row>
    <row r="452" spans="8:8" x14ac:dyDescent="0.2">
      <c r="H452" s="171" t="str">
        <f>CONCATENATE(Resumen!F450,Resumen!H450)</f>
        <v/>
      </c>
    </row>
    <row r="453" spans="8:8" x14ac:dyDescent="0.2">
      <c r="H453" s="171" t="str">
        <f>CONCATENATE(Resumen!F451,Resumen!H451)</f>
        <v/>
      </c>
    </row>
    <row r="454" spans="8:8" x14ac:dyDescent="0.2">
      <c r="H454" s="171" t="str">
        <f>CONCATENATE(Resumen!F452,Resumen!H452)</f>
        <v/>
      </c>
    </row>
    <row r="455" spans="8:8" x14ac:dyDescent="0.2">
      <c r="H455" s="171" t="str">
        <f>CONCATENATE(Resumen!F453,Resumen!H453)</f>
        <v/>
      </c>
    </row>
    <row r="456" spans="8:8" x14ac:dyDescent="0.2">
      <c r="H456" s="171" t="str">
        <f>CONCATENATE(Resumen!F454,Resumen!H454)</f>
        <v/>
      </c>
    </row>
    <row r="457" spans="8:8" x14ac:dyDescent="0.2">
      <c r="H457" s="171" t="str">
        <f>CONCATENATE(Resumen!F455,Resumen!H455)</f>
        <v/>
      </c>
    </row>
    <row r="458" spans="8:8" x14ac:dyDescent="0.2">
      <c r="H458" s="171" t="str">
        <f>CONCATENATE(Resumen!F456,Resumen!H456)</f>
        <v/>
      </c>
    </row>
    <row r="459" spans="8:8" x14ac:dyDescent="0.2">
      <c r="H459" s="171" t="str">
        <f>CONCATENATE(Resumen!F457,Resumen!H457)</f>
        <v/>
      </c>
    </row>
    <row r="460" spans="8:8" x14ac:dyDescent="0.2">
      <c r="H460" s="171" t="str">
        <f>CONCATENATE(Resumen!F458,Resumen!H458)</f>
        <v/>
      </c>
    </row>
    <row r="461" spans="8:8" x14ac:dyDescent="0.2">
      <c r="H461" s="171" t="str">
        <f>CONCATENATE(Resumen!F459,Resumen!H459)</f>
        <v/>
      </c>
    </row>
    <row r="462" spans="8:8" x14ac:dyDescent="0.2">
      <c r="H462" s="171" t="str">
        <f>CONCATENATE(Resumen!F460,Resumen!H460)</f>
        <v/>
      </c>
    </row>
    <row r="463" spans="8:8" x14ac:dyDescent="0.2">
      <c r="H463" s="171" t="str">
        <f>CONCATENATE(Resumen!F461,Resumen!H461)</f>
        <v/>
      </c>
    </row>
    <row r="464" spans="8:8" x14ac:dyDescent="0.2">
      <c r="H464" s="171" t="str">
        <f>CONCATENATE(Resumen!F462,Resumen!H462)</f>
        <v/>
      </c>
    </row>
    <row r="465" spans="8:8" x14ac:dyDescent="0.2">
      <c r="H465" s="171" t="str">
        <f>CONCATENATE(Resumen!F463,Resumen!H463)</f>
        <v/>
      </c>
    </row>
    <row r="466" spans="8:8" x14ac:dyDescent="0.2">
      <c r="H466" s="171" t="str">
        <f>CONCATENATE(Resumen!F464,Resumen!H464)</f>
        <v/>
      </c>
    </row>
    <row r="467" spans="8:8" x14ac:dyDescent="0.2">
      <c r="H467" s="171" t="str">
        <f>CONCATENATE(Resumen!F465,Resumen!H465)</f>
        <v/>
      </c>
    </row>
    <row r="468" spans="8:8" x14ac:dyDescent="0.2">
      <c r="H468" s="171" t="str">
        <f>CONCATENATE(Resumen!F466,Resumen!H466)</f>
        <v/>
      </c>
    </row>
    <row r="469" spans="8:8" x14ac:dyDescent="0.2">
      <c r="H469" s="171" t="str">
        <f>CONCATENATE(Resumen!F467,Resumen!H467)</f>
        <v/>
      </c>
    </row>
    <row r="470" spans="8:8" x14ac:dyDescent="0.2">
      <c r="H470" s="171" t="str">
        <f>CONCATENATE(Resumen!F468,Resumen!H468)</f>
        <v/>
      </c>
    </row>
    <row r="471" spans="8:8" x14ac:dyDescent="0.2">
      <c r="H471" s="171" t="str">
        <f>CONCATENATE(Resumen!F469,Resumen!H469)</f>
        <v/>
      </c>
    </row>
    <row r="472" spans="8:8" x14ac:dyDescent="0.2">
      <c r="H472" s="171" t="str">
        <f>CONCATENATE(Resumen!F470,Resumen!H470)</f>
        <v/>
      </c>
    </row>
    <row r="473" spans="8:8" x14ac:dyDescent="0.2">
      <c r="H473" s="171" t="str">
        <f>CONCATENATE(Resumen!F471,Resumen!H471)</f>
        <v/>
      </c>
    </row>
    <row r="474" spans="8:8" x14ac:dyDescent="0.2">
      <c r="H474" s="171" t="str">
        <f>CONCATENATE(Resumen!F472,Resumen!H472)</f>
        <v/>
      </c>
    </row>
    <row r="475" spans="8:8" x14ac:dyDescent="0.2">
      <c r="H475" s="171" t="str">
        <f>CONCATENATE(Resumen!F473,Resumen!H473)</f>
        <v/>
      </c>
    </row>
    <row r="476" spans="8:8" x14ac:dyDescent="0.2">
      <c r="H476" s="171" t="str">
        <f>CONCATENATE(Resumen!F474,Resumen!H474)</f>
        <v/>
      </c>
    </row>
    <row r="477" spans="8:8" x14ac:dyDescent="0.2">
      <c r="H477" s="171" t="str">
        <f>CONCATENATE(Resumen!F475,Resumen!H475)</f>
        <v/>
      </c>
    </row>
    <row r="478" spans="8:8" x14ac:dyDescent="0.2">
      <c r="H478" s="171" t="str">
        <f>CONCATENATE(Resumen!F476,Resumen!H476)</f>
        <v/>
      </c>
    </row>
    <row r="479" spans="8:8" x14ac:dyDescent="0.2">
      <c r="H479" s="171" t="str">
        <f>CONCATENATE(Resumen!F477,Resumen!H477)</f>
        <v/>
      </c>
    </row>
    <row r="480" spans="8:8" x14ac:dyDescent="0.2">
      <c r="H480" s="171" t="str">
        <f>CONCATENATE(Resumen!F478,Resumen!H478)</f>
        <v/>
      </c>
    </row>
    <row r="481" spans="8:8" x14ac:dyDescent="0.2">
      <c r="H481" s="171" t="str">
        <f>CONCATENATE(Resumen!F479,Resumen!H479)</f>
        <v/>
      </c>
    </row>
    <row r="482" spans="8:8" x14ac:dyDescent="0.2">
      <c r="H482" s="171" t="str">
        <f>CONCATENATE(Resumen!F480,Resumen!H480)</f>
        <v/>
      </c>
    </row>
    <row r="483" spans="8:8" x14ac:dyDescent="0.2">
      <c r="H483" s="171" t="str">
        <f>CONCATENATE(Resumen!F481,Resumen!H481)</f>
        <v/>
      </c>
    </row>
    <row r="484" spans="8:8" x14ac:dyDescent="0.2">
      <c r="H484" s="171" t="str">
        <f>CONCATENATE(Resumen!F482,Resumen!H482)</f>
        <v/>
      </c>
    </row>
    <row r="485" spans="8:8" x14ac:dyDescent="0.2">
      <c r="H485" s="171" t="str">
        <f>CONCATENATE(Resumen!F483,Resumen!H483)</f>
        <v/>
      </c>
    </row>
    <row r="486" spans="8:8" x14ac:dyDescent="0.2">
      <c r="H486" s="171" t="str">
        <f>CONCATENATE(Resumen!F484,Resumen!H484)</f>
        <v/>
      </c>
    </row>
    <row r="487" spans="8:8" x14ac:dyDescent="0.2">
      <c r="H487" s="171" t="str">
        <f>CONCATENATE(Resumen!F485,Resumen!H485)</f>
        <v/>
      </c>
    </row>
    <row r="488" spans="8:8" x14ac:dyDescent="0.2">
      <c r="H488" s="171" t="str">
        <f>CONCATENATE(Resumen!F486,Resumen!H486)</f>
        <v/>
      </c>
    </row>
    <row r="489" spans="8:8" x14ac:dyDescent="0.2">
      <c r="H489" s="171" t="str">
        <f>CONCATENATE(Resumen!F487,Resumen!H487)</f>
        <v/>
      </c>
    </row>
    <row r="490" spans="8:8" x14ac:dyDescent="0.2">
      <c r="H490" s="171" t="str">
        <f>CONCATENATE(Resumen!F488,Resumen!H488)</f>
        <v/>
      </c>
    </row>
    <row r="491" spans="8:8" x14ac:dyDescent="0.2">
      <c r="H491" s="171" t="str">
        <f>CONCATENATE(Resumen!F489,Resumen!H489)</f>
        <v/>
      </c>
    </row>
    <row r="492" spans="8:8" x14ac:dyDescent="0.2">
      <c r="H492" s="171" t="str">
        <f>CONCATENATE(Resumen!F490,Resumen!H490)</f>
        <v/>
      </c>
    </row>
    <row r="493" spans="8:8" x14ac:dyDescent="0.2">
      <c r="H493" s="171" t="str">
        <f>CONCATENATE(Resumen!F491,Resumen!H491)</f>
        <v/>
      </c>
    </row>
    <row r="494" spans="8:8" x14ac:dyDescent="0.2">
      <c r="H494" s="171" t="str">
        <f>CONCATENATE(Resumen!F492,Resumen!H492)</f>
        <v/>
      </c>
    </row>
    <row r="495" spans="8:8" x14ac:dyDescent="0.2">
      <c r="H495" s="171" t="str">
        <f>CONCATENATE(Resumen!F493,Resumen!H493)</f>
        <v/>
      </c>
    </row>
    <row r="496" spans="8:8" x14ac:dyDescent="0.2">
      <c r="H496" s="171" t="str">
        <f>CONCATENATE(Resumen!F494,Resumen!H494)</f>
        <v/>
      </c>
    </row>
    <row r="497" spans="8:8" x14ac:dyDescent="0.2">
      <c r="H497" s="171" t="str">
        <f>CONCATENATE(Resumen!F495,Resumen!H495)</f>
        <v/>
      </c>
    </row>
    <row r="498" spans="8:8" x14ac:dyDescent="0.2">
      <c r="H498" s="171" t="str">
        <f>CONCATENATE(Resumen!F496,Resumen!H496)</f>
        <v/>
      </c>
    </row>
    <row r="499" spans="8:8" x14ac:dyDescent="0.2">
      <c r="H499" s="171" t="str">
        <f>CONCATENATE(Resumen!F497,Resumen!H497)</f>
        <v/>
      </c>
    </row>
    <row r="500" spans="8:8" x14ac:dyDescent="0.2">
      <c r="H500" s="171" t="str">
        <f>CONCATENATE(Resumen!F498,Resumen!H498)</f>
        <v/>
      </c>
    </row>
    <row r="501" spans="8:8" x14ac:dyDescent="0.2">
      <c r="H501" s="171" t="str">
        <f>CONCATENATE(Resumen!F499,Resumen!H499)</f>
        <v/>
      </c>
    </row>
    <row r="502" spans="8:8" x14ac:dyDescent="0.2">
      <c r="H502" s="171" t="str">
        <f>CONCATENATE(Resumen!F500,Resumen!H500)</f>
        <v/>
      </c>
    </row>
    <row r="503" spans="8:8" x14ac:dyDescent="0.2">
      <c r="H503" s="171" t="str">
        <f>CONCATENATE(Resumen!F501,Resumen!H501)</f>
        <v/>
      </c>
    </row>
    <row r="504" spans="8:8" x14ac:dyDescent="0.2">
      <c r="H504" s="171" t="str">
        <f>CONCATENATE(Resumen!F502,Resumen!H502)</f>
        <v/>
      </c>
    </row>
    <row r="505" spans="8:8" x14ac:dyDescent="0.2">
      <c r="H505" s="171" t="str">
        <f>CONCATENATE(Resumen!F503,Resumen!H503)</f>
        <v/>
      </c>
    </row>
    <row r="506" spans="8:8" x14ac:dyDescent="0.2">
      <c r="H506" s="171" t="str">
        <f>CONCATENATE(Resumen!F504,Resumen!H504)</f>
        <v/>
      </c>
    </row>
    <row r="507" spans="8:8" x14ac:dyDescent="0.2">
      <c r="H507" s="171" t="str">
        <f>CONCATENATE(Resumen!F505,Resumen!H505)</f>
        <v/>
      </c>
    </row>
    <row r="508" spans="8:8" x14ac:dyDescent="0.2">
      <c r="H508" s="171" t="str">
        <f>CONCATENATE(Resumen!F506,Resumen!H506)</f>
        <v/>
      </c>
    </row>
    <row r="509" spans="8:8" x14ac:dyDescent="0.2">
      <c r="H509" s="171" t="str">
        <f>CONCATENATE(Resumen!F507,Resumen!H507)</f>
        <v/>
      </c>
    </row>
    <row r="510" spans="8:8" x14ac:dyDescent="0.2">
      <c r="H510" s="171" t="str">
        <f>CONCATENATE(Resumen!F508,Resumen!H508)</f>
        <v/>
      </c>
    </row>
    <row r="511" spans="8:8" x14ac:dyDescent="0.2">
      <c r="H511" s="171" t="str">
        <f>CONCATENATE(Resumen!F509,Resumen!H509)</f>
        <v/>
      </c>
    </row>
    <row r="512" spans="8:8" x14ac:dyDescent="0.2">
      <c r="H512" s="171" t="str">
        <f>CONCATENATE(Resumen!F510,Resumen!H510)</f>
        <v/>
      </c>
    </row>
    <row r="513" spans="8:8" x14ac:dyDescent="0.2">
      <c r="H513" s="171" t="str">
        <f>CONCATENATE(Resumen!F511,Resumen!H511)</f>
        <v/>
      </c>
    </row>
    <row r="514" spans="8:8" x14ac:dyDescent="0.2">
      <c r="H514" s="171" t="str">
        <f>CONCATENATE(Resumen!F512,Resumen!H512)</f>
        <v/>
      </c>
    </row>
    <row r="515" spans="8:8" x14ac:dyDescent="0.2">
      <c r="H515" s="171" t="str">
        <f>CONCATENATE(Resumen!F513,Resumen!H513)</f>
        <v/>
      </c>
    </row>
    <row r="516" spans="8:8" x14ac:dyDescent="0.2">
      <c r="H516" s="171" t="str">
        <f>CONCATENATE(Resumen!F514,Resumen!H514)</f>
        <v/>
      </c>
    </row>
    <row r="517" spans="8:8" x14ac:dyDescent="0.2">
      <c r="H517" s="171" t="str">
        <f>CONCATENATE(Resumen!F515,Resumen!H515)</f>
        <v/>
      </c>
    </row>
    <row r="518" spans="8:8" x14ac:dyDescent="0.2">
      <c r="H518" s="171" t="str">
        <f>CONCATENATE(Resumen!F516,Resumen!H516)</f>
        <v/>
      </c>
    </row>
    <row r="519" spans="8:8" x14ac:dyDescent="0.2">
      <c r="H519" s="171" t="str">
        <f>CONCATENATE(Resumen!F517,Resumen!H517)</f>
        <v/>
      </c>
    </row>
    <row r="520" spans="8:8" x14ac:dyDescent="0.2">
      <c r="H520" s="171" t="str">
        <f>CONCATENATE(Resumen!F518,Resumen!H518)</f>
        <v/>
      </c>
    </row>
    <row r="521" spans="8:8" x14ac:dyDescent="0.2">
      <c r="H521" s="171" t="str">
        <f>CONCATENATE(Resumen!F519,Resumen!H519)</f>
        <v/>
      </c>
    </row>
    <row r="522" spans="8:8" x14ac:dyDescent="0.2">
      <c r="H522" s="171" t="str">
        <f>CONCATENATE(Resumen!F520,Resumen!H520)</f>
        <v/>
      </c>
    </row>
    <row r="523" spans="8:8" x14ac:dyDescent="0.2">
      <c r="H523" s="171" t="str">
        <f>CONCATENATE(Resumen!F521,Resumen!H521)</f>
        <v/>
      </c>
    </row>
    <row r="524" spans="8:8" x14ac:dyDescent="0.2">
      <c r="H524" s="171" t="str">
        <f>CONCATENATE(Resumen!F522,Resumen!H522)</f>
        <v/>
      </c>
    </row>
    <row r="525" spans="8:8" x14ac:dyDescent="0.2">
      <c r="H525" s="171" t="str">
        <f>CONCATENATE(Resumen!F523,Resumen!H523)</f>
        <v/>
      </c>
    </row>
    <row r="526" spans="8:8" x14ac:dyDescent="0.2">
      <c r="H526" s="171" t="str">
        <f>CONCATENATE(Resumen!F524,Resumen!H524)</f>
        <v/>
      </c>
    </row>
    <row r="527" spans="8:8" x14ac:dyDescent="0.2">
      <c r="H527" s="171" t="str">
        <f>CONCATENATE(Resumen!F525,Resumen!H525)</f>
        <v/>
      </c>
    </row>
    <row r="528" spans="8:8" x14ac:dyDescent="0.2">
      <c r="H528" s="171" t="str">
        <f>CONCATENATE(Resumen!F526,Resumen!H526)</f>
        <v/>
      </c>
    </row>
    <row r="529" spans="8:8" x14ac:dyDescent="0.2">
      <c r="H529" s="171" t="str">
        <f>CONCATENATE(Resumen!F527,Resumen!H527)</f>
        <v/>
      </c>
    </row>
    <row r="530" spans="8:8" x14ac:dyDescent="0.2">
      <c r="H530" s="171" t="str">
        <f>CONCATENATE(Resumen!F528,Resumen!H528)</f>
        <v/>
      </c>
    </row>
    <row r="531" spans="8:8" x14ac:dyDescent="0.2">
      <c r="H531" s="171" t="str">
        <f>CONCATENATE(Resumen!F529,Resumen!H529)</f>
        <v/>
      </c>
    </row>
    <row r="532" spans="8:8" x14ac:dyDescent="0.2">
      <c r="H532" s="171" t="str">
        <f>CONCATENATE(Resumen!F530,Resumen!H530)</f>
        <v/>
      </c>
    </row>
    <row r="533" spans="8:8" x14ac:dyDescent="0.2">
      <c r="H533" s="171" t="str">
        <f>CONCATENATE(Resumen!F531,Resumen!H531)</f>
        <v/>
      </c>
    </row>
    <row r="534" spans="8:8" x14ac:dyDescent="0.2">
      <c r="H534" s="171" t="str">
        <f>CONCATENATE(Resumen!F532,Resumen!H532)</f>
        <v/>
      </c>
    </row>
    <row r="535" spans="8:8" x14ac:dyDescent="0.2">
      <c r="H535" s="171" t="str">
        <f>CONCATENATE(Resumen!F533,Resumen!H533)</f>
        <v/>
      </c>
    </row>
    <row r="536" spans="8:8" x14ac:dyDescent="0.2">
      <c r="H536" s="171" t="str">
        <f>CONCATENATE(Resumen!F534,Resumen!H534)</f>
        <v/>
      </c>
    </row>
    <row r="537" spans="8:8" x14ac:dyDescent="0.2">
      <c r="H537" s="171" t="str">
        <f>CONCATENATE(Resumen!F535,Resumen!H535)</f>
        <v/>
      </c>
    </row>
    <row r="538" spans="8:8" x14ac:dyDescent="0.2">
      <c r="H538" s="171" t="str">
        <f>CONCATENATE(Resumen!F536,Resumen!H536)</f>
        <v/>
      </c>
    </row>
    <row r="539" spans="8:8" x14ac:dyDescent="0.2">
      <c r="H539" s="171" t="str">
        <f>CONCATENATE(Resumen!F537,Resumen!H537)</f>
        <v/>
      </c>
    </row>
    <row r="540" spans="8:8" x14ac:dyDescent="0.2">
      <c r="H540" s="171" t="str">
        <f>CONCATENATE(Resumen!F538,Resumen!H538)</f>
        <v/>
      </c>
    </row>
    <row r="541" spans="8:8" x14ac:dyDescent="0.2">
      <c r="H541" s="171" t="str">
        <f>CONCATENATE(Resumen!F539,Resumen!H539)</f>
        <v/>
      </c>
    </row>
    <row r="542" spans="8:8" x14ac:dyDescent="0.2">
      <c r="H542" s="171" t="str">
        <f>CONCATENATE(Resumen!F540,Resumen!H540)</f>
        <v/>
      </c>
    </row>
    <row r="543" spans="8:8" x14ac:dyDescent="0.2">
      <c r="H543" s="171" t="str">
        <f>CONCATENATE(Resumen!F541,Resumen!H541)</f>
        <v/>
      </c>
    </row>
    <row r="544" spans="8:8" x14ac:dyDescent="0.2">
      <c r="H544" s="171" t="str">
        <f>CONCATENATE(Resumen!F542,Resumen!H542)</f>
        <v/>
      </c>
    </row>
    <row r="545" spans="8:8" x14ac:dyDescent="0.2">
      <c r="H545" s="171" t="str">
        <f>CONCATENATE(Resumen!F543,Resumen!H543)</f>
        <v/>
      </c>
    </row>
    <row r="546" spans="8:8" x14ac:dyDescent="0.2">
      <c r="H546" s="171" t="str">
        <f>CONCATENATE(Resumen!F544,Resumen!H544)</f>
        <v/>
      </c>
    </row>
    <row r="547" spans="8:8" x14ac:dyDescent="0.2">
      <c r="H547" s="171" t="str">
        <f>CONCATENATE(Resumen!F545,Resumen!H545)</f>
        <v/>
      </c>
    </row>
    <row r="548" spans="8:8" x14ac:dyDescent="0.2">
      <c r="H548" s="171" t="str">
        <f>CONCATENATE(Resumen!F546,Resumen!H546)</f>
        <v/>
      </c>
    </row>
    <row r="549" spans="8:8" x14ac:dyDescent="0.2">
      <c r="H549" s="171" t="str">
        <f>CONCATENATE(Resumen!F547,Resumen!H547)</f>
        <v/>
      </c>
    </row>
    <row r="550" spans="8:8" x14ac:dyDescent="0.2">
      <c r="H550" s="171" t="str">
        <f>CONCATENATE(Resumen!F548,Resumen!H548)</f>
        <v/>
      </c>
    </row>
    <row r="551" spans="8:8" x14ac:dyDescent="0.2">
      <c r="H551" s="171" t="str">
        <f>CONCATENATE(Resumen!F549,Resumen!H549)</f>
        <v/>
      </c>
    </row>
    <row r="552" spans="8:8" x14ac:dyDescent="0.2">
      <c r="H552" s="171" t="str">
        <f>CONCATENATE(Resumen!F550,Resumen!H550)</f>
        <v/>
      </c>
    </row>
    <row r="553" spans="8:8" x14ac:dyDescent="0.2">
      <c r="H553" s="171" t="str">
        <f>CONCATENATE(Resumen!F551,Resumen!H551)</f>
        <v/>
      </c>
    </row>
    <row r="554" spans="8:8" x14ac:dyDescent="0.2">
      <c r="H554" s="171" t="str">
        <f>CONCATENATE(Resumen!F552,Resumen!H552)</f>
        <v/>
      </c>
    </row>
    <row r="555" spans="8:8" x14ac:dyDescent="0.2">
      <c r="H555" s="171" t="str">
        <f>CONCATENATE(Resumen!F553,Resumen!H553)</f>
        <v/>
      </c>
    </row>
    <row r="556" spans="8:8" x14ac:dyDescent="0.2">
      <c r="H556" s="171" t="str">
        <f>CONCATENATE(Resumen!F554,Resumen!H554)</f>
        <v/>
      </c>
    </row>
    <row r="557" spans="8:8" x14ac:dyDescent="0.2">
      <c r="H557" s="171" t="str">
        <f>CONCATENATE(Resumen!F555,Resumen!H555)</f>
        <v/>
      </c>
    </row>
    <row r="558" spans="8:8" x14ac:dyDescent="0.2">
      <c r="H558" s="171" t="str">
        <f>CONCATENATE(Resumen!F556,Resumen!H556)</f>
        <v/>
      </c>
    </row>
    <row r="559" spans="8:8" x14ac:dyDescent="0.2">
      <c r="H559" s="171" t="str">
        <f>CONCATENATE(Resumen!F557,Resumen!H557)</f>
        <v/>
      </c>
    </row>
    <row r="560" spans="8:8" x14ac:dyDescent="0.2">
      <c r="H560" s="171" t="str">
        <f>CONCATENATE(Resumen!F558,Resumen!H558)</f>
        <v/>
      </c>
    </row>
    <row r="561" spans="8:8" x14ac:dyDescent="0.2">
      <c r="H561" s="171" t="str">
        <f>CONCATENATE(Resumen!F559,Resumen!H559)</f>
        <v/>
      </c>
    </row>
    <row r="562" spans="8:8" x14ac:dyDescent="0.2">
      <c r="H562" s="171" t="str">
        <f>CONCATENATE(Resumen!F560,Resumen!H560)</f>
        <v/>
      </c>
    </row>
    <row r="563" spans="8:8" x14ac:dyDescent="0.2">
      <c r="H563" s="171" t="str">
        <f>CONCATENATE(Resumen!F561,Resumen!H561)</f>
        <v/>
      </c>
    </row>
    <row r="564" spans="8:8" x14ac:dyDescent="0.2">
      <c r="H564" s="171" t="str">
        <f>CONCATENATE(Resumen!F562,Resumen!H562)</f>
        <v/>
      </c>
    </row>
    <row r="565" spans="8:8" x14ac:dyDescent="0.2">
      <c r="H565" s="171" t="str">
        <f>CONCATENATE(Resumen!F563,Resumen!H563)</f>
        <v/>
      </c>
    </row>
    <row r="566" spans="8:8" x14ac:dyDescent="0.2">
      <c r="H566" s="171" t="str">
        <f>CONCATENATE(Resumen!F564,Resumen!H564)</f>
        <v/>
      </c>
    </row>
    <row r="567" spans="8:8" x14ac:dyDescent="0.2">
      <c r="H567" s="171" t="str">
        <f>CONCATENATE(Resumen!F565,Resumen!H565)</f>
        <v/>
      </c>
    </row>
    <row r="568" spans="8:8" x14ac:dyDescent="0.2">
      <c r="H568" s="171" t="str">
        <f>CONCATENATE(Resumen!F566,Resumen!H566)</f>
        <v/>
      </c>
    </row>
    <row r="569" spans="8:8" x14ac:dyDescent="0.2">
      <c r="H569" s="171" t="str">
        <f>CONCATENATE(Resumen!F567,Resumen!H567)</f>
        <v/>
      </c>
    </row>
    <row r="570" spans="8:8" x14ac:dyDescent="0.2">
      <c r="H570" s="171" t="str">
        <f>CONCATENATE(Resumen!F568,Resumen!H568)</f>
        <v/>
      </c>
    </row>
    <row r="571" spans="8:8" x14ac:dyDescent="0.2">
      <c r="H571" s="171" t="str">
        <f>CONCATENATE(Resumen!F569,Resumen!H569)</f>
        <v/>
      </c>
    </row>
    <row r="572" spans="8:8" x14ac:dyDescent="0.2">
      <c r="H572" s="171" t="str">
        <f>CONCATENATE(Resumen!F570,Resumen!H570)</f>
        <v/>
      </c>
    </row>
    <row r="573" spans="8:8" x14ac:dyDescent="0.2">
      <c r="H573" s="171" t="str">
        <f>CONCATENATE(Resumen!F571,Resumen!H571)</f>
        <v/>
      </c>
    </row>
    <row r="574" spans="8:8" x14ac:dyDescent="0.2">
      <c r="H574" s="171" t="str">
        <f>CONCATENATE(Resumen!F572,Resumen!H572)</f>
        <v/>
      </c>
    </row>
    <row r="575" spans="8:8" x14ac:dyDescent="0.2">
      <c r="H575" s="171" t="str">
        <f>CONCATENATE(Resumen!F573,Resumen!H573)</f>
        <v/>
      </c>
    </row>
    <row r="576" spans="8:8" x14ac:dyDescent="0.2">
      <c r="H576" s="171" t="str">
        <f>CONCATENATE(Resumen!F574,Resumen!H574)</f>
        <v/>
      </c>
    </row>
    <row r="577" spans="8:8" x14ac:dyDescent="0.2">
      <c r="H577" s="171" t="str">
        <f>CONCATENATE(Resumen!F575,Resumen!H575)</f>
        <v/>
      </c>
    </row>
    <row r="578" spans="8:8" x14ac:dyDescent="0.2">
      <c r="H578" s="171" t="str">
        <f>CONCATENATE(Resumen!F576,Resumen!H576)</f>
        <v/>
      </c>
    </row>
    <row r="579" spans="8:8" x14ac:dyDescent="0.2">
      <c r="H579" s="171" t="str">
        <f>CONCATENATE(Resumen!F577,Resumen!H577)</f>
        <v/>
      </c>
    </row>
    <row r="580" spans="8:8" x14ac:dyDescent="0.2">
      <c r="H580" s="171" t="str">
        <f>CONCATENATE(Resumen!F578,Resumen!H578)</f>
        <v/>
      </c>
    </row>
    <row r="581" spans="8:8" x14ac:dyDescent="0.2">
      <c r="H581" s="171" t="str">
        <f>CONCATENATE(Resumen!F579,Resumen!H579)</f>
        <v/>
      </c>
    </row>
    <row r="582" spans="8:8" x14ac:dyDescent="0.2">
      <c r="H582" s="171" t="str">
        <f>CONCATENATE(Resumen!F580,Resumen!H580)</f>
        <v/>
      </c>
    </row>
    <row r="583" spans="8:8" x14ac:dyDescent="0.2">
      <c r="H583" s="171" t="str">
        <f>CONCATENATE(Resumen!F581,Resumen!H581)</f>
        <v/>
      </c>
    </row>
    <row r="584" spans="8:8" x14ac:dyDescent="0.2">
      <c r="H584" s="171" t="str">
        <f>CONCATENATE(Resumen!F582,Resumen!H582)</f>
        <v/>
      </c>
    </row>
    <row r="585" spans="8:8" x14ac:dyDescent="0.2">
      <c r="H585" s="171" t="str">
        <f>CONCATENATE(Resumen!F583,Resumen!H583)</f>
        <v/>
      </c>
    </row>
    <row r="586" spans="8:8" x14ac:dyDescent="0.2">
      <c r="H586" s="171" t="str">
        <f>CONCATENATE(Resumen!F584,Resumen!H584)</f>
        <v/>
      </c>
    </row>
    <row r="587" spans="8:8" x14ac:dyDescent="0.2">
      <c r="H587" s="171" t="str">
        <f>CONCATENATE(Resumen!F585,Resumen!H585)</f>
        <v/>
      </c>
    </row>
    <row r="588" spans="8:8" x14ac:dyDescent="0.2">
      <c r="H588" s="171" t="str">
        <f>CONCATENATE(Resumen!F586,Resumen!H586)</f>
        <v/>
      </c>
    </row>
    <row r="589" spans="8:8" x14ac:dyDescent="0.2">
      <c r="H589" s="171" t="str">
        <f>CONCATENATE(Resumen!F587,Resumen!H587)</f>
        <v/>
      </c>
    </row>
    <row r="590" spans="8:8" x14ac:dyDescent="0.2">
      <c r="H590" s="171" t="str">
        <f>CONCATENATE(Resumen!F588,Resumen!H588)</f>
        <v/>
      </c>
    </row>
    <row r="591" spans="8:8" x14ac:dyDescent="0.2">
      <c r="H591" s="171" t="str">
        <f>CONCATENATE(Resumen!F589,Resumen!H589)</f>
        <v/>
      </c>
    </row>
    <row r="592" spans="8:8" x14ac:dyDescent="0.2">
      <c r="H592" s="171" t="str">
        <f>CONCATENATE(Resumen!F590,Resumen!H590)</f>
        <v/>
      </c>
    </row>
    <row r="593" spans="8:8" x14ac:dyDescent="0.2">
      <c r="H593" s="171" t="str">
        <f>CONCATENATE(Resumen!F591,Resumen!H591)</f>
        <v/>
      </c>
    </row>
    <row r="594" spans="8:8" x14ac:dyDescent="0.2">
      <c r="H594" s="171" t="str">
        <f>CONCATENATE(Resumen!F592,Resumen!H592)</f>
        <v/>
      </c>
    </row>
    <row r="595" spans="8:8" x14ac:dyDescent="0.2">
      <c r="H595" s="171" t="str">
        <f>CONCATENATE(Resumen!F593,Resumen!H593)</f>
        <v/>
      </c>
    </row>
    <row r="596" spans="8:8" x14ac:dyDescent="0.2">
      <c r="H596" s="171" t="str">
        <f>CONCATENATE(Resumen!F594,Resumen!H594)</f>
        <v/>
      </c>
    </row>
    <row r="597" spans="8:8" x14ac:dyDescent="0.2">
      <c r="H597" s="171" t="str">
        <f>CONCATENATE(Resumen!F595,Resumen!H595)</f>
        <v/>
      </c>
    </row>
    <row r="598" spans="8:8" x14ac:dyDescent="0.2">
      <c r="H598" s="171" t="str">
        <f>CONCATENATE(Resumen!F596,Resumen!H596)</f>
        <v/>
      </c>
    </row>
    <row r="599" spans="8:8" x14ac:dyDescent="0.2">
      <c r="H599" s="171" t="str">
        <f>CONCATENATE(Resumen!F597,Resumen!H597)</f>
        <v/>
      </c>
    </row>
    <row r="600" spans="8:8" x14ac:dyDescent="0.2">
      <c r="H600" s="171" t="str">
        <f>CONCATENATE(Resumen!F598,Resumen!H598)</f>
        <v/>
      </c>
    </row>
    <row r="601" spans="8:8" x14ac:dyDescent="0.2">
      <c r="H601" s="171" t="str">
        <f>CONCATENATE(Resumen!F599,Resumen!H599)</f>
        <v/>
      </c>
    </row>
    <row r="602" spans="8:8" x14ac:dyDescent="0.2">
      <c r="H602" s="171" t="str">
        <f>CONCATENATE(Resumen!F600,Resumen!H600)</f>
        <v/>
      </c>
    </row>
    <row r="603" spans="8:8" x14ac:dyDescent="0.2">
      <c r="H603" s="171" t="str">
        <f>CONCATENATE(Resumen!F601,Resumen!H601)</f>
        <v/>
      </c>
    </row>
    <row r="604" spans="8:8" x14ac:dyDescent="0.2">
      <c r="H604" s="171" t="str">
        <f>CONCATENATE(Resumen!F602,Resumen!H602)</f>
        <v/>
      </c>
    </row>
    <row r="605" spans="8:8" x14ac:dyDescent="0.2">
      <c r="H605" s="171" t="str">
        <f>CONCATENATE(Resumen!F603,Resumen!H603)</f>
        <v/>
      </c>
    </row>
    <row r="606" spans="8:8" x14ac:dyDescent="0.2">
      <c r="H606" s="171" t="str">
        <f>CONCATENATE(Resumen!F604,Resumen!H604)</f>
        <v/>
      </c>
    </row>
    <row r="607" spans="8:8" x14ac:dyDescent="0.2">
      <c r="H607" s="171" t="str">
        <f>CONCATENATE(Resumen!F605,Resumen!H605)</f>
        <v/>
      </c>
    </row>
    <row r="608" spans="8:8" x14ac:dyDescent="0.2">
      <c r="H608" s="171" t="str">
        <f>CONCATENATE(Resumen!F606,Resumen!H606)</f>
        <v/>
      </c>
    </row>
    <row r="609" spans="8:8" x14ac:dyDescent="0.2">
      <c r="H609" s="171" t="str">
        <f>CONCATENATE(Resumen!F607,Resumen!H607)</f>
        <v/>
      </c>
    </row>
    <row r="610" spans="8:8" x14ac:dyDescent="0.2">
      <c r="H610" s="171" t="str">
        <f>CONCATENATE(Resumen!F608,Resumen!H608)</f>
        <v/>
      </c>
    </row>
    <row r="611" spans="8:8" x14ac:dyDescent="0.2">
      <c r="H611" s="171" t="str">
        <f>CONCATENATE(Resumen!F609,Resumen!H609)</f>
        <v/>
      </c>
    </row>
    <row r="612" spans="8:8" x14ac:dyDescent="0.2">
      <c r="H612" s="171" t="str">
        <f>CONCATENATE(Resumen!F610,Resumen!H610)</f>
        <v/>
      </c>
    </row>
    <row r="613" spans="8:8" x14ac:dyDescent="0.2">
      <c r="H613" s="171" t="str">
        <f>CONCATENATE(Resumen!F611,Resumen!H611)</f>
        <v/>
      </c>
    </row>
    <row r="614" spans="8:8" x14ac:dyDescent="0.2">
      <c r="H614" s="171" t="str">
        <f>CONCATENATE(Resumen!F612,Resumen!H612)</f>
        <v/>
      </c>
    </row>
    <row r="615" spans="8:8" x14ac:dyDescent="0.2">
      <c r="H615" s="171" t="str">
        <f>CONCATENATE(Resumen!F613,Resumen!H613)</f>
        <v/>
      </c>
    </row>
    <row r="616" spans="8:8" x14ac:dyDescent="0.2">
      <c r="H616" s="171" t="str">
        <f>CONCATENATE(Resumen!F614,Resumen!H614)</f>
        <v/>
      </c>
    </row>
    <row r="617" spans="8:8" x14ac:dyDescent="0.2">
      <c r="H617" s="171" t="str">
        <f>CONCATENATE(Resumen!F615,Resumen!H615)</f>
        <v/>
      </c>
    </row>
    <row r="618" spans="8:8" x14ac:dyDescent="0.2">
      <c r="H618" s="171" t="str">
        <f>CONCATENATE(Resumen!F616,Resumen!H616)</f>
        <v/>
      </c>
    </row>
    <row r="619" spans="8:8" x14ac:dyDescent="0.2">
      <c r="H619" s="171" t="str">
        <f>CONCATENATE(Resumen!F617,Resumen!H617)</f>
        <v/>
      </c>
    </row>
    <row r="620" spans="8:8" x14ac:dyDescent="0.2">
      <c r="H620" s="171" t="str">
        <f>CONCATENATE(Resumen!F618,Resumen!H618)</f>
        <v/>
      </c>
    </row>
    <row r="621" spans="8:8" x14ac:dyDescent="0.2">
      <c r="H621" s="171" t="str">
        <f>CONCATENATE(Resumen!F619,Resumen!H619)</f>
        <v/>
      </c>
    </row>
    <row r="622" spans="8:8" x14ac:dyDescent="0.2">
      <c r="H622" s="171" t="str">
        <f>CONCATENATE(Resumen!F620,Resumen!H620)</f>
        <v/>
      </c>
    </row>
    <row r="623" spans="8:8" x14ac:dyDescent="0.2">
      <c r="H623" s="171" t="str">
        <f>CONCATENATE(Resumen!F621,Resumen!H621)</f>
        <v/>
      </c>
    </row>
    <row r="624" spans="8:8" x14ac:dyDescent="0.2">
      <c r="H624" s="171" t="str">
        <f>CONCATENATE(Resumen!F622,Resumen!H622)</f>
        <v/>
      </c>
    </row>
    <row r="625" spans="8:8" x14ac:dyDescent="0.2">
      <c r="H625" s="171" t="str">
        <f>CONCATENATE(Resumen!F623,Resumen!H623)</f>
        <v/>
      </c>
    </row>
    <row r="626" spans="8:8" x14ac:dyDescent="0.2">
      <c r="H626" s="171" t="str">
        <f>CONCATENATE(Resumen!F624,Resumen!H624)</f>
        <v/>
      </c>
    </row>
    <row r="627" spans="8:8" x14ac:dyDescent="0.2">
      <c r="H627" s="171" t="str">
        <f>CONCATENATE(Resumen!F625,Resumen!H625)</f>
        <v/>
      </c>
    </row>
    <row r="628" spans="8:8" x14ac:dyDescent="0.2">
      <c r="H628" s="171" t="str">
        <f>CONCATENATE(Resumen!F626,Resumen!H626)</f>
        <v/>
      </c>
    </row>
    <row r="629" spans="8:8" x14ac:dyDescent="0.2">
      <c r="H629" s="171" t="str">
        <f>CONCATENATE(Resumen!F627,Resumen!H627)</f>
        <v/>
      </c>
    </row>
    <row r="630" spans="8:8" x14ac:dyDescent="0.2">
      <c r="H630" s="171" t="str">
        <f>CONCATENATE(Resumen!F628,Resumen!H628)</f>
        <v/>
      </c>
    </row>
    <row r="631" spans="8:8" x14ac:dyDescent="0.2">
      <c r="H631" s="171" t="str">
        <f>CONCATENATE(Resumen!F629,Resumen!H629)</f>
        <v/>
      </c>
    </row>
    <row r="632" spans="8:8" x14ac:dyDescent="0.2">
      <c r="H632" s="171" t="str">
        <f>CONCATENATE(Resumen!F630,Resumen!H630)</f>
        <v/>
      </c>
    </row>
    <row r="633" spans="8:8" x14ac:dyDescent="0.2">
      <c r="H633" s="171" t="str">
        <f>CONCATENATE(Resumen!F631,Resumen!H631)</f>
        <v/>
      </c>
    </row>
    <row r="634" spans="8:8" x14ac:dyDescent="0.2">
      <c r="H634" s="171" t="str">
        <f>CONCATENATE(Resumen!F632,Resumen!H632)</f>
        <v/>
      </c>
    </row>
    <row r="635" spans="8:8" x14ac:dyDescent="0.2">
      <c r="H635" s="171" t="str">
        <f>CONCATENATE(Resumen!F633,Resumen!H633)</f>
        <v/>
      </c>
    </row>
    <row r="636" spans="8:8" x14ac:dyDescent="0.2">
      <c r="H636" s="171" t="str">
        <f>CONCATENATE(Resumen!F634,Resumen!H634)</f>
        <v/>
      </c>
    </row>
    <row r="637" spans="8:8" x14ac:dyDescent="0.2">
      <c r="H637" s="171" t="str">
        <f>CONCATENATE(Resumen!F635,Resumen!H635)</f>
        <v/>
      </c>
    </row>
    <row r="638" spans="8:8" x14ac:dyDescent="0.2">
      <c r="H638" s="171" t="str">
        <f>CONCATENATE(Resumen!F636,Resumen!H636)</f>
        <v/>
      </c>
    </row>
    <row r="639" spans="8:8" x14ac:dyDescent="0.2">
      <c r="H639" s="171" t="str">
        <f>CONCATENATE(Resumen!F637,Resumen!H637)</f>
        <v/>
      </c>
    </row>
    <row r="640" spans="8:8" x14ac:dyDescent="0.2">
      <c r="H640" s="171" t="str">
        <f>CONCATENATE(Resumen!F638,Resumen!H638)</f>
        <v/>
      </c>
    </row>
    <row r="641" spans="8:8" x14ac:dyDescent="0.2">
      <c r="H641" s="171" t="str">
        <f>CONCATENATE(Resumen!F639,Resumen!H639)</f>
        <v/>
      </c>
    </row>
    <row r="642" spans="8:8" x14ac:dyDescent="0.2">
      <c r="H642" s="171" t="str">
        <f>CONCATENATE(Resumen!F640,Resumen!H640)</f>
        <v/>
      </c>
    </row>
    <row r="643" spans="8:8" x14ac:dyDescent="0.2">
      <c r="H643" s="171" t="str">
        <f>CONCATENATE(Resumen!F641,Resumen!H641)</f>
        <v/>
      </c>
    </row>
    <row r="644" spans="8:8" x14ac:dyDescent="0.2">
      <c r="H644" s="171" t="str">
        <f>CONCATENATE(Resumen!F642,Resumen!H642)</f>
        <v/>
      </c>
    </row>
    <row r="645" spans="8:8" x14ac:dyDescent="0.2">
      <c r="H645" s="171" t="str">
        <f>CONCATENATE(Resumen!F643,Resumen!H643)</f>
        <v/>
      </c>
    </row>
    <row r="646" spans="8:8" x14ac:dyDescent="0.2">
      <c r="H646" s="171" t="str">
        <f>CONCATENATE(Resumen!F644,Resumen!H644)</f>
        <v/>
      </c>
    </row>
    <row r="647" spans="8:8" x14ac:dyDescent="0.2">
      <c r="H647" s="171" t="str">
        <f>CONCATENATE(Resumen!F645,Resumen!H645)</f>
        <v/>
      </c>
    </row>
    <row r="648" spans="8:8" x14ac:dyDescent="0.2">
      <c r="H648" s="171" t="str">
        <f>CONCATENATE(Resumen!F646,Resumen!H646)</f>
        <v/>
      </c>
    </row>
    <row r="649" spans="8:8" x14ac:dyDescent="0.2">
      <c r="H649" s="171" t="str">
        <f>CONCATENATE(Resumen!F647,Resumen!H647)</f>
        <v/>
      </c>
    </row>
    <row r="650" spans="8:8" x14ac:dyDescent="0.2">
      <c r="H650" s="171" t="str">
        <f>CONCATENATE(Resumen!F648,Resumen!H648)</f>
        <v/>
      </c>
    </row>
    <row r="651" spans="8:8" x14ac:dyDescent="0.2">
      <c r="H651" s="171" t="str">
        <f>CONCATENATE(Resumen!F649,Resumen!H649)</f>
        <v/>
      </c>
    </row>
    <row r="652" spans="8:8" x14ac:dyDescent="0.2">
      <c r="H652" s="171" t="str">
        <f>CONCATENATE(Resumen!F650,Resumen!H650)</f>
        <v/>
      </c>
    </row>
    <row r="653" spans="8:8" x14ac:dyDescent="0.2">
      <c r="H653" s="171" t="str">
        <f>CONCATENATE(Resumen!F651,Resumen!H651)</f>
        <v/>
      </c>
    </row>
    <row r="654" spans="8:8" x14ac:dyDescent="0.2">
      <c r="H654" s="171" t="str">
        <f>CONCATENATE(Resumen!F652,Resumen!H652)</f>
        <v/>
      </c>
    </row>
    <row r="655" spans="8:8" x14ac:dyDescent="0.2">
      <c r="H655" s="171" t="str">
        <f>CONCATENATE(Resumen!F653,Resumen!H653)</f>
        <v/>
      </c>
    </row>
    <row r="656" spans="8:8" x14ac:dyDescent="0.2">
      <c r="H656" s="171" t="str">
        <f>CONCATENATE(Resumen!F654,Resumen!H654)</f>
        <v/>
      </c>
    </row>
    <row r="657" spans="8:8" x14ac:dyDescent="0.2">
      <c r="H657" s="171" t="str">
        <f>CONCATENATE(Resumen!F655,Resumen!H655)</f>
        <v/>
      </c>
    </row>
    <row r="658" spans="8:8" x14ac:dyDescent="0.2">
      <c r="H658" s="171" t="str">
        <f>CONCATENATE(Resumen!F656,Resumen!H656)</f>
        <v/>
      </c>
    </row>
    <row r="659" spans="8:8" x14ac:dyDescent="0.2">
      <c r="H659" s="171" t="str">
        <f>CONCATENATE(Resumen!F657,Resumen!H657)</f>
        <v/>
      </c>
    </row>
    <row r="660" spans="8:8" x14ac:dyDescent="0.2">
      <c r="H660" s="171" t="str">
        <f>CONCATENATE(Resumen!F658,Resumen!H658)</f>
        <v/>
      </c>
    </row>
    <row r="661" spans="8:8" x14ac:dyDescent="0.2">
      <c r="H661" s="171" t="str">
        <f>CONCATENATE(Resumen!F659,Resumen!H659)</f>
        <v/>
      </c>
    </row>
    <row r="662" spans="8:8" x14ac:dyDescent="0.2">
      <c r="H662" s="171" t="str">
        <f>CONCATENATE(Resumen!F660,Resumen!H660)</f>
        <v/>
      </c>
    </row>
    <row r="663" spans="8:8" x14ac:dyDescent="0.2">
      <c r="H663" s="171" t="str">
        <f>CONCATENATE(Resumen!F661,Resumen!H661)</f>
        <v/>
      </c>
    </row>
    <row r="664" spans="8:8" x14ac:dyDescent="0.2">
      <c r="H664" s="171" t="str">
        <f>CONCATENATE(Resumen!F662,Resumen!H662)</f>
        <v/>
      </c>
    </row>
    <row r="665" spans="8:8" x14ac:dyDescent="0.2">
      <c r="H665" s="171" t="str">
        <f>CONCATENATE(Resumen!F663,Resumen!H663)</f>
        <v/>
      </c>
    </row>
    <row r="666" spans="8:8" x14ac:dyDescent="0.2">
      <c r="H666" s="171" t="str">
        <f>CONCATENATE(Resumen!F664,Resumen!H664)</f>
        <v/>
      </c>
    </row>
    <row r="667" spans="8:8" x14ac:dyDescent="0.2">
      <c r="H667" s="171" t="str">
        <f>CONCATENATE(Resumen!F665,Resumen!H665)</f>
        <v/>
      </c>
    </row>
    <row r="668" spans="8:8" x14ac:dyDescent="0.2">
      <c r="H668" s="171" t="str">
        <f>CONCATENATE(Resumen!F666,Resumen!H666)</f>
        <v/>
      </c>
    </row>
    <row r="669" spans="8:8" x14ac:dyDescent="0.2">
      <c r="H669" s="171" t="str">
        <f>CONCATENATE(Resumen!F667,Resumen!H667)</f>
        <v/>
      </c>
    </row>
    <row r="670" spans="8:8" x14ac:dyDescent="0.2">
      <c r="H670" s="171" t="str">
        <f>CONCATENATE(Resumen!F668,Resumen!H668)</f>
        <v/>
      </c>
    </row>
    <row r="671" spans="8:8" x14ac:dyDescent="0.2">
      <c r="H671" s="171" t="str">
        <f>CONCATENATE(Resumen!F669,Resumen!H669)</f>
        <v/>
      </c>
    </row>
    <row r="672" spans="8:8" x14ac:dyDescent="0.2">
      <c r="H672" s="171" t="str">
        <f>CONCATENATE(Resumen!F670,Resumen!H670)</f>
        <v/>
      </c>
    </row>
    <row r="673" spans="8:8" x14ac:dyDescent="0.2">
      <c r="H673" s="171" t="str">
        <f>CONCATENATE(Resumen!F671,Resumen!H671)</f>
        <v/>
      </c>
    </row>
    <row r="674" spans="8:8" x14ac:dyDescent="0.2">
      <c r="H674" s="171" t="str">
        <f>CONCATENATE(Resumen!F672,Resumen!H672)</f>
        <v/>
      </c>
    </row>
    <row r="675" spans="8:8" x14ac:dyDescent="0.2">
      <c r="H675" s="171" t="str">
        <f>CONCATENATE(Resumen!F673,Resumen!H673)</f>
        <v/>
      </c>
    </row>
    <row r="676" spans="8:8" x14ac:dyDescent="0.2">
      <c r="H676" s="171" t="str">
        <f>CONCATENATE(Resumen!F674,Resumen!H674)</f>
        <v/>
      </c>
    </row>
    <row r="677" spans="8:8" x14ac:dyDescent="0.2">
      <c r="H677" s="171" t="str">
        <f>CONCATENATE(Resumen!F675,Resumen!H675)</f>
        <v/>
      </c>
    </row>
    <row r="678" spans="8:8" x14ac:dyDescent="0.2">
      <c r="H678" s="171" t="str">
        <f>CONCATENATE(Resumen!F676,Resumen!H676)</f>
        <v/>
      </c>
    </row>
    <row r="679" spans="8:8" x14ac:dyDescent="0.2">
      <c r="H679" s="171" t="str">
        <f>CONCATENATE(Resumen!F677,Resumen!H677)</f>
        <v/>
      </c>
    </row>
    <row r="680" spans="8:8" x14ac:dyDescent="0.2">
      <c r="H680" s="171" t="str">
        <f>CONCATENATE(Resumen!F678,Resumen!H678)</f>
        <v/>
      </c>
    </row>
    <row r="681" spans="8:8" x14ac:dyDescent="0.2">
      <c r="H681" s="171" t="str">
        <f>CONCATENATE(Resumen!F679,Resumen!H679)</f>
        <v/>
      </c>
    </row>
    <row r="682" spans="8:8" x14ac:dyDescent="0.2">
      <c r="H682" s="171" t="str">
        <f>CONCATENATE(Resumen!F680,Resumen!H680)</f>
        <v/>
      </c>
    </row>
    <row r="683" spans="8:8" x14ac:dyDescent="0.2">
      <c r="H683" s="171" t="str">
        <f>CONCATENATE(Resumen!F681,Resumen!H681)</f>
        <v/>
      </c>
    </row>
    <row r="684" spans="8:8" x14ac:dyDescent="0.2">
      <c r="H684" s="171" t="str">
        <f>CONCATENATE(Resumen!F682,Resumen!H682)</f>
        <v/>
      </c>
    </row>
    <row r="685" spans="8:8" x14ac:dyDescent="0.2">
      <c r="H685" s="171" t="str">
        <f>CONCATENATE(Resumen!F683,Resumen!H683)</f>
        <v/>
      </c>
    </row>
    <row r="686" spans="8:8" x14ac:dyDescent="0.2">
      <c r="H686" s="171" t="str">
        <f>CONCATENATE(Resumen!F684,Resumen!H684)</f>
        <v/>
      </c>
    </row>
    <row r="687" spans="8:8" x14ac:dyDescent="0.2">
      <c r="H687" s="171" t="str">
        <f>CONCATENATE(Resumen!F685,Resumen!H685)</f>
        <v/>
      </c>
    </row>
    <row r="688" spans="8:8" x14ac:dyDescent="0.2">
      <c r="H688" s="171" t="str">
        <f>CONCATENATE(Resumen!F686,Resumen!H686)</f>
        <v/>
      </c>
    </row>
    <row r="689" spans="8:8" x14ac:dyDescent="0.2">
      <c r="H689" s="171" t="str">
        <f>CONCATENATE(Resumen!F687,Resumen!H687)</f>
        <v/>
      </c>
    </row>
    <row r="690" spans="8:8" x14ac:dyDescent="0.2">
      <c r="H690" s="171" t="str">
        <f>CONCATENATE(Resumen!F688,Resumen!H688)</f>
        <v/>
      </c>
    </row>
    <row r="691" spans="8:8" x14ac:dyDescent="0.2">
      <c r="H691" s="171" t="str">
        <f>CONCATENATE(Resumen!F689,Resumen!H689)</f>
        <v/>
      </c>
    </row>
    <row r="692" spans="8:8" x14ac:dyDescent="0.2">
      <c r="H692" s="171" t="str">
        <f>CONCATENATE(Resumen!F690,Resumen!H690)</f>
        <v/>
      </c>
    </row>
    <row r="693" spans="8:8" x14ac:dyDescent="0.2">
      <c r="H693" s="171" t="str">
        <f>CONCATENATE(Resumen!F691,Resumen!H691)</f>
        <v/>
      </c>
    </row>
    <row r="694" spans="8:8" x14ac:dyDescent="0.2">
      <c r="H694" s="171" t="str">
        <f>CONCATENATE(Resumen!F692,Resumen!H692)</f>
        <v/>
      </c>
    </row>
    <row r="695" spans="8:8" x14ac:dyDescent="0.2">
      <c r="H695" s="171" t="str">
        <f>CONCATENATE(Resumen!F693,Resumen!H693)</f>
        <v/>
      </c>
    </row>
    <row r="696" spans="8:8" x14ac:dyDescent="0.2">
      <c r="H696" s="171" t="str">
        <f>CONCATENATE(Resumen!F694,Resumen!H694)</f>
        <v/>
      </c>
    </row>
    <row r="697" spans="8:8" x14ac:dyDescent="0.2">
      <c r="H697" s="171" t="str">
        <f>CONCATENATE(Resumen!F695,Resumen!H695)</f>
        <v/>
      </c>
    </row>
    <row r="698" spans="8:8" x14ac:dyDescent="0.2">
      <c r="H698" s="171" t="str">
        <f>CONCATENATE(Resumen!F696,Resumen!H696)</f>
        <v/>
      </c>
    </row>
    <row r="699" spans="8:8" x14ac:dyDescent="0.2">
      <c r="H699" s="171" t="str">
        <f>CONCATENATE(Resumen!F697,Resumen!H697)</f>
        <v/>
      </c>
    </row>
    <row r="700" spans="8:8" x14ac:dyDescent="0.2">
      <c r="H700" s="171" t="str">
        <f>CONCATENATE(Resumen!F698,Resumen!H698)</f>
        <v/>
      </c>
    </row>
    <row r="701" spans="8:8" x14ac:dyDescent="0.2">
      <c r="H701" s="171" t="str">
        <f>CONCATENATE(Resumen!F699,Resumen!H699)</f>
        <v/>
      </c>
    </row>
    <row r="702" spans="8:8" x14ac:dyDescent="0.2">
      <c r="H702" s="171" t="str">
        <f>CONCATENATE(Resumen!F700,Resumen!H700)</f>
        <v/>
      </c>
    </row>
    <row r="703" spans="8:8" x14ac:dyDescent="0.2">
      <c r="H703" s="171" t="str">
        <f>CONCATENATE(Resumen!F701,Resumen!H701)</f>
        <v/>
      </c>
    </row>
    <row r="704" spans="8:8" x14ac:dyDescent="0.2">
      <c r="H704" s="171" t="str">
        <f>CONCATENATE(Resumen!F702,Resumen!H702)</f>
        <v/>
      </c>
    </row>
    <row r="705" spans="8:8" x14ac:dyDescent="0.2">
      <c r="H705" s="171" t="str">
        <f>CONCATENATE(Resumen!F703,Resumen!H703)</f>
        <v/>
      </c>
    </row>
    <row r="706" spans="8:8" x14ac:dyDescent="0.2">
      <c r="H706" s="171" t="str">
        <f>CONCATENATE(Resumen!F704,Resumen!H704)</f>
        <v/>
      </c>
    </row>
    <row r="707" spans="8:8" x14ac:dyDescent="0.2">
      <c r="H707" s="171" t="str">
        <f>CONCATENATE(Resumen!F705,Resumen!H705)</f>
        <v/>
      </c>
    </row>
    <row r="708" spans="8:8" x14ac:dyDescent="0.2">
      <c r="H708" s="171" t="str">
        <f>CONCATENATE(Resumen!F706,Resumen!H706)</f>
        <v/>
      </c>
    </row>
    <row r="709" spans="8:8" x14ac:dyDescent="0.2">
      <c r="H709" s="171" t="str">
        <f>CONCATENATE(Resumen!F707,Resumen!H707)</f>
        <v/>
      </c>
    </row>
    <row r="710" spans="8:8" x14ac:dyDescent="0.2">
      <c r="H710" s="171" t="str">
        <f>CONCATENATE(Resumen!F708,Resumen!H708)</f>
        <v/>
      </c>
    </row>
    <row r="711" spans="8:8" x14ac:dyDescent="0.2">
      <c r="H711" s="171" t="str">
        <f>CONCATENATE(Resumen!F709,Resumen!H709)</f>
        <v/>
      </c>
    </row>
    <row r="712" spans="8:8" x14ac:dyDescent="0.2">
      <c r="H712" s="171" t="str">
        <f>CONCATENATE(Resumen!F710,Resumen!H710)</f>
        <v/>
      </c>
    </row>
    <row r="713" spans="8:8" x14ac:dyDescent="0.2">
      <c r="H713" s="171" t="str">
        <f>CONCATENATE(Resumen!F711,Resumen!H711)</f>
        <v/>
      </c>
    </row>
    <row r="714" spans="8:8" x14ac:dyDescent="0.2">
      <c r="H714" s="171" t="str">
        <f>CONCATENATE(Resumen!F712,Resumen!H712)</f>
        <v/>
      </c>
    </row>
    <row r="715" spans="8:8" x14ac:dyDescent="0.2">
      <c r="H715" s="171" t="str">
        <f>CONCATENATE(Resumen!F713,Resumen!H713)</f>
        <v/>
      </c>
    </row>
    <row r="716" spans="8:8" x14ac:dyDescent="0.2">
      <c r="H716" s="171" t="str">
        <f>CONCATENATE(Resumen!F714,Resumen!H714)</f>
        <v/>
      </c>
    </row>
    <row r="717" spans="8:8" x14ac:dyDescent="0.2">
      <c r="H717" s="171" t="str">
        <f>CONCATENATE(Resumen!F715,Resumen!H715)</f>
        <v/>
      </c>
    </row>
    <row r="718" spans="8:8" x14ac:dyDescent="0.2">
      <c r="H718" s="171" t="str">
        <f>CONCATENATE(Resumen!F716,Resumen!H716)</f>
        <v/>
      </c>
    </row>
    <row r="719" spans="8:8" x14ac:dyDescent="0.2">
      <c r="H719" s="171" t="str">
        <f>CONCATENATE(Resumen!F717,Resumen!H717)</f>
        <v/>
      </c>
    </row>
    <row r="720" spans="8:8" x14ac:dyDescent="0.2">
      <c r="H720" s="171" t="str">
        <f>CONCATENATE(Resumen!F718,Resumen!H718)</f>
        <v/>
      </c>
    </row>
    <row r="721" spans="8:8" x14ac:dyDescent="0.2">
      <c r="H721" s="171" t="str">
        <f>CONCATENATE(Resumen!F719,Resumen!H719)</f>
        <v/>
      </c>
    </row>
    <row r="722" spans="8:8" x14ac:dyDescent="0.2">
      <c r="H722" s="171" t="str">
        <f>CONCATENATE(Resumen!F720,Resumen!H720)</f>
        <v/>
      </c>
    </row>
    <row r="723" spans="8:8" x14ac:dyDescent="0.2">
      <c r="H723" s="171" t="str">
        <f>CONCATENATE(Resumen!F721,Resumen!H721)</f>
        <v/>
      </c>
    </row>
    <row r="724" spans="8:8" x14ac:dyDescent="0.2">
      <c r="H724" s="171" t="str">
        <f>CONCATENATE(Resumen!F722,Resumen!H722)</f>
        <v/>
      </c>
    </row>
    <row r="725" spans="8:8" x14ac:dyDescent="0.2">
      <c r="H725" s="171" t="str">
        <f>CONCATENATE(Resumen!F723,Resumen!H723)</f>
        <v/>
      </c>
    </row>
    <row r="726" spans="8:8" x14ac:dyDescent="0.2">
      <c r="H726" s="171" t="str">
        <f>CONCATENATE(Resumen!F724,Resumen!H724)</f>
        <v/>
      </c>
    </row>
    <row r="727" spans="8:8" x14ac:dyDescent="0.2">
      <c r="H727" s="171" t="str">
        <f>CONCATENATE(Resumen!F725,Resumen!H725)</f>
        <v/>
      </c>
    </row>
    <row r="728" spans="8:8" x14ac:dyDescent="0.2">
      <c r="H728" s="171" t="str">
        <f>CONCATENATE(Resumen!F726,Resumen!H726)</f>
        <v/>
      </c>
    </row>
    <row r="729" spans="8:8" x14ac:dyDescent="0.2">
      <c r="H729" s="171" t="str">
        <f>CONCATENATE(Resumen!F727,Resumen!H727)</f>
        <v/>
      </c>
    </row>
    <row r="730" spans="8:8" x14ac:dyDescent="0.2">
      <c r="H730" s="171" t="str">
        <f>CONCATENATE(Resumen!F728,Resumen!H728)</f>
        <v/>
      </c>
    </row>
    <row r="731" spans="8:8" x14ac:dyDescent="0.2">
      <c r="H731" s="171" t="str">
        <f>CONCATENATE(Resumen!F729,Resumen!H729)</f>
        <v/>
      </c>
    </row>
    <row r="732" spans="8:8" x14ac:dyDescent="0.2">
      <c r="H732" s="171" t="str">
        <f>CONCATENATE(Resumen!F730,Resumen!H730)</f>
        <v/>
      </c>
    </row>
    <row r="733" spans="8:8" x14ac:dyDescent="0.2">
      <c r="H733" s="171" t="str">
        <f>CONCATENATE(Resumen!F731,Resumen!H731)</f>
        <v/>
      </c>
    </row>
    <row r="734" spans="8:8" x14ac:dyDescent="0.2">
      <c r="H734" s="171" t="str">
        <f>CONCATENATE(Resumen!F732,Resumen!H732)</f>
        <v/>
      </c>
    </row>
    <row r="735" spans="8:8" x14ac:dyDescent="0.2">
      <c r="H735" s="171" t="str">
        <f>CONCATENATE(Resumen!F733,Resumen!H733)</f>
        <v/>
      </c>
    </row>
    <row r="736" spans="8:8" x14ac:dyDescent="0.2">
      <c r="H736" s="171" t="str">
        <f>CONCATENATE(Resumen!F734,Resumen!H734)</f>
        <v/>
      </c>
    </row>
    <row r="737" spans="8:8" x14ac:dyDescent="0.2">
      <c r="H737" s="171" t="str">
        <f>CONCATENATE(Resumen!F735,Resumen!H735)</f>
        <v/>
      </c>
    </row>
    <row r="738" spans="8:8" x14ac:dyDescent="0.2">
      <c r="H738" s="171" t="str">
        <f>CONCATENATE(Resumen!F736,Resumen!H736)</f>
        <v/>
      </c>
    </row>
    <row r="739" spans="8:8" x14ac:dyDescent="0.2">
      <c r="H739" s="171" t="str">
        <f>CONCATENATE(Resumen!F737,Resumen!H737)</f>
        <v/>
      </c>
    </row>
    <row r="740" spans="8:8" x14ac:dyDescent="0.2">
      <c r="H740" s="171" t="str">
        <f>CONCATENATE(Resumen!F738,Resumen!H738)</f>
        <v/>
      </c>
    </row>
    <row r="741" spans="8:8" x14ac:dyDescent="0.2">
      <c r="H741" s="171" t="str">
        <f>CONCATENATE(Resumen!F739,Resumen!H739)</f>
        <v/>
      </c>
    </row>
    <row r="742" spans="8:8" x14ac:dyDescent="0.2">
      <c r="H742" s="171" t="str">
        <f>CONCATENATE(Resumen!F740,Resumen!H740)</f>
        <v/>
      </c>
    </row>
    <row r="743" spans="8:8" x14ac:dyDescent="0.2">
      <c r="H743" s="171" t="str">
        <f>CONCATENATE(Resumen!F741,Resumen!H741)</f>
        <v/>
      </c>
    </row>
    <row r="744" spans="8:8" x14ac:dyDescent="0.2">
      <c r="H744" s="171" t="str">
        <f>CONCATENATE(Resumen!F742,Resumen!H742)</f>
        <v/>
      </c>
    </row>
    <row r="745" spans="8:8" x14ac:dyDescent="0.2">
      <c r="H745" s="171" t="str">
        <f>CONCATENATE(Resumen!F743,Resumen!H743)</f>
        <v/>
      </c>
    </row>
    <row r="746" spans="8:8" x14ac:dyDescent="0.2">
      <c r="H746" s="171" t="str">
        <f>CONCATENATE(Resumen!F744,Resumen!H744)</f>
        <v/>
      </c>
    </row>
    <row r="747" spans="8:8" x14ac:dyDescent="0.2">
      <c r="H747" s="171" t="str">
        <f>CONCATENATE(Resumen!F745,Resumen!H745)</f>
        <v/>
      </c>
    </row>
    <row r="748" spans="8:8" x14ac:dyDescent="0.2">
      <c r="H748" s="171" t="str">
        <f>CONCATENATE(Resumen!F746,Resumen!H746)</f>
        <v/>
      </c>
    </row>
    <row r="749" spans="8:8" x14ac:dyDescent="0.2">
      <c r="H749" s="171" t="str">
        <f>CONCATENATE(Resumen!F747,Resumen!H747)</f>
        <v/>
      </c>
    </row>
    <row r="750" spans="8:8" x14ac:dyDescent="0.2">
      <c r="H750" s="171" t="str">
        <f>CONCATENATE(Resumen!F748,Resumen!H748)</f>
        <v/>
      </c>
    </row>
    <row r="751" spans="8:8" x14ac:dyDescent="0.2">
      <c r="H751" s="171" t="str">
        <f>CONCATENATE(Resumen!F749,Resumen!H749)</f>
        <v/>
      </c>
    </row>
    <row r="752" spans="8:8" x14ac:dyDescent="0.2">
      <c r="H752" s="171" t="str">
        <f>CONCATENATE(Resumen!F750,Resumen!H750)</f>
        <v/>
      </c>
    </row>
    <row r="753" spans="8:8" x14ac:dyDescent="0.2">
      <c r="H753" s="171" t="str">
        <f>CONCATENATE(Resumen!F751,Resumen!H751)</f>
        <v/>
      </c>
    </row>
    <row r="754" spans="8:8" x14ac:dyDescent="0.2">
      <c r="H754" s="171" t="str">
        <f>CONCATENATE(Resumen!F752,Resumen!H752)</f>
        <v/>
      </c>
    </row>
    <row r="755" spans="8:8" x14ac:dyDescent="0.2">
      <c r="H755" s="171" t="str">
        <f>CONCATENATE(Resumen!F753,Resumen!H753)</f>
        <v/>
      </c>
    </row>
    <row r="756" spans="8:8" x14ac:dyDescent="0.2">
      <c r="H756" s="171" t="str">
        <f>CONCATENATE(Resumen!F754,Resumen!H754)</f>
        <v/>
      </c>
    </row>
    <row r="757" spans="8:8" x14ac:dyDescent="0.2">
      <c r="H757" s="171" t="str">
        <f>CONCATENATE(Resumen!F755,Resumen!H755)</f>
        <v/>
      </c>
    </row>
    <row r="758" spans="8:8" x14ac:dyDescent="0.2">
      <c r="H758" s="171" t="str">
        <f>CONCATENATE(Resumen!F756,Resumen!H756)</f>
        <v/>
      </c>
    </row>
    <row r="759" spans="8:8" x14ac:dyDescent="0.2">
      <c r="H759" s="171" t="str">
        <f>CONCATENATE(Resumen!F757,Resumen!H757)</f>
        <v/>
      </c>
    </row>
    <row r="760" spans="8:8" x14ac:dyDescent="0.2">
      <c r="H760" s="171" t="str">
        <f>CONCATENATE(Resumen!F758,Resumen!H758)</f>
        <v/>
      </c>
    </row>
    <row r="761" spans="8:8" x14ac:dyDescent="0.2">
      <c r="H761" s="171" t="str">
        <f>CONCATENATE(Resumen!F759,Resumen!H759)</f>
        <v/>
      </c>
    </row>
    <row r="762" spans="8:8" x14ac:dyDescent="0.2">
      <c r="H762" s="171" t="str">
        <f>CONCATENATE(Resumen!F760,Resumen!H760)</f>
        <v/>
      </c>
    </row>
    <row r="763" spans="8:8" x14ac:dyDescent="0.2">
      <c r="H763" s="171" t="str">
        <f>CONCATENATE(Resumen!F761,Resumen!H761)</f>
        <v/>
      </c>
    </row>
    <row r="764" spans="8:8" x14ac:dyDescent="0.2">
      <c r="H764" s="171" t="str">
        <f>CONCATENATE(Resumen!F762,Resumen!H762)</f>
        <v/>
      </c>
    </row>
    <row r="765" spans="8:8" x14ac:dyDescent="0.2">
      <c r="H765" s="171" t="str">
        <f>CONCATENATE(Resumen!F763,Resumen!H763)</f>
        <v/>
      </c>
    </row>
    <row r="766" spans="8:8" x14ac:dyDescent="0.2">
      <c r="H766" s="171" t="str">
        <f>CONCATENATE(Resumen!F764,Resumen!H764)</f>
        <v/>
      </c>
    </row>
    <row r="767" spans="8:8" x14ac:dyDescent="0.2">
      <c r="H767" s="171" t="str">
        <f>CONCATENATE(Resumen!F765,Resumen!H765)</f>
        <v/>
      </c>
    </row>
    <row r="768" spans="8:8" x14ac:dyDescent="0.2">
      <c r="H768" s="171" t="str">
        <f>CONCATENATE(Resumen!F766,Resumen!H766)</f>
        <v/>
      </c>
    </row>
    <row r="769" spans="8:8" x14ac:dyDescent="0.2">
      <c r="H769" s="171" t="str">
        <f>CONCATENATE(Resumen!F767,Resumen!H767)</f>
        <v/>
      </c>
    </row>
    <row r="770" spans="8:8" x14ac:dyDescent="0.2">
      <c r="H770" s="171" t="str">
        <f>CONCATENATE(Resumen!F768,Resumen!H768)</f>
        <v/>
      </c>
    </row>
    <row r="771" spans="8:8" x14ac:dyDescent="0.2">
      <c r="H771" s="171" t="str">
        <f>CONCATENATE(Resumen!F769,Resumen!H769)</f>
        <v/>
      </c>
    </row>
    <row r="772" spans="8:8" x14ac:dyDescent="0.2">
      <c r="H772" s="171" t="str">
        <f>CONCATENATE(Resumen!F770,Resumen!H770)</f>
        <v/>
      </c>
    </row>
    <row r="773" spans="8:8" x14ac:dyDescent="0.2">
      <c r="H773" s="171" t="str">
        <f>CONCATENATE(Resumen!F771,Resumen!H771)</f>
        <v/>
      </c>
    </row>
    <row r="774" spans="8:8" x14ac:dyDescent="0.2">
      <c r="H774" s="171" t="str">
        <f>CONCATENATE(Resumen!F772,Resumen!H772)</f>
        <v/>
      </c>
    </row>
    <row r="775" spans="8:8" x14ac:dyDescent="0.2">
      <c r="H775" s="171" t="str">
        <f>CONCATENATE(Resumen!F773,Resumen!H773)</f>
        <v/>
      </c>
    </row>
    <row r="776" spans="8:8" x14ac:dyDescent="0.2">
      <c r="H776" s="171" t="str">
        <f>CONCATENATE(Resumen!F774,Resumen!H774)</f>
        <v/>
      </c>
    </row>
    <row r="777" spans="8:8" x14ac:dyDescent="0.2">
      <c r="H777" s="171" t="str">
        <f>CONCATENATE(Resumen!F775,Resumen!H775)</f>
        <v/>
      </c>
    </row>
    <row r="778" spans="8:8" x14ac:dyDescent="0.2">
      <c r="H778" s="171" t="str">
        <f>CONCATENATE(Resumen!F776,Resumen!H776)</f>
        <v/>
      </c>
    </row>
    <row r="779" spans="8:8" x14ac:dyDescent="0.2">
      <c r="H779" s="171" t="str">
        <f>CONCATENATE(Resumen!F777,Resumen!H777)</f>
        <v/>
      </c>
    </row>
    <row r="780" spans="8:8" x14ac:dyDescent="0.2">
      <c r="H780" s="171" t="str">
        <f>CONCATENATE(Resumen!F778,Resumen!H778)</f>
        <v/>
      </c>
    </row>
    <row r="781" spans="8:8" x14ac:dyDescent="0.2">
      <c r="H781" s="171" t="str">
        <f>CONCATENATE(Resumen!F779,Resumen!H779)</f>
        <v/>
      </c>
    </row>
    <row r="782" spans="8:8" x14ac:dyDescent="0.2">
      <c r="H782" s="171" t="str">
        <f>CONCATENATE(Resumen!F780,Resumen!H780)</f>
        <v/>
      </c>
    </row>
    <row r="783" spans="8:8" x14ac:dyDescent="0.2">
      <c r="H783" s="171" t="str">
        <f>CONCATENATE(Resumen!F781,Resumen!H781)</f>
        <v/>
      </c>
    </row>
    <row r="784" spans="8:8" x14ac:dyDescent="0.2">
      <c r="H784" s="171" t="str">
        <f>CONCATENATE(Resumen!F782,Resumen!H782)</f>
        <v/>
      </c>
    </row>
    <row r="785" spans="8:8" x14ac:dyDescent="0.2">
      <c r="H785" s="171" t="str">
        <f>CONCATENATE(Resumen!F783,Resumen!H783)</f>
        <v/>
      </c>
    </row>
    <row r="786" spans="8:8" x14ac:dyDescent="0.2">
      <c r="H786" s="171" t="str">
        <f>CONCATENATE(Resumen!F784,Resumen!H784)</f>
        <v/>
      </c>
    </row>
    <row r="787" spans="8:8" x14ac:dyDescent="0.2">
      <c r="H787" s="171" t="str">
        <f>CONCATENATE(Resumen!F785,Resumen!H785)</f>
        <v/>
      </c>
    </row>
    <row r="788" spans="8:8" x14ac:dyDescent="0.2">
      <c r="H788" s="171" t="str">
        <f>CONCATENATE(Resumen!F786,Resumen!H786)</f>
        <v/>
      </c>
    </row>
    <row r="789" spans="8:8" x14ac:dyDescent="0.2">
      <c r="H789" s="171" t="str">
        <f>CONCATENATE(Resumen!F787,Resumen!H787)</f>
        <v/>
      </c>
    </row>
    <row r="790" spans="8:8" x14ac:dyDescent="0.2">
      <c r="H790" s="171" t="str">
        <f>CONCATENATE(Resumen!F788,Resumen!H788)</f>
        <v/>
      </c>
    </row>
    <row r="791" spans="8:8" x14ac:dyDescent="0.2">
      <c r="H791" s="171" t="str">
        <f>CONCATENATE(Resumen!F789,Resumen!H789)</f>
        <v/>
      </c>
    </row>
    <row r="792" spans="8:8" x14ac:dyDescent="0.2">
      <c r="H792" s="171" t="str">
        <f>CONCATENATE(Resumen!F790,Resumen!H790)</f>
        <v/>
      </c>
    </row>
    <row r="793" spans="8:8" x14ac:dyDescent="0.2">
      <c r="H793" s="171" t="str">
        <f>CONCATENATE(Resumen!F791,Resumen!H791)</f>
        <v/>
      </c>
    </row>
    <row r="794" spans="8:8" x14ac:dyDescent="0.2">
      <c r="H794" s="171" t="str">
        <f>CONCATENATE(Resumen!F792,Resumen!H792)</f>
        <v/>
      </c>
    </row>
    <row r="795" spans="8:8" x14ac:dyDescent="0.2">
      <c r="H795" s="171" t="str">
        <f>CONCATENATE(Resumen!F793,Resumen!H793)</f>
        <v/>
      </c>
    </row>
    <row r="796" spans="8:8" x14ac:dyDescent="0.2">
      <c r="H796" s="171" t="str">
        <f>CONCATENATE(Resumen!F794,Resumen!H794)</f>
        <v/>
      </c>
    </row>
    <row r="797" spans="8:8" x14ac:dyDescent="0.2">
      <c r="H797" s="171" t="str">
        <f>CONCATENATE(Resumen!F795,Resumen!H795)</f>
        <v/>
      </c>
    </row>
    <row r="798" spans="8:8" x14ac:dyDescent="0.2">
      <c r="H798" s="171" t="str">
        <f>CONCATENATE(Resumen!F796,Resumen!H796)</f>
        <v/>
      </c>
    </row>
    <row r="799" spans="8:8" x14ac:dyDescent="0.2">
      <c r="H799" s="171" t="str">
        <f>CONCATENATE(Resumen!F797,Resumen!H797)</f>
        <v/>
      </c>
    </row>
    <row r="800" spans="8:8" x14ac:dyDescent="0.2">
      <c r="H800" s="171" t="str">
        <f>CONCATENATE(Resumen!F798,Resumen!H798)</f>
        <v/>
      </c>
    </row>
    <row r="801" spans="8:8" x14ac:dyDescent="0.2">
      <c r="H801" s="171" t="str">
        <f>CONCATENATE(Resumen!F799,Resumen!H799)</f>
        <v/>
      </c>
    </row>
    <row r="802" spans="8:8" x14ac:dyDescent="0.2">
      <c r="H802" s="171" t="str">
        <f>CONCATENATE(Resumen!F800,Resumen!H800)</f>
        <v/>
      </c>
    </row>
    <row r="803" spans="8:8" x14ac:dyDescent="0.2">
      <c r="H803" s="171" t="str">
        <f>CONCATENATE(Resumen!F801,Resumen!H801)</f>
        <v/>
      </c>
    </row>
    <row r="804" spans="8:8" x14ac:dyDescent="0.2">
      <c r="H804" s="171" t="str">
        <f>CONCATENATE(Resumen!F802,Resumen!H802)</f>
        <v/>
      </c>
    </row>
    <row r="805" spans="8:8" x14ac:dyDescent="0.2">
      <c r="H805" s="171" t="str">
        <f>CONCATENATE(Resumen!F803,Resumen!H803)</f>
        <v/>
      </c>
    </row>
    <row r="806" spans="8:8" x14ac:dyDescent="0.2">
      <c r="H806" s="171" t="str">
        <f>CONCATENATE(Resumen!F804,Resumen!H804)</f>
        <v/>
      </c>
    </row>
    <row r="807" spans="8:8" x14ac:dyDescent="0.2">
      <c r="H807" s="171" t="str">
        <f>CONCATENATE(Resumen!F805,Resumen!H805)</f>
        <v/>
      </c>
    </row>
    <row r="808" spans="8:8" x14ac:dyDescent="0.2">
      <c r="H808" s="171" t="str">
        <f>CONCATENATE(Resumen!F806,Resumen!H806)</f>
        <v/>
      </c>
    </row>
    <row r="809" spans="8:8" x14ac:dyDescent="0.2">
      <c r="H809" s="171" t="str">
        <f>CONCATENATE(Resumen!F807,Resumen!H807)</f>
        <v/>
      </c>
    </row>
    <row r="810" spans="8:8" x14ac:dyDescent="0.2">
      <c r="H810" s="171" t="str">
        <f>CONCATENATE(Resumen!F808,Resumen!H808)</f>
        <v/>
      </c>
    </row>
    <row r="811" spans="8:8" x14ac:dyDescent="0.2">
      <c r="H811" s="171" t="str">
        <f>CONCATENATE(Resumen!F809,Resumen!H809)</f>
        <v/>
      </c>
    </row>
    <row r="812" spans="8:8" x14ac:dyDescent="0.2">
      <c r="H812" s="171" t="str">
        <f>CONCATENATE(Resumen!F810,Resumen!H810)</f>
        <v/>
      </c>
    </row>
    <row r="813" spans="8:8" x14ac:dyDescent="0.2">
      <c r="H813" s="171" t="str">
        <f>CONCATENATE(Resumen!F811,Resumen!H811)</f>
        <v/>
      </c>
    </row>
    <row r="814" spans="8:8" x14ac:dyDescent="0.2">
      <c r="H814" s="171" t="str">
        <f>CONCATENATE(Resumen!F812,Resumen!H812)</f>
        <v/>
      </c>
    </row>
    <row r="815" spans="8:8" x14ac:dyDescent="0.2">
      <c r="H815" s="171" t="str">
        <f>CONCATENATE(Resumen!F813,Resumen!H813)</f>
        <v/>
      </c>
    </row>
    <row r="816" spans="8:8" x14ac:dyDescent="0.2">
      <c r="H816" s="171" t="str">
        <f>CONCATENATE(Resumen!F814,Resumen!H814)</f>
        <v/>
      </c>
    </row>
    <row r="817" spans="8:8" x14ac:dyDescent="0.2">
      <c r="H817" s="171" t="str">
        <f>CONCATENATE(Resumen!F815,Resumen!H815)</f>
        <v/>
      </c>
    </row>
    <row r="818" spans="8:8" x14ac:dyDescent="0.2">
      <c r="H818" s="171" t="str">
        <f>CONCATENATE(Resumen!F816,Resumen!H816)</f>
        <v/>
      </c>
    </row>
    <row r="819" spans="8:8" x14ac:dyDescent="0.2">
      <c r="H819" s="171" t="str">
        <f>CONCATENATE(Resumen!F817,Resumen!H817)</f>
        <v/>
      </c>
    </row>
    <row r="820" spans="8:8" x14ac:dyDescent="0.2">
      <c r="H820" s="171" t="str">
        <f>CONCATENATE(Resumen!F818,Resumen!H818)</f>
        <v/>
      </c>
    </row>
    <row r="821" spans="8:8" x14ac:dyDescent="0.2">
      <c r="H821" s="171" t="str">
        <f>CONCATENATE(Resumen!F819,Resumen!H819)</f>
        <v/>
      </c>
    </row>
    <row r="822" spans="8:8" x14ac:dyDescent="0.2">
      <c r="H822" s="171" t="str">
        <f>CONCATENATE(Resumen!F820,Resumen!H820)</f>
        <v/>
      </c>
    </row>
    <row r="823" spans="8:8" x14ac:dyDescent="0.2">
      <c r="H823" s="171" t="str">
        <f>CONCATENATE(Resumen!F821,Resumen!H821)</f>
        <v/>
      </c>
    </row>
    <row r="824" spans="8:8" x14ac:dyDescent="0.2">
      <c r="H824" s="171" t="str">
        <f>CONCATENATE(Resumen!F822,Resumen!H822)</f>
        <v/>
      </c>
    </row>
    <row r="825" spans="8:8" x14ac:dyDescent="0.2">
      <c r="H825" s="171" t="str">
        <f>CONCATENATE(Resumen!F823,Resumen!H823)</f>
        <v/>
      </c>
    </row>
    <row r="826" spans="8:8" x14ac:dyDescent="0.2">
      <c r="H826" s="171" t="str">
        <f>CONCATENATE(Resumen!F824,Resumen!H824)</f>
        <v/>
      </c>
    </row>
    <row r="827" spans="8:8" x14ac:dyDescent="0.2">
      <c r="H827" s="171" t="str">
        <f>CONCATENATE(Resumen!F825,Resumen!H825)</f>
        <v/>
      </c>
    </row>
    <row r="828" spans="8:8" x14ac:dyDescent="0.2">
      <c r="H828" s="171" t="str">
        <f>CONCATENATE(Resumen!F826,Resumen!H826)</f>
        <v/>
      </c>
    </row>
    <row r="829" spans="8:8" x14ac:dyDescent="0.2">
      <c r="H829" s="171" t="str">
        <f>CONCATENATE(Resumen!F827,Resumen!H827)</f>
        <v/>
      </c>
    </row>
    <row r="830" spans="8:8" x14ac:dyDescent="0.2">
      <c r="H830" s="171" t="str">
        <f>CONCATENATE(Resumen!F828,Resumen!H828)</f>
        <v/>
      </c>
    </row>
    <row r="831" spans="8:8" x14ac:dyDescent="0.2">
      <c r="H831" s="171" t="str">
        <f>CONCATENATE(Resumen!F829,Resumen!H829)</f>
        <v/>
      </c>
    </row>
    <row r="832" spans="8:8" x14ac:dyDescent="0.2">
      <c r="H832" s="171" t="str">
        <f>CONCATENATE(Resumen!F830,Resumen!H830)</f>
        <v/>
      </c>
    </row>
    <row r="833" spans="8:8" x14ac:dyDescent="0.2">
      <c r="H833" s="171" t="str">
        <f>CONCATENATE(Resumen!F831,Resumen!H831)</f>
        <v/>
      </c>
    </row>
    <row r="834" spans="8:8" x14ac:dyDescent="0.2">
      <c r="H834" s="171" t="str">
        <f>CONCATENATE(Resumen!F832,Resumen!H832)</f>
        <v/>
      </c>
    </row>
    <row r="835" spans="8:8" x14ac:dyDescent="0.2">
      <c r="H835" s="171" t="str">
        <f>CONCATENATE(Resumen!F833,Resumen!H833)</f>
        <v/>
      </c>
    </row>
    <row r="836" spans="8:8" x14ac:dyDescent="0.2">
      <c r="H836" s="171" t="str">
        <f>CONCATENATE(Resumen!F834,Resumen!H834)</f>
        <v/>
      </c>
    </row>
    <row r="837" spans="8:8" x14ac:dyDescent="0.2">
      <c r="H837" s="171" t="str">
        <f>CONCATENATE(Resumen!F835,Resumen!H835)</f>
        <v/>
      </c>
    </row>
    <row r="838" spans="8:8" x14ac:dyDescent="0.2">
      <c r="H838" s="171" t="str">
        <f>CONCATENATE(Resumen!F836,Resumen!H836)</f>
        <v/>
      </c>
    </row>
    <row r="839" spans="8:8" x14ac:dyDescent="0.2">
      <c r="H839" s="171" t="str">
        <f>CONCATENATE(Resumen!F837,Resumen!H837)</f>
        <v/>
      </c>
    </row>
    <row r="840" spans="8:8" x14ac:dyDescent="0.2">
      <c r="H840" s="171" t="str">
        <f>CONCATENATE(Resumen!F838,Resumen!H838)</f>
        <v/>
      </c>
    </row>
    <row r="841" spans="8:8" x14ac:dyDescent="0.2">
      <c r="H841" s="171" t="str">
        <f>CONCATENATE(Resumen!F839,Resumen!H839)</f>
        <v/>
      </c>
    </row>
    <row r="842" spans="8:8" x14ac:dyDescent="0.2">
      <c r="H842" s="171" t="str">
        <f>CONCATENATE(Resumen!F840,Resumen!H840)</f>
        <v/>
      </c>
    </row>
    <row r="843" spans="8:8" x14ac:dyDescent="0.2">
      <c r="H843" s="171" t="str">
        <f>CONCATENATE(Resumen!F841,Resumen!H841)</f>
        <v/>
      </c>
    </row>
    <row r="844" spans="8:8" x14ac:dyDescent="0.2">
      <c r="H844" s="171" t="str">
        <f>CONCATENATE(Resumen!F842,Resumen!H842)</f>
        <v/>
      </c>
    </row>
    <row r="845" spans="8:8" x14ac:dyDescent="0.2">
      <c r="H845" s="171" t="str">
        <f>CONCATENATE(Resumen!F843,Resumen!H843)</f>
        <v/>
      </c>
    </row>
    <row r="846" spans="8:8" x14ac:dyDescent="0.2">
      <c r="H846" s="171" t="str">
        <f>CONCATENATE(Resumen!F844,Resumen!H844)</f>
        <v/>
      </c>
    </row>
    <row r="847" spans="8:8" x14ac:dyDescent="0.2">
      <c r="H847" s="171" t="str">
        <f>CONCATENATE(Resumen!F845,Resumen!H845)</f>
        <v/>
      </c>
    </row>
    <row r="848" spans="8:8" x14ac:dyDescent="0.2">
      <c r="H848" s="171" t="str">
        <f>CONCATENATE(Resumen!F846,Resumen!H846)</f>
        <v/>
      </c>
    </row>
    <row r="849" spans="8:8" x14ac:dyDescent="0.2">
      <c r="H849" s="171" t="str">
        <f>CONCATENATE(Resumen!F847,Resumen!H847)</f>
        <v/>
      </c>
    </row>
    <row r="850" spans="8:8" x14ac:dyDescent="0.2">
      <c r="H850" s="171" t="str">
        <f>CONCATENATE(Resumen!F848,Resumen!H848)</f>
        <v/>
      </c>
    </row>
    <row r="851" spans="8:8" x14ac:dyDescent="0.2">
      <c r="H851" s="171" t="str">
        <f>CONCATENATE(Resumen!F849,Resumen!H849)</f>
        <v/>
      </c>
    </row>
    <row r="852" spans="8:8" x14ac:dyDescent="0.2">
      <c r="H852" s="171" t="str">
        <f>CONCATENATE(Resumen!F850,Resumen!H850)</f>
        <v/>
      </c>
    </row>
    <row r="853" spans="8:8" x14ac:dyDescent="0.2">
      <c r="H853" s="171" t="str">
        <f>CONCATENATE(Resumen!F851,Resumen!H851)</f>
        <v/>
      </c>
    </row>
    <row r="854" spans="8:8" x14ac:dyDescent="0.2">
      <c r="H854" s="171" t="str">
        <f>CONCATENATE(Resumen!F852,Resumen!H852)</f>
        <v/>
      </c>
    </row>
    <row r="855" spans="8:8" x14ac:dyDescent="0.2">
      <c r="H855" s="171" t="str">
        <f>CONCATENATE(Resumen!F853,Resumen!H853)</f>
        <v/>
      </c>
    </row>
    <row r="856" spans="8:8" x14ac:dyDescent="0.2">
      <c r="H856" s="171" t="str">
        <f>CONCATENATE(Resumen!F854,Resumen!H854)</f>
        <v/>
      </c>
    </row>
    <row r="857" spans="8:8" x14ac:dyDescent="0.2">
      <c r="H857" s="171" t="str">
        <f>CONCATENATE(Resumen!F855,Resumen!H855)</f>
        <v/>
      </c>
    </row>
    <row r="858" spans="8:8" x14ac:dyDescent="0.2">
      <c r="H858" s="171" t="str">
        <f>CONCATENATE(Resumen!F856,Resumen!H856)</f>
        <v/>
      </c>
    </row>
    <row r="859" spans="8:8" x14ac:dyDescent="0.2">
      <c r="H859" s="171" t="str">
        <f>CONCATENATE(Resumen!F857,Resumen!H857)</f>
        <v/>
      </c>
    </row>
    <row r="860" spans="8:8" x14ac:dyDescent="0.2">
      <c r="H860" s="171" t="str">
        <f>CONCATENATE(Resumen!F858,Resumen!H858)</f>
        <v/>
      </c>
    </row>
    <row r="861" spans="8:8" x14ac:dyDescent="0.2">
      <c r="H861" s="171" t="str">
        <f>CONCATENATE(Resumen!F859,Resumen!H859)</f>
        <v/>
      </c>
    </row>
    <row r="862" spans="8:8" x14ac:dyDescent="0.2">
      <c r="H862" s="171" t="str">
        <f>CONCATENATE(Resumen!F860,Resumen!H860)</f>
        <v/>
      </c>
    </row>
    <row r="863" spans="8:8" x14ac:dyDescent="0.2">
      <c r="H863" s="171" t="str">
        <f>CONCATENATE(Resumen!F861,Resumen!H861)</f>
        <v/>
      </c>
    </row>
    <row r="864" spans="8:8" x14ac:dyDescent="0.2">
      <c r="H864" s="171" t="str">
        <f>CONCATENATE(Resumen!F862,Resumen!H862)</f>
        <v/>
      </c>
    </row>
    <row r="865" spans="8:8" x14ac:dyDescent="0.2">
      <c r="H865" s="171" t="str">
        <f>CONCATENATE(Resumen!F863,Resumen!H863)</f>
        <v/>
      </c>
    </row>
    <row r="866" spans="8:8" x14ac:dyDescent="0.2">
      <c r="H866" s="171" t="str">
        <f>CONCATENATE(Resumen!F864,Resumen!H864)</f>
        <v/>
      </c>
    </row>
    <row r="867" spans="8:8" x14ac:dyDescent="0.2">
      <c r="H867" s="171" t="str">
        <f>CONCATENATE(Resumen!F865,Resumen!H865)</f>
        <v/>
      </c>
    </row>
    <row r="868" spans="8:8" x14ac:dyDescent="0.2">
      <c r="H868" s="171" t="str">
        <f>CONCATENATE(Resumen!F866,Resumen!H866)</f>
        <v/>
      </c>
    </row>
    <row r="869" spans="8:8" x14ac:dyDescent="0.2">
      <c r="H869" s="171" t="str">
        <f>CONCATENATE(Resumen!F867,Resumen!H867)</f>
        <v/>
      </c>
    </row>
    <row r="870" spans="8:8" x14ac:dyDescent="0.2">
      <c r="H870" s="171" t="str">
        <f>CONCATENATE(Resumen!F868,Resumen!H868)</f>
        <v/>
      </c>
    </row>
    <row r="871" spans="8:8" x14ac:dyDescent="0.2">
      <c r="H871" s="171" t="str">
        <f>CONCATENATE(Resumen!F869,Resumen!H869)</f>
        <v/>
      </c>
    </row>
    <row r="872" spans="8:8" x14ac:dyDescent="0.2">
      <c r="H872" s="171" t="str">
        <f>CONCATENATE(Resumen!F870,Resumen!H870)</f>
        <v/>
      </c>
    </row>
    <row r="873" spans="8:8" x14ac:dyDescent="0.2">
      <c r="H873" s="171" t="str">
        <f>CONCATENATE(Resumen!F871,Resumen!H871)</f>
        <v/>
      </c>
    </row>
    <row r="874" spans="8:8" x14ac:dyDescent="0.2">
      <c r="H874" s="171" t="str">
        <f>CONCATENATE(Resumen!F872,Resumen!H872)</f>
        <v/>
      </c>
    </row>
    <row r="875" spans="8:8" x14ac:dyDescent="0.2">
      <c r="H875" s="171" t="str">
        <f>CONCATENATE(Resumen!F873,Resumen!H873)</f>
        <v/>
      </c>
    </row>
    <row r="876" spans="8:8" x14ac:dyDescent="0.2">
      <c r="H876" s="171" t="str">
        <f>CONCATENATE(Resumen!F874,Resumen!H874)</f>
        <v/>
      </c>
    </row>
    <row r="877" spans="8:8" x14ac:dyDescent="0.2">
      <c r="H877" s="171" t="str">
        <f>CONCATENATE(Resumen!F875,Resumen!H875)</f>
        <v/>
      </c>
    </row>
    <row r="878" spans="8:8" x14ac:dyDescent="0.2">
      <c r="H878" s="171" t="str">
        <f>CONCATENATE(Resumen!F876,Resumen!H876)</f>
        <v/>
      </c>
    </row>
    <row r="879" spans="8:8" x14ac:dyDescent="0.2">
      <c r="H879" s="171" t="str">
        <f>CONCATENATE(Resumen!F877,Resumen!H877)</f>
        <v/>
      </c>
    </row>
    <row r="880" spans="8:8" x14ac:dyDescent="0.2">
      <c r="H880" s="171" t="str">
        <f>CONCATENATE(Resumen!F878,Resumen!H878)</f>
        <v/>
      </c>
    </row>
    <row r="881" spans="8:8" x14ac:dyDescent="0.2">
      <c r="H881" s="171" t="str">
        <f>CONCATENATE(Resumen!F879,Resumen!H879)</f>
        <v/>
      </c>
    </row>
    <row r="882" spans="8:8" x14ac:dyDescent="0.2">
      <c r="H882" s="171" t="str">
        <f>CONCATENATE(Resumen!F880,Resumen!H880)</f>
        <v/>
      </c>
    </row>
    <row r="883" spans="8:8" x14ac:dyDescent="0.2">
      <c r="H883" s="171" t="str">
        <f>CONCATENATE(Resumen!F881,Resumen!H881)</f>
        <v/>
      </c>
    </row>
    <row r="884" spans="8:8" x14ac:dyDescent="0.2">
      <c r="H884" s="171" t="str">
        <f>CONCATENATE(Resumen!F882,Resumen!H882)</f>
        <v/>
      </c>
    </row>
    <row r="885" spans="8:8" x14ac:dyDescent="0.2">
      <c r="H885" s="171" t="str">
        <f>CONCATENATE(Resumen!F883,Resumen!H883)</f>
        <v/>
      </c>
    </row>
    <row r="886" spans="8:8" x14ac:dyDescent="0.2">
      <c r="H886" s="171" t="str">
        <f>CONCATENATE(Resumen!F884,Resumen!H884)</f>
        <v/>
      </c>
    </row>
    <row r="887" spans="8:8" x14ac:dyDescent="0.2">
      <c r="H887" s="171" t="str">
        <f>CONCATENATE(Resumen!F885,Resumen!H885)</f>
        <v/>
      </c>
    </row>
    <row r="888" spans="8:8" x14ac:dyDescent="0.2">
      <c r="H888" s="171" t="str">
        <f>CONCATENATE(Resumen!F886,Resumen!H886)</f>
        <v/>
      </c>
    </row>
    <row r="889" spans="8:8" x14ac:dyDescent="0.2">
      <c r="H889" s="171" t="str">
        <f>CONCATENATE(Resumen!F887,Resumen!H887)</f>
        <v/>
      </c>
    </row>
    <row r="890" spans="8:8" x14ac:dyDescent="0.2">
      <c r="H890" s="171" t="str">
        <f>CONCATENATE(Resumen!F888,Resumen!H888)</f>
        <v/>
      </c>
    </row>
    <row r="891" spans="8:8" x14ac:dyDescent="0.2">
      <c r="H891" s="171" t="str">
        <f>CONCATENATE(Resumen!F889,Resumen!H889)</f>
        <v/>
      </c>
    </row>
    <row r="892" spans="8:8" x14ac:dyDescent="0.2">
      <c r="H892" s="171" t="str">
        <f>CONCATENATE(Resumen!F890,Resumen!H890)</f>
        <v/>
      </c>
    </row>
    <row r="893" spans="8:8" x14ac:dyDescent="0.2">
      <c r="H893" s="171" t="str">
        <f>CONCATENATE(Resumen!F891,Resumen!H891)</f>
        <v/>
      </c>
    </row>
    <row r="894" spans="8:8" x14ac:dyDescent="0.2">
      <c r="H894" s="171" t="str">
        <f>CONCATENATE(Resumen!F892,Resumen!H892)</f>
        <v/>
      </c>
    </row>
    <row r="895" spans="8:8" x14ac:dyDescent="0.2">
      <c r="H895" s="171" t="str">
        <f>CONCATENATE(Resumen!F893,Resumen!H893)</f>
        <v/>
      </c>
    </row>
    <row r="896" spans="8:8" x14ac:dyDescent="0.2">
      <c r="H896" s="171" t="str">
        <f>CONCATENATE(Resumen!F894,Resumen!H894)</f>
        <v/>
      </c>
    </row>
    <row r="897" spans="8:8" x14ac:dyDescent="0.2">
      <c r="H897" s="171" t="str">
        <f>CONCATENATE(Resumen!F895,Resumen!H895)</f>
        <v/>
      </c>
    </row>
    <row r="898" spans="8:8" x14ac:dyDescent="0.2">
      <c r="H898" s="171" t="str">
        <f>CONCATENATE(Resumen!F896,Resumen!H896)</f>
        <v/>
      </c>
    </row>
    <row r="899" spans="8:8" x14ac:dyDescent="0.2">
      <c r="H899" s="171" t="str">
        <f>CONCATENATE(Resumen!F897,Resumen!H897)</f>
        <v/>
      </c>
    </row>
    <row r="900" spans="8:8" x14ac:dyDescent="0.2">
      <c r="H900" s="171" t="str">
        <f>CONCATENATE(Resumen!F898,Resumen!H898)</f>
        <v/>
      </c>
    </row>
    <row r="901" spans="8:8" x14ac:dyDescent="0.2">
      <c r="H901" s="171" t="str">
        <f>CONCATENATE(Resumen!F899,Resumen!H899)</f>
        <v/>
      </c>
    </row>
    <row r="902" spans="8:8" x14ac:dyDescent="0.2">
      <c r="H902" s="171" t="str">
        <f>CONCATENATE(Resumen!F900,Resumen!H900)</f>
        <v/>
      </c>
    </row>
    <row r="903" spans="8:8" x14ac:dyDescent="0.2">
      <c r="H903" s="171" t="str">
        <f>CONCATENATE(Resumen!F901,Resumen!H901)</f>
        <v/>
      </c>
    </row>
    <row r="904" spans="8:8" x14ac:dyDescent="0.2">
      <c r="H904" s="171" t="str">
        <f>CONCATENATE(Resumen!F902,Resumen!H902)</f>
        <v/>
      </c>
    </row>
    <row r="905" spans="8:8" x14ac:dyDescent="0.2">
      <c r="H905" s="171" t="str">
        <f>CONCATENATE(Resumen!F903,Resumen!H903)</f>
        <v/>
      </c>
    </row>
    <row r="906" spans="8:8" x14ac:dyDescent="0.2">
      <c r="H906" s="171" t="str">
        <f>CONCATENATE(Resumen!F904,Resumen!H904)</f>
        <v/>
      </c>
    </row>
    <row r="907" spans="8:8" x14ac:dyDescent="0.2">
      <c r="H907" s="171" t="str">
        <f>CONCATENATE(Resumen!F905,Resumen!H905)</f>
        <v/>
      </c>
    </row>
    <row r="908" spans="8:8" x14ac:dyDescent="0.2">
      <c r="H908" s="171" t="str">
        <f>CONCATENATE(Resumen!F906,Resumen!H906)</f>
        <v/>
      </c>
    </row>
    <row r="909" spans="8:8" x14ac:dyDescent="0.2">
      <c r="H909" s="171" t="str">
        <f>CONCATENATE(Resumen!F907,Resumen!H907)</f>
        <v/>
      </c>
    </row>
    <row r="910" spans="8:8" x14ac:dyDescent="0.2">
      <c r="H910" s="171" t="str">
        <f>CONCATENATE(Resumen!F908,Resumen!H908)</f>
        <v/>
      </c>
    </row>
    <row r="911" spans="8:8" x14ac:dyDescent="0.2">
      <c r="H911" s="171" t="str">
        <f>CONCATENATE(Resumen!F909,Resumen!H909)</f>
        <v/>
      </c>
    </row>
    <row r="912" spans="8:8" x14ac:dyDescent="0.2">
      <c r="H912" s="171" t="str">
        <f>CONCATENATE(Resumen!F910,Resumen!H910)</f>
        <v/>
      </c>
    </row>
    <row r="913" spans="8:8" x14ac:dyDescent="0.2">
      <c r="H913" s="171" t="str">
        <f>CONCATENATE(Resumen!F911,Resumen!H911)</f>
        <v/>
      </c>
    </row>
    <row r="914" spans="8:8" x14ac:dyDescent="0.2">
      <c r="H914" s="171" t="str">
        <f>CONCATENATE(Resumen!F912,Resumen!H912)</f>
        <v/>
      </c>
    </row>
    <row r="915" spans="8:8" x14ac:dyDescent="0.2">
      <c r="H915" s="171" t="str">
        <f>CONCATENATE(Resumen!F913,Resumen!H913)</f>
        <v/>
      </c>
    </row>
    <row r="916" spans="8:8" x14ac:dyDescent="0.2">
      <c r="H916" s="171" t="str">
        <f>CONCATENATE(Resumen!F914,Resumen!H914)</f>
        <v/>
      </c>
    </row>
    <row r="917" spans="8:8" x14ac:dyDescent="0.2">
      <c r="H917" s="171" t="str">
        <f>CONCATENATE(Resumen!F915,Resumen!H915)</f>
        <v/>
      </c>
    </row>
    <row r="918" spans="8:8" x14ac:dyDescent="0.2">
      <c r="H918" s="171" t="str">
        <f>CONCATENATE(Resumen!F916,Resumen!H916)</f>
        <v/>
      </c>
    </row>
    <row r="919" spans="8:8" x14ac:dyDescent="0.2">
      <c r="H919" s="171" t="str">
        <f>CONCATENATE(Resumen!F917,Resumen!H917)</f>
        <v/>
      </c>
    </row>
    <row r="920" spans="8:8" x14ac:dyDescent="0.2">
      <c r="H920" s="171" t="str">
        <f>CONCATENATE(Resumen!F918,Resumen!H918)</f>
        <v/>
      </c>
    </row>
    <row r="921" spans="8:8" x14ac:dyDescent="0.2">
      <c r="H921" s="171" t="str">
        <f>CONCATENATE(Resumen!F919,Resumen!H919)</f>
        <v/>
      </c>
    </row>
    <row r="922" spans="8:8" x14ac:dyDescent="0.2">
      <c r="H922" s="171" t="str">
        <f>CONCATENATE(Resumen!F920,Resumen!H920)</f>
        <v/>
      </c>
    </row>
    <row r="923" spans="8:8" x14ac:dyDescent="0.2">
      <c r="H923" s="171" t="str">
        <f>CONCATENATE(Resumen!F921,Resumen!H921)</f>
        <v/>
      </c>
    </row>
    <row r="924" spans="8:8" x14ac:dyDescent="0.2">
      <c r="H924" s="171" t="str">
        <f>CONCATENATE(Resumen!F922,Resumen!H922)</f>
        <v/>
      </c>
    </row>
    <row r="925" spans="8:8" x14ac:dyDescent="0.2">
      <c r="H925" s="171" t="str">
        <f>CONCATENATE(Resumen!F923,Resumen!H923)</f>
        <v/>
      </c>
    </row>
    <row r="926" spans="8:8" x14ac:dyDescent="0.2">
      <c r="H926" s="171" t="str">
        <f>CONCATENATE(Resumen!F924,Resumen!H924)</f>
        <v/>
      </c>
    </row>
    <row r="927" spans="8:8" x14ac:dyDescent="0.2">
      <c r="H927" s="171" t="str">
        <f>CONCATENATE(Resumen!F925,Resumen!H925)</f>
        <v/>
      </c>
    </row>
    <row r="928" spans="8:8" x14ac:dyDescent="0.2">
      <c r="H928" s="171" t="str">
        <f>CONCATENATE(Resumen!F926,Resumen!H926)</f>
        <v/>
      </c>
    </row>
    <row r="929" spans="8:8" x14ac:dyDescent="0.2">
      <c r="H929" s="171" t="str">
        <f>CONCATENATE(Resumen!F927,Resumen!H927)</f>
        <v/>
      </c>
    </row>
    <row r="930" spans="8:8" x14ac:dyDescent="0.2">
      <c r="H930" s="171" t="str">
        <f>CONCATENATE(Resumen!F928,Resumen!H928)</f>
        <v/>
      </c>
    </row>
    <row r="931" spans="8:8" x14ac:dyDescent="0.2">
      <c r="H931" s="171" t="str">
        <f>CONCATENATE(Resumen!F929,Resumen!H929)</f>
        <v/>
      </c>
    </row>
    <row r="932" spans="8:8" x14ac:dyDescent="0.2">
      <c r="H932" s="171" t="str">
        <f>CONCATENATE(Resumen!F930,Resumen!H930)</f>
        <v/>
      </c>
    </row>
    <row r="933" spans="8:8" x14ac:dyDescent="0.2">
      <c r="H933" s="171" t="str">
        <f>CONCATENATE(Resumen!F931,Resumen!H931)</f>
        <v/>
      </c>
    </row>
    <row r="934" spans="8:8" x14ac:dyDescent="0.2">
      <c r="H934" s="171" t="str">
        <f>CONCATENATE(Resumen!F932,Resumen!H932)</f>
        <v/>
      </c>
    </row>
    <row r="935" spans="8:8" x14ac:dyDescent="0.2">
      <c r="H935" s="171" t="str">
        <f>CONCATENATE(Resumen!F933,Resumen!H933)</f>
        <v/>
      </c>
    </row>
    <row r="936" spans="8:8" x14ac:dyDescent="0.2">
      <c r="H936" s="171" t="str">
        <f>CONCATENATE(Resumen!F934,Resumen!H934)</f>
        <v/>
      </c>
    </row>
    <row r="937" spans="8:8" x14ac:dyDescent="0.2">
      <c r="H937" s="171" t="str">
        <f>CONCATENATE(Resumen!F935,Resumen!H935)</f>
        <v/>
      </c>
    </row>
    <row r="938" spans="8:8" x14ac:dyDescent="0.2">
      <c r="H938" s="171" t="str">
        <f>CONCATENATE(Resumen!F936,Resumen!H936)</f>
        <v/>
      </c>
    </row>
    <row r="939" spans="8:8" x14ac:dyDescent="0.2">
      <c r="H939" s="171" t="str">
        <f>CONCATENATE(Resumen!F937,Resumen!H937)</f>
        <v/>
      </c>
    </row>
    <row r="940" spans="8:8" x14ac:dyDescent="0.2">
      <c r="H940" s="171" t="str">
        <f>CONCATENATE(Resumen!F938,Resumen!H938)</f>
        <v/>
      </c>
    </row>
    <row r="941" spans="8:8" x14ac:dyDescent="0.2">
      <c r="H941" s="171" t="str">
        <f>CONCATENATE(Resumen!F939,Resumen!H939)</f>
        <v/>
      </c>
    </row>
    <row r="942" spans="8:8" x14ac:dyDescent="0.2">
      <c r="H942" s="171" t="str">
        <f>CONCATENATE(Resumen!F940,Resumen!H940)</f>
        <v/>
      </c>
    </row>
    <row r="943" spans="8:8" x14ac:dyDescent="0.2">
      <c r="H943" s="171" t="str">
        <f>CONCATENATE(Resumen!F941,Resumen!H941)</f>
        <v/>
      </c>
    </row>
    <row r="944" spans="8:8" x14ac:dyDescent="0.2">
      <c r="H944" s="171" t="str">
        <f>CONCATENATE(Resumen!F942,Resumen!H942)</f>
        <v/>
      </c>
    </row>
    <row r="945" spans="8:8" x14ac:dyDescent="0.2">
      <c r="H945" s="171" t="str">
        <f>CONCATENATE(Resumen!F943,Resumen!H943)</f>
        <v/>
      </c>
    </row>
    <row r="946" spans="8:8" x14ac:dyDescent="0.2">
      <c r="H946" s="171" t="str">
        <f>CONCATENATE(Resumen!F944,Resumen!H944)</f>
        <v/>
      </c>
    </row>
    <row r="947" spans="8:8" x14ac:dyDescent="0.2">
      <c r="H947" s="171" t="str">
        <f>CONCATENATE(Resumen!F945,Resumen!H945)</f>
        <v/>
      </c>
    </row>
    <row r="948" spans="8:8" x14ac:dyDescent="0.2">
      <c r="H948" s="171" t="str">
        <f>CONCATENATE(Resumen!F946,Resumen!H946)</f>
        <v/>
      </c>
    </row>
    <row r="949" spans="8:8" x14ac:dyDescent="0.2">
      <c r="H949" s="171" t="str">
        <f>CONCATENATE(Resumen!F947,Resumen!H947)</f>
        <v/>
      </c>
    </row>
    <row r="950" spans="8:8" x14ac:dyDescent="0.2">
      <c r="H950" s="171" t="str">
        <f>CONCATENATE(Resumen!F948,Resumen!H948)</f>
        <v/>
      </c>
    </row>
    <row r="951" spans="8:8" x14ac:dyDescent="0.2">
      <c r="H951" s="171" t="str">
        <f>CONCATENATE(Resumen!F949,Resumen!H949)</f>
        <v/>
      </c>
    </row>
    <row r="952" spans="8:8" x14ac:dyDescent="0.2">
      <c r="H952" s="171" t="str">
        <f>CONCATENATE(Resumen!F950,Resumen!H950)</f>
        <v/>
      </c>
    </row>
    <row r="953" spans="8:8" x14ac:dyDescent="0.2">
      <c r="H953" s="171" t="str">
        <f>CONCATENATE(Resumen!F951,Resumen!H951)</f>
        <v/>
      </c>
    </row>
    <row r="954" spans="8:8" x14ac:dyDescent="0.2">
      <c r="H954" s="171" t="str">
        <f>CONCATENATE(Resumen!F952,Resumen!H952)</f>
        <v/>
      </c>
    </row>
    <row r="955" spans="8:8" x14ac:dyDescent="0.2">
      <c r="H955" s="171" t="str">
        <f>CONCATENATE(Resumen!F953,Resumen!H953)</f>
        <v/>
      </c>
    </row>
    <row r="956" spans="8:8" x14ac:dyDescent="0.2">
      <c r="H956" s="171" t="str">
        <f>CONCATENATE(Resumen!F954,Resumen!H954)</f>
        <v/>
      </c>
    </row>
    <row r="957" spans="8:8" x14ac:dyDescent="0.2">
      <c r="H957" s="171" t="str">
        <f>CONCATENATE(Resumen!F955,Resumen!H955)</f>
        <v/>
      </c>
    </row>
    <row r="958" spans="8:8" x14ac:dyDescent="0.2">
      <c r="H958" s="171" t="str">
        <f>CONCATENATE(Resumen!F956,Resumen!H956)</f>
        <v/>
      </c>
    </row>
    <row r="959" spans="8:8" x14ac:dyDescent="0.2">
      <c r="H959" s="171" t="str">
        <f>CONCATENATE(Resumen!F957,Resumen!H957)</f>
        <v/>
      </c>
    </row>
    <row r="960" spans="8:8" x14ac:dyDescent="0.2">
      <c r="H960" s="171" t="str">
        <f>CONCATENATE(Resumen!F958,Resumen!H958)</f>
        <v/>
      </c>
    </row>
    <row r="961" spans="8:8" x14ac:dyDescent="0.2">
      <c r="H961" s="171" t="str">
        <f>CONCATENATE(Resumen!F959,Resumen!H959)</f>
        <v/>
      </c>
    </row>
    <row r="962" spans="8:8" x14ac:dyDescent="0.2">
      <c r="H962" s="171" t="str">
        <f>CONCATENATE(Resumen!F960,Resumen!H960)</f>
        <v/>
      </c>
    </row>
    <row r="963" spans="8:8" x14ac:dyDescent="0.2">
      <c r="H963" s="171" t="str">
        <f>CONCATENATE(Resumen!F961,Resumen!H961)</f>
        <v/>
      </c>
    </row>
    <row r="964" spans="8:8" x14ac:dyDescent="0.2">
      <c r="H964" s="171" t="str">
        <f>CONCATENATE(Resumen!F962,Resumen!H962)</f>
        <v/>
      </c>
    </row>
    <row r="965" spans="8:8" x14ac:dyDescent="0.2">
      <c r="H965" s="171" t="str">
        <f>CONCATENATE(Resumen!F963,Resumen!H963)</f>
        <v/>
      </c>
    </row>
    <row r="966" spans="8:8" x14ac:dyDescent="0.2">
      <c r="H966" s="171" t="str">
        <f>CONCATENATE(Resumen!F964,Resumen!H964)</f>
        <v/>
      </c>
    </row>
    <row r="967" spans="8:8" x14ac:dyDescent="0.2">
      <c r="H967" s="171" t="str">
        <f>CONCATENATE(Resumen!F965,Resumen!H965)</f>
        <v/>
      </c>
    </row>
    <row r="968" spans="8:8" x14ac:dyDescent="0.2">
      <c r="H968" s="171" t="str">
        <f>CONCATENATE(Resumen!F966,Resumen!H966)</f>
        <v/>
      </c>
    </row>
    <row r="969" spans="8:8" x14ac:dyDescent="0.2">
      <c r="H969" s="171" t="str">
        <f>CONCATENATE(Resumen!F967,Resumen!H967)</f>
        <v/>
      </c>
    </row>
    <row r="970" spans="8:8" x14ac:dyDescent="0.2">
      <c r="H970" s="171" t="str">
        <f>CONCATENATE(Resumen!F968,Resumen!H968)</f>
        <v/>
      </c>
    </row>
    <row r="971" spans="8:8" x14ac:dyDescent="0.2">
      <c r="H971" s="171" t="str">
        <f>CONCATENATE(Resumen!F969,Resumen!H969)</f>
        <v/>
      </c>
    </row>
    <row r="972" spans="8:8" x14ac:dyDescent="0.2">
      <c r="H972" s="171" t="str">
        <f>CONCATENATE(Resumen!F970,Resumen!H970)</f>
        <v/>
      </c>
    </row>
    <row r="973" spans="8:8" x14ac:dyDescent="0.2">
      <c r="H973" s="171" t="str">
        <f>CONCATENATE(Resumen!F971,Resumen!H971)</f>
        <v/>
      </c>
    </row>
    <row r="974" spans="8:8" x14ac:dyDescent="0.2">
      <c r="H974" s="171" t="str">
        <f>CONCATENATE(Resumen!F972,Resumen!H972)</f>
        <v/>
      </c>
    </row>
    <row r="975" spans="8:8" x14ac:dyDescent="0.2">
      <c r="H975" s="171" t="str">
        <f>CONCATENATE(Resumen!F973,Resumen!H973)</f>
        <v/>
      </c>
    </row>
    <row r="976" spans="8:8" x14ac:dyDescent="0.2">
      <c r="H976" s="171" t="str">
        <f>CONCATENATE(Resumen!F974,Resumen!H974)</f>
        <v/>
      </c>
    </row>
    <row r="977" spans="8:8" x14ac:dyDescent="0.2">
      <c r="H977" s="171" t="str">
        <f>CONCATENATE(Resumen!F975,Resumen!H975)</f>
        <v/>
      </c>
    </row>
    <row r="978" spans="8:8" x14ac:dyDescent="0.2">
      <c r="H978" s="171" t="str">
        <f>CONCATENATE(Resumen!F976,Resumen!H976)</f>
        <v/>
      </c>
    </row>
    <row r="979" spans="8:8" x14ac:dyDescent="0.2">
      <c r="H979" s="171" t="str">
        <f>CONCATENATE(Resumen!F977,Resumen!H977)</f>
        <v/>
      </c>
    </row>
    <row r="980" spans="8:8" x14ac:dyDescent="0.2">
      <c r="H980" s="171" t="str">
        <f>CONCATENATE(Resumen!F978,Resumen!H978)</f>
        <v/>
      </c>
    </row>
    <row r="981" spans="8:8" x14ac:dyDescent="0.2">
      <c r="H981" s="171" t="str">
        <f>CONCATENATE(Resumen!F979,Resumen!H979)</f>
        <v/>
      </c>
    </row>
    <row r="982" spans="8:8" x14ac:dyDescent="0.2">
      <c r="H982" s="171" t="str">
        <f>CONCATENATE(Resumen!F980,Resumen!H980)</f>
        <v/>
      </c>
    </row>
    <row r="983" spans="8:8" x14ac:dyDescent="0.2">
      <c r="H983" s="171" t="str">
        <f>CONCATENATE(Resumen!F981,Resumen!H981)</f>
        <v/>
      </c>
    </row>
    <row r="984" spans="8:8" x14ac:dyDescent="0.2">
      <c r="H984" s="171" t="str">
        <f>CONCATENATE(Resumen!F982,Resumen!H982)</f>
        <v/>
      </c>
    </row>
    <row r="985" spans="8:8" x14ac:dyDescent="0.2">
      <c r="H985" s="171" t="str">
        <f>CONCATENATE(Resumen!F983,Resumen!H983)</f>
        <v/>
      </c>
    </row>
    <row r="986" spans="8:8" x14ac:dyDescent="0.2">
      <c r="H986" s="171" t="str">
        <f>CONCATENATE(Resumen!F984,Resumen!H984)</f>
        <v/>
      </c>
    </row>
    <row r="987" spans="8:8" x14ac:dyDescent="0.2">
      <c r="H987" s="171" t="str">
        <f>CONCATENATE(Resumen!F985,Resumen!H985)</f>
        <v/>
      </c>
    </row>
    <row r="988" spans="8:8" x14ac:dyDescent="0.2">
      <c r="H988" s="171" t="str">
        <f>CONCATENATE(Resumen!F986,Resumen!H986)</f>
        <v/>
      </c>
    </row>
    <row r="989" spans="8:8" x14ac:dyDescent="0.2">
      <c r="H989" s="171" t="str">
        <f>CONCATENATE(Resumen!F987,Resumen!H987)</f>
        <v/>
      </c>
    </row>
    <row r="990" spans="8:8" x14ac:dyDescent="0.2">
      <c r="H990" s="171" t="str">
        <f>CONCATENATE(Resumen!F988,Resumen!H988)</f>
        <v/>
      </c>
    </row>
    <row r="991" spans="8:8" x14ac:dyDescent="0.2">
      <c r="H991" s="171" t="str">
        <f>CONCATENATE(Resumen!F989,Resumen!H989)</f>
        <v/>
      </c>
    </row>
    <row r="992" spans="8:8" x14ac:dyDescent="0.2">
      <c r="H992" s="171" t="str">
        <f>CONCATENATE(Resumen!F990,Resumen!H990)</f>
        <v/>
      </c>
    </row>
    <row r="993" spans="8:8" x14ac:dyDescent="0.2">
      <c r="H993" s="171" t="str">
        <f>CONCATENATE(Resumen!F991,Resumen!H991)</f>
        <v/>
      </c>
    </row>
    <row r="994" spans="8:8" x14ac:dyDescent="0.2">
      <c r="H994" s="171" t="str">
        <f>CONCATENATE(Resumen!F992,Resumen!H992)</f>
        <v/>
      </c>
    </row>
    <row r="995" spans="8:8" x14ac:dyDescent="0.2">
      <c r="H995" s="171" t="str">
        <f>CONCATENATE(Resumen!F993,Resumen!H993)</f>
        <v/>
      </c>
    </row>
    <row r="996" spans="8:8" x14ac:dyDescent="0.2">
      <c r="H996" s="171" t="str">
        <f>CONCATENATE(Resumen!F994,Resumen!H994)</f>
        <v/>
      </c>
    </row>
    <row r="997" spans="8:8" x14ac:dyDescent="0.2">
      <c r="H997" s="171" t="str">
        <f>CONCATENATE(Resumen!F995,Resumen!H995)</f>
        <v/>
      </c>
    </row>
    <row r="998" spans="8:8" x14ac:dyDescent="0.2">
      <c r="H998" s="171" t="str">
        <f>CONCATENATE(Resumen!F996,Resumen!H996)</f>
        <v/>
      </c>
    </row>
    <row r="999" spans="8:8" x14ac:dyDescent="0.2">
      <c r="H999" s="171" t="str">
        <f>CONCATENATE(Resumen!F997,Resumen!H997)</f>
        <v/>
      </c>
    </row>
    <row r="1000" spans="8:8" x14ac:dyDescent="0.2">
      <c r="H1000" s="171" t="str">
        <f>CONCATENATE(Resumen!F998,Resumen!H998)</f>
        <v/>
      </c>
    </row>
    <row r="1001" spans="8:8" x14ac:dyDescent="0.2">
      <c r="H1001" s="171" t="str">
        <f>CONCATENATE(Resumen!F999,Resumen!H999)</f>
        <v/>
      </c>
    </row>
    <row r="1002" spans="8:8" x14ac:dyDescent="0.2">
      <c r="H1002" s="171"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5</v>
      </c>
      <c r="C3" s="57" t="s">
        <v>18</v>
      </c>
      <c r="D3" s="57" t="s">
        <v>16</v>
      </c>
      <c r="E3" s="58" t="s">
        <v>15</v>
      </c>
      <c r="F3" s="59" t="s">
        <v>20</v>
      </c>
      <c r="G3" s="51"/>
      <c r="H3" s="51"/>
      <c r="I3" s="51"/>
      <c r="J3" s="51"/>
      <c r="K3" s="80"/>
      <c r="L3" s="81" t="s">
        <v>6</v>
      </c>
      <c r="M3" s="81" t="s">
        <v>7</v>
      </c>
      <c r="N3" s="81" t="s">
        <v>8</v>
      </c>
      <c r="O3" s="81" t="s">
        <v>9</v>
      </c>
      <c r="P3" s="82" t="s">
        <v>10</v>
      </c>
      <c r="S3" s="3" t="s">
        <v>5</v>
      </c>
      <c r="T3" s="4" t="s">
        <v>11</v>
      </c>
    </row>
    <row r="4" spans="2:27" x14ac:dyDescent="0.2">
      <c r="B4" s="34"/>
      <c r="C4" s="35"/>
      <c r="D4" s="35"/>
      <c r="E4" s="36"/>
      <c r="F4" s="37"/>
      <c r="G4" s="51"/>
      <c r="H4" s="51"/>
      <c r="I4" s="51"/>
      <c r="J4" s="51"/>
      <c r="K4" s="83" t="s">
        <v>10</v>
      </c>
      <c r="L4" s="84">
        <f>COUNTIF($M$16:$M$45,"Muy alta - Muy baja")</f>
        <v>0</v>
      </c>
      <c r="M4" s="84">
        <f>COUNTIF($M$16:$M$45,"Muy alta - Baja")</f>
        <v>0</v>
      </c>
      <c r="N4" s="84">
        <f>COUNTIF($M$16:$M$45,"Muy alta - Media")</f>
        <v>0</v>
      </c>
      <c r="O4" s="84">
        <f>COUNTIF($M$16:$M$45,"Muy alta - Alta")</f>
        <v>0</v>
      </c>
      <c r="P4" s="85">
        <f>COUNTIF($M$16:$M$45,"Muy alta - Muy alta")</f>
        <v>2</v>
      </c>
      <c r="R4" s="154"/>
      <c r="S4" s="2" t="s">
        <v>67</v>
      </c>
      <c r="T4" s="4" t="s">
        <v>12</v>
      </c>
      <c r="U4" s="2">
        <v>7</v>
      </c>
    </row>
    <row r="5" spans="2:27" x14ac:dyDescent="0.2">
      <c r="B5" s="42" t="s">
        <v>12</v>
      </c>
      <c r="C5" s="54">
        <f>COUNTIF($C$16:$C$45,"R-N")</f>
        <v>7</v>
      </c>
      <c r="D5" s="54">
        <f>COUNTIF($D$16:$D$45,"R-M")</f>
        <v>13</v>
      </c>
      <c r="E5" s="54">
        <f>COUNTIF($E$16:$E$45,"R-Retirar")</f>
        <v>0</v>
      </c>
      <c r="F5" s="55">
        <f>COUNTIF($F$16:$F$45,"R-Abierto")</f>
        <v>13</v>
      </c>
      <c r="G5" s="51"/>
      <c r="H5" s="51"/>
      <c r="I5" s="51"/>
      <c r="J5" s="51"/>
      <c r="K5" s="83" t="s">
        <v>9</v>
      </c>
      <c r="L5" s="84">
        <f>COUNTIF($M$16:$M$45,"Alta - Muy baja")</f>
        <v>0</v>
      </c>
      <c r="M5" s="84">
        <f>COUNTIF($M$16:$M$45,"Alta - Baja")</f>
        <v>0</v>
      </c>
      <c r="N5" s="84">
        <f>COUNTIF($M$16:$M$45,"Alta - Media")</f>
        <v>1</v>
      </c>
      <c r="O5" s="84">
        <f>COUNTIF($M$16:$M$45,"Alta - Alta")</f>
        <v>0</v>
      </c>
      <c r="P5" s="85">
        <f>COUNTIF($M$16:$M$45,"Alta - Muy alta")</f>
        <v>4</v>
      </c>
      <c r="R5" s="154"/>
      <c r="S5" s="2" t="s">
        <v>68</v>
      </c>
      <c r="T5" s="4" t="s">
        <v>13</v>
      </c>
      <c r="U5" s="2">
        <v>9</v>
      </c>
    </row>
    <row r="6" spans="2:27" x14ac:dyDescent="0.2">
      <c r="B6" s="41"/>
      <c r="C6" s="53"/>
      <c r="D6" s="53"/>
      <c r="E6" s="53"/>
      <c r="F6" s="38"/>
      <c r="G6" s="51"/>
      <c r="H6" s="51"/>
      <c r="I6" s="51"/>
      <c r="J6" s="51"/>
      <c r="K6" s="83" t="s">
        <v>8</v>
      </c>
      <c r="L6" s="84">
        <f>COUNTIF($M$16:$M$45,"Media - Muy baja")</f>
        <v>0</v>
      </c>
      <c r="M6" s="84">
        <f>COUNTIF($M$16:$M$45,"Media - Baja")</f>
        <v>0</v>
      </c>
      <c r="N6" s="84">
        <f>COUNTIF($M$16:$M$45,"Media - Media")</f>
        <v>2</v>
      </c>
      <c r="O6" s="84">
        <f>COUNTIF($M$16:$M$45,"Media - Alta")</f>
        <v>0</v>
      </c>
      <c r="P6" s="85">
        <f>COUNTIF($M$16:$M$45,"Media - Muy alta")</f>
        <v>7</v>
      </c>
      <c r="R6" s="154"/>
      <c r="S6" s="2" t="s">
        <v>69</v>
      </c>
      <c r="T6" s="4" t="s">
        <v>13</v>
      </c>
      <c r="U6" s="2">
        <v>8</v>
      </c>
    </row>
    <row r="7" spans="2:27" x14ac:dyDescent="0.2">
      <c r="B7" s="42" t="s">
        <v>13</v>
      </c>
      <c r="C7" s="54">
        <f>COUNTIF($C$16:$C$45,"Y-N")</f>
        <v>2</v>
      </c>
      <c r="D7" s="54">
        <f>COUNTIF($D$16:$D$45,"Y-M")</f>
        <v>11</v>
      </c>
      <c r="E7" s="54">
        <f>COUNTIF($E$16:$E$45,"Y-Retirar")</f>
        <v>0</v>
      </c>
      <c r="F7" s="55">
        <f>COUNTIF($F$16:$F$45,"Y-Abierto")</f>
        <v>12</v>
      </c>
      <c r="G7" s="51"/>
      <c r="H7" s="52"/>
      <c r="I7" s="52"/>
      <c r="J7" s="52"/>
      <c r="K7" s="86" t="s">
        <v>7</v>
      </c>
      <c r="L7" s="87">
        <f>COUNTIF($M$16:$M$45,"Baja - Muy baja")</f>
        <v>0</v>
      </c>
      <c r="M7" s="87">
        <f>COUNTIF($M$16:$M$45,"Baja - Baja")</f>
        <v>0</v>
      </c>
      <c r="N7" s="87">
        <f>COUNTIF($M$16:$M$45,"Baja - Media")</f>
        <v>1</v>
      </c>
      <c r="O7" s="87">
        <f>COUNTIF($M$16:$M$45,"Baja - Alta")</f>
        <v>3</v>
      </c>
      <c r="P7" s="88">
        <f>COUNTIF($M$16:$M$45,"Baja - Muy alta")</f>
        <v>2</v>
      </c>
      <c r="Q7" s="52"/>
      <c r="R7" s="154"/>
      <c r="S7" s="2" t="s">
        <v>70</v>
      </c>
      <c r="T7" s="4" t="s">
        <v>12</v>
      </c>
      <c r="U7" s="2">
        <v>6</v>
      </c>
    </row>
    <row r="8" spans="2:27" ht="13.5" thickBot="1" x14ac:dyDescent="0.25">
      <c r="B8" s="41"/>
      <c r="C8" s="53"/>
      <c r="D8" s="53"/>
      <c r="E8" s="53"/>
      <c r="F8" s="38"/>
      <c r="G8" s="51"/>
      <c r="H8" s="112"/>
      <c r="I8" s="114"/>
      <c r="J8" s="51"/>
      <c r="K8" s="89" t="s">
        <v>6</v>
      </c>
      <c r="L8" s="90">
        <f>COUNTIF($M$16:$M$45,"Muy baja - Muy baja")</f>
        <v>0</v>
      </c>
      <c r="M8" s="90">
        <f>COUNTIF($M$16:$M$45,"Muy baja - Baja")</f>
        <v>0</v>
      </c>
      <c r="N8" s="90">
        <f>COUNTIF($M$16:$M$45,"Muy baja - Media")</f>
        <v>3</v>
      </c>
      <c r="O8" s="90">
        <f>COUNTIF($M$16:$M$45,"Muy baja - Alta")</f>
        <v>1</v>
      </c>
      <c r="P8" s="91">
        <f>COUNTIF($M$16:$M$45,"Muy baja - Muy alta")</f>
        <v>4</v>
      </c>
      <c r="R8" s="154"/>
      <c r="S8" s="2" t="s">
        <v>71</v>
      </c>
      <c r="T8" s="4" t="s">
        <v>14</v>
      </c>
      <c r="U8" s="2">
        <v>10</v>
      </c>
    </row>
    <row r="9" spans="2:27" x14ac:dyDescent="0.2">
      <c r="B9" s="42" t="s">
        <v>14</v>
      </c>
      <c r="C9" s="54">
        <f>COUNTIF($C$16:$C$45,"G-N")</f>
        <v>2</v>
      </c>
      <c r="D9" s="54">
        <f>COUNTIF($D$16:$D$45,"G-M")</f>
        <v>5</v>
      </c>
      <c r="E9" s="54">
        <f>COUNTIF($E$16:$E$45,"G-Retirar")</f>
        <v>0</v>
      </c>
      <c r="F9" s="55">
        <f>COUNTIF($F$16:$F$45,"G-Abierto")</f>
        <v>5</v>
      </c>
      <c r="G9" s="50"/>
      <c r="H9" s="113"/>
      <c r="I9" s="114"/>
      <c r="J9" s="50"/>
      <c r="K9" s="50"/>
      <c r="L9" s="50"/>
      <c r="M9" s="50"/>
      <c r="N9" s="50"/>
      <c r="O9" s="50"/>
      <c r="P9" s="50"/>
      <c r="R9" s="154"/>
      <c r="S9" s="2" t="s">
        <v>72</v>
      </c>
      <c r="T9" s="4" t="s">
        <v>13</v>
      </c>
      <c r="U9" s="2">
        <v>17</v>
      </c>
    </row>
    <row r="10" spans="2:27" x14ac:dyDescent="0.2">
      <c r="B10" s="34"/>
      <c r="C10" s="45"/>
      <c r="D10" s="45"/>
      <c r="E10" s="44"/>
      <c r="F10" s="39"/>
      <c r="G10" s="50"/>
      <c r="H10" s="50"/>
      <c r="I10" s="50"/>
      <c r="J10" s="50"/>
      <c r="K10" s="50"/>
      <c r="L10" s="50"/>
      <c r="M10" s="50"/>
      <c r="N10" s="50"/>
      <c r="O10" s="50"/>
      <c r="P10" s="50"/>
      <c r="R10" s="154"/>
      <c r="S10" s="2" t="s">
        <v>73</v>
      </c>
      <c r="T10" s="4" t="s">
        <v>14</v>
      </c>
      <c r="U10" s="2">
        <v>19</v>
      </c>
    </row>
    <row r="11" spans="2:27" ht="13.5" thickBot="1" x14ac:dyDescent="0.25">
      <c r="B11" s="46" t="s">
        <v>19</v>
      </c>
      <c r="C11" s="43">
        <f>SUM(C5:C9)</f>
        <v>11</v>
      </c>
      <c r="D11" s="43">
        <f>SUM(D5:D9)</f>
        <v>29</v>
      </c>
      <c r="E11" s="43">
        <f>SUM(E5:E9)</f>
        <v>0</v>
      </c>
      <c r="F11" s="40">
        <f>SUM(F5:F10)</f>
        <v>30</v>
      </c>
      <c r="G11" s="50"/>
      <c r="H11" s="50"/>
      <c r="I11" s="50"/>
      <c r="J11" s="50"/>
      <c r="K11" s="50"/>
      <c r="L11" s="50"/>
      <c r="M11" s="50"/>
      <c r="N11" s="50"/>
      <c r="O11" s="50"/>
      <c r="P11" s="50"/>
      <c r="R11" s="154"/>
      <c r="S11" s="2" t="s">
        <v>74</v>
      </c>
      <c r="T11" s="4" t="s">
        <v>14</v>
      </c>
      <c r="U11" s="2">
        <v>18</v>
      </c>
    </row>
    <row r="12" spans="2:27" x14ac:dyDescent="0.2">
      <c r="B12" s="15"/>
      <c r="C12" s="52"/>
      <c r="D12" s="52"/>
      <c r="E12" s="52"/>
      <c r="F12" s="52"/>
      <c r="G12" s="50"/>
      <c r="H12" s="50"/>
      <c r="I12" s="50"/>
      <c r="J12" s="50"/>
      <c r="K12" s="50"/>
      <c r="L12" s="50"/>
      <c r="M12" s="50"/>
      <c r="N12" s="50"/>
      <c r="O12" s="50"/>
      <c r="P12" s="50"/>
      <c r="R12" s="154"/>
      <c r="S12" s="2" t="s">
        <v>75</v>
      </c>
      <c r="T12" s="4" t="s">
        <v>13</v>
      </c>
      <c r="U12" s="2">
        <v>16</v>
      </c>
    </row>
    <row r="13" spans="2:27" x14ac:dyDescent="0.2">
      <c r="B13" s="15"/>
      <c r="C13" s="52"/>
      <c r="D13" s="52"/>
      <c r="E13" s="52"/>
      <c r="F13" s="52"/>
      <c r="G13" s="50"/>
      <c r="H13" s="50" t="s">
        <v>21</v>
      </c>
      <c r="I13" s="50"/>
      <c r="J13" s="50"/>
      <c r="K13" s="50"/>
      <c r="L13" s="50"/>
      <c r="M13" s="50"/>
      <c r="N13" s="50"/>
      <c r="O13" s="50"/>
      <c r="P13" s="50"/>
      <c r="R13" s="154"/>
      <c r="S13" s="2" t="s">
        <v>76</v>
      </c>
      <c r="T13" s="4" t="s">
        <v>14</v>
      </c>
      <c r="U13" s="2">
        <v>20</v>
      </c>
    </row>
    <row r="14" spans="2:27" x14ac:dyDescent="0.2">
      <c r="B14" s="51"/>
      <c r="C14" s="51"/>
      <c r="D14" s="51"/>
      <c r="E14" s="50"/>
      <c r="F14" s="50"/>
      <c r="G14" s="50"/>
      <c r="H14" s="50">
        <v>30</v>
      </c>
      <c r="I14" s="92" t="s">
        <v>1</v>
      </c>
      <c r="J14" s="50"/>
      <c r="K14" s="50"/>
      <c r="L14" s="50"/>
      <c r="M14" s="50"/>
      <c r="N14" s="50"/>
      <c r="O14" s="50"/>
      <c r="P14" s="50"/>
      <c r="R14" s="154"/>
      <c r="S14" s="2" t="s">
        <v>77</v>
      </c>
      <c r="T14" s="4" t="s">
        <v>13</v>
      </c>
      <c r="U14" s="2">
        <v>12</v>
      </c>
    </row>
    <row r="15" spans="2:27" x14ac:dyDescent="0.2">
      <c r="B15" s="4" t="s">
        <v>4</v>
      </c>
      <c r="C15" s="51"/>
      <c r="D15" s="51"/>
      <c r="E15" s="50"/>
      <c r="F15" s="50"/>
      <c r="G15" s="50" t="s">
        <v>22</v>
      </c>
      <c r="H15" s="61">
        <f>Resumen!J2</f>
        <v>0</v>
      </c>
      <c r="I15" s="92" t="s">
        <v>5</v>
      </c>
      <c r="J15" s="50"/>
      <c r="K15" s="92" t="s">
        <v>2</v>
      </c>
      <c r="L15" s="92" t="s">
        <v>3</v>
      </c>
      <c r="M15" s="93" t="s">
        <v>5</v>
      </c>
      <c r="N15" s="50"/>
      <c r="O15" s="50"/>
      <c r="P15" s="50"/>
      <c r="R15" s="154"/>
      <c r="S15" s="2" t="s">
        <v>78</v>
      </c>
      <c r="T15" s="4" t="s">
        <v>13</v>
      </c>
      <c r="U15" s="2">
        <v>14</v>
      </c>
    </row>
    <row r="16" spans="2:27" x14ac:dyDescent="0.2">
      <c r="B16" s="60" t="str">
        <f>Resumen!A12</f>
        <v>RG_01</v>
      </c>
      <c r="C16" s="51" t="str">
        <f>IF($B16="","",CONCATENATE(I16,"-",Resumen!C12))</f>
        <v>R-M</v>
      </c>
      <c r="D16" s="51" t="str">
        <f>IF($B16="","",CONCATENATE(I16,"-",H16))</f>
        <v>R-M</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Alta</v>
      </c>
      <c r="L16" t="str">
        <f>'Detalle del Riesgo'!$C9</f>
        <v>Muy alta</v>
      </c>
      <c r="M16" t="str">
        <f>IF(OR(B16="",Resumen!H12="Retirar"),"",CONCATENATE(K16," - ",L16))</f>
        <v>Alta - Muy alta</v>
      </c>
      <c r="N16"/>
      <c r="O16"/>
      <c r="P16"/>
      <c r="R16" s="154"/>
      <c r="S16" s="2" t="s">
        <v>79</v>
      </c>
      <c r="T16" s="4" t="s">
        <v>13</v>
      </c>
      <c r="U16" s="2">
        <v>13</v>
      </c>
      <c r="V16" s="5"/>
      <c r="W16" s="3" t="s">
        <v>6</v>
      </c>
      <c r="X16" s="3" t="s">
        <v>7</v>
      </c>
      <c r="Y16" s="3" t="s">
        <v>8</v>
      </c>
      <c r="Z16" s="3" t="s">
        <v>9</v>
      </c>
      <c r="AA16" s="3" t="s">
        <v>10</v>
      </c>
    </row>
    <row r="17" spans="2:27" x14ac:dyDescent="0.2">
      <c r="B17" s="60" t="str">
        <f>Resumen!A13</f>
        <v>RG_04</v>
      </c>
      <c r="C17" s="51" t="str">
        <f>IF(B17="","",CONCATENATE(I17,"-",Resumen!C13))</f>
        <v>Y-M</v>
      </c>
      <c r="D17" s="51" t="str">
        <f>IF($B17="","",CONCATENATE(I17,"-",H17))</f>
        <v>Y-M</v>
      </c>
      <c r="E17" s="51" t="str">
        <f>IF($B17="","",CONCATENATE(I17,"-",Resumen!H13))</f>
        <v>Y-Mitigar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54"/>
      <c r="S17" s="2" t="s">
        <v>80</v>
      </c>
      <c r="T17" s="4" t="s">
        <v>12</v>
      </c>
      <c r="U17" s="2">
        <v>11</v>
      </c>
      <c r="V17" s="3" t="s">
        <v>10</v>
      </c>
      <c r="W17" s="6">
        <v>5</v>
      </c>
      <c r="X17" s="7">
        <v>10</v>
      </c>
      <c r="Y17" s="8">
        <v>15</v>
      </c>
      <c r="Z17" s="8">
        <v>20</v>
      </c>
      <c r="AA17" s="8">
        <v>25</v>
      </c>
    </row>
    <row r="18" spans="2:27" x14ac:dyDescent="0.2">
      <c r="B18" s="60" t="str">
        <f>Resumen!A14</f>
        <v>RG_07</v>
      </c>
      <c r="C18" s="51" t="str">
        <f>IF(B18="","",CONCATENATE(I18,"-",Resumen!C14))</f>
        <v>Y-M</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Muy baja</v>
      </c>
      <c r="L18" t="str">
        <f>'Detalle del Riesgo'!$C62</f>
        <v>Muy alta</v>
      </c>
      <c r="M18" t="str">
        <f>IF(OR(B18="",Resumen!H14="Retired"),"",CONCATENATE(K18," - ",L18))</f>
        <v>Muy baja - Muy alta</v>
      </c>
      <c r="N18"/>
      <c r="O18"/>
      <c r="P18"/>
      <c r="R18" s="154"/>
      <c r="S18" s="2" t="s">
        <v>81</v>
      </c>
      <c r="T18" s="4" t="s">
        <v>14</v>
      </c>
      <c r="U18" s="2">
        <v>15</v>
      </c>
      <c r="V18" s="3" t="s">
        <v>9</v>
      </c>
      <c r="W18" s="6">
        <v>4</v>
      </c>
      <c r="X18" s="7">
        <v>8</v>
      </c>
      <c r="Y18" s="7">
        <v>12</v>
      </c>
      <c r="Z18" s="8">
        <v>16</v>
      </c>
      <c r="AA18" s="8">
        <v>20</v>
      </c>
    </row>
    <row r="19" spans="2:27" x14ac:dyDescent="0.2">
      <c r="B19" s="60" t="str">
        <f>Resumen!A15</f>
        <v>RG_08</v>
      </c>
      <c r="C19" s="51" t="str">
        <f>IF(B19="","",CONCATENATE(I19,"-",Resumen!C15))</f>
        <v>R-S</v>
      </c>
      <c r="D19" s="51" t="str">
        <f t="shared" si="1"/>
        <v>R-M</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Alta</v>
      </c>
      <c r="L19" t="str">
        <f>'Detalle del Riesgo'!$C88</f>
        <v>Muy alta</v>
      </c>
      <c r="M19" t="str">
        <f>IF(OR(B19="",Resumen!H15="Retired"),"",CONCATENATE(K19," - ",L19))</f>
        <v>Alta - Muy alta</v>
      </c>
      <c r="N19"/>
      <c r="O19"/>
      <c r="P19"/>
      <c r="R19" s="154"/>
      <c r="S19" s="2" t="s">
        <v>82</v>
      </c>
      <c r="T19" s="4" t="s">
        <v>12</v>
      </c>
      <c r="U19" s="2">
        <v>2</v>
      </c>
      <c r="V19" s="3" t="s">
        <v>8</v>
      </c>
      <c r="W19" s="6">
        <v>3</v>
      </c>
      <c r="X19" s="7">
        <v>6</v>
      </c>
      <c r="Y19" s="7">
        <v>9</v>
      </c>
      <c r="Z19" s="7">
        <v>12</v>
      </c>
      <c r="AA19" s="8">
        <v>15</v>
      </c>
    </row>
    <row r="20" spans="2:27" x14ac:dyDescent="0.2">
      <c r="B20" s="60" t="str">
        <f>Resumen!A16</f>
        <v>RG_12</v>
      </c>
      <c r="C20" s="51" t="str">
        <f>IF(B20="","",CONCATENATE(I20,"-",Resumen!C16))</f>
        <v>R-N</v>
      </c>
      <c r="D20" s="51" t="str">
        <f t="shared" si="1"/>
        <v>R-M</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Media</v>
      </c>
      <c r="L20" t="str">
        <f>'Detalle del Riesgo'!$C114</f>
        <v>Muy alta</v>
      </c>
      <c r="M20" t="str">
        <f>IF(OR(B20="",Resumen!H16="Retired"),"",CONCATENATE(K20," - ",L20))</f>
        <v>Media - Muy alta</v>
      </c>
      <c r="N20"/>
      <c r="O20"/>
      <c r="P20"/>
      <c r="R20" s="154"/>
      <c r="S20" s="2" t="s">
        <v>83</v>
      </c>
      <c r="T20" s="4" t="s">
        <v>13</v>
      </c>
      <c r="U20" s="2">
        <v>4</v>
      </c>
      <c r="V20" s="3" t="s">
        <v>7</v>
      </c>
      <c r="W20" s="6">
        <v>2</v>
      </c>
      <c r="X20" s="6">
        <v>4</v>
      </c>
      <c r="Y20" s="6">
        <v>6</v>
      </c>
      <c r="Z20" s="7">
        <v>8</v>
      </c>
      <c r="AA20" s="7">
        <v>10</v>
      </c>
    </row>
    <row r="21" spans="2:27" x14ac:dyDescent="0.2">
      <c r="B21" s="60" t="str">
        <f>Resumen!A17</f>
        <v>RG_18</v>
      </c>
      <c r="C21" s="51" t="str">
        <f>IF(B21="","",CONCATENATE(I21,"-",Resumen!C17))</f>
        <v>Y-M</v>
      </c>
      <c r="D21" s="51" t="str">
        <f t="shared" si="1"/>
        <v>Y-M</v>
      </c>
      <c r="E21" s="51" t="str">
        <f>IF($B21="","",CONCATENATE(I21,"-",Resumen!H17))</f>
        <v>Y-Mitigar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54"/>
      <c r="S21" s="2" t="s">
        <v>84</v>
      </c>
      <c r="T21" s="4" t="s">
        <v>12</v>
      </c>
      <c r="U21" s="2">
        <v>3</v>
      </c>
      <c r="V21" s="3" t="s">
        <v>6</v>
      </c>
      <c r="W21" s="6">
        <v>1</v>
      </c>
      <c r="X21" s="6">
        <v>2</v>
      </c>
      <c r="Y21" s="6">
        <v>3</v>
      </c>
      <c r="Z21" s="6">
        <v>4</v>
      </c>
      <c r="AA21" s="7">
        <v>5</v>
      </c>
    </row>
    <row r="22" spans="2:27" x14ac:dyDescent="0.2">
      <c r="B22" s="60" t="str">
        <f>Resumen!A18</f>
        <v>RG_26</v>
      </c>
      <c r="C22" s="51" t="str">
        <f>IF(B22="","",CONCATENATE(I22,"-",Resumen!C18))</f>
        <v>R-N</v>
      </c>
      <c r="D22" s="51" t="str">
        <f t="shared" si="1"/>
        <v>R-M</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M</v>
      </c>
      <c r="I22" s="10" t="str">
        <f>'Detalle del Riesgo'!D162</f>
        <v>R</v>
      </c>
      <c r="J22"/>
      <c r="K22" t="str">
        <f>'Detalle del Riesgo'!C165</f>
        <v>Muy alta</v>
      </c>
      <c r="L22" t="str">
        <f>'Detalle del Riesgo'!$C166</f>
        <v>Muy alta</v>
      </c>
      <c r="M22" t="str">
        <f>IF(OR(B22="",Resumen!H18="Retired"),"",CONCATENATE(K22," - ",L22))</f>
        <v>Muy alta - Muy alta</v>
      </c>
      <c r="N22"/>
      <c r="O22"/>
      <c r="P22"/>
      <c r="R22" s="154"/>
      <c r="S22" s="2" t="s">
        <v>85</v>
      </c>
      <c r="T22" s="4" t="s">
        <v>12</v>
      </c>
      <c r="U22" s="2">
        <v>1</v>
      </c>
    </row>
    <row r="23" spans="2:27" x14ac:dyDescent="0.2">
      <c r="B23" s="60" t="str">
        <f>Resumen!A19</f>
        <v>RG_27</v>
      </c>
      <c r="C23" s="51" t="str">
        <f>IF(B23="","",CONCATENATE(I23,"-",Resumen!C19))</f>
        <v>R-N</v>
      </c>
      <c r="D23" s="51" t="str">
        <f t="shared" si="1"/>
        <v>R-M</v>
      </c>
      <c r="E23" s="51" t="str">
        <f>IF($B23="","",CONCATENATE(I23,"-",Resumen!H19))</f>
        <v>R-Mitigar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Media</v>
      </c>
      <c r="L23" t="str">
        <f>'Detalle del Riesgo'!$C192</f>
        <v>Muy alta</v>
      </c>
      <c r="M23" t="str">
        <f>IF(OR(B23="",Resumen!H19="Retired"),"",CONCATENATE(K23," - ",L23))</f>
        <v>Media - Muy alta</v>
      </c>
      <c r="N23"/>
      <c r="O23"/>
      <c r="P23"/>
      <c r="R23" s="154"/>
      <c r="S23" s="2" t="s">
        <v>86</v>
      </c>
      <c r="T23" s="4" t="s">
        <v>14</v>
      </c>
      <c r="U23" s="2">
        <v>5</v>
      </c>
    </row>
    <row r="24" spans="2:27" x14ac:dyDescent="0.2">
      <c r="B24" s="60" t="str">
        <f>Resumen!A20</f>
        <v>RG_33</v>
      </c>
      <c r="C24" s="51" t="str">
        <f>IF(B24="","",CONCATENATE(I24,"-",Resumen!C20))</f>
        <v>G-N</v>
      </c>
      <c r="D24" s="51" t="str">
        <f t="shared" si="1"/>
        <v>G-M</v>
      </c>
      <c r="E24" s="51" t="str">
        <f>IF($B24="","",CONCATENATE(I24,"-",Resumen!H20))</f>
        <v>G-Mitigar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54"/>
      <c r="S24" s="2" t="s">
        <v>87</v>
      </c>
      <c r="T24" s="4" t="s">
        <v>14</v>
      </c>
      <c r="U24" s="2">
        <v>22</v>
      </c>
    </row>
    <row r="25" spans="2:27" x14ac:dyDescent="0.2">
      <c r="B25" s="60" t="str">
        <f>Resumen!A21</f>
        <v>RG_34</v>
      </c>
      <c r="C25" s="51" t="str">
        <f>IF(B25="","",CONCATENATE(I25,"-",Resumen!C21))</f>
        <v>R-N</v>
      </c>
      <c r="D25" s="51" t="str">
        <f t="shared" si="1"/>
        <v>R-M</v>
      </c>
      <c r="E25" s="51" t="str">
        <f>IF($B25="","",CONCATENATE(I25,"-",Resumen!H21))</f>
        <v>R-Mitigar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Alta</v>
      </c>
      <c r="L25" t="str">
        <f>'Detalle del Riesgo'!$C244</f>
        <v>Muy alta</v>
      </c>
      <c r="M25" t="str">
        <f>IF(OR(B25="",Resumen!H21="Retired"),"",CONCATENATE(K25," - ",L25))</f>
        <v>Alta - Muy alta</v>
      </c>
      <c r="N25"/>
      <c r="O25"/>
      <c r="P25"/>
      <c r="R25" s="154"/>
      <c r="S25" s="2" t="s">
        <v>88</v>
      </c>
      <c r="T25" s="4" t="s">
        <v>14</v>
      </c>
      <c r="U25" s="2">
        <v>24</v>
      </c>
    </row>
    <row r="26" spans="2:27" x14ac:dyDescent="0.2">
      <c r="B26" s="60" t="str">
        <f>Resumen!A22</f>
        <v>RG_43</v>
      </c>
      <c r="C26" s="51" t="str">
        <f>IF(B26="","",CONCATENATE(I26,"-",Resumen!C22))</f>
        <v>G-M</v>
      </c>
      <c r="D26" s="51" t="str">
        <f t="shared" si="1"/>
        <v>G-M</v>
      </c>
      <c r="E26" s="51" t="str">
        <f>IF($B26="","",CONCATENATE(I26,"-",Resumen!H22))</f>
        <v>G-Prevenir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Alta</v>
      </c>
      <c r="M26" t="str">
        <f>IF(OR(B26="",Resumen!H22="Retired"),"",CONCATENATE(K26," - ",L26))</f>
        <v>Muy baja - Alta</v>
      </c>
      <c r="N26"/>
      <c r="O26"/>
      <c r="P26"/>
      <c r="R26" s="154"/>
      <c r="S26" s="2" t="s">
        <v>89</v>
      </c>
      <c r="T26" s="4" t="s">
        <v>14</v>
      </c>
      <c r="U26" s="2">
        <v>23</v>
      </c>
    </row>
    <row r="27" spans="2:27" x14ac:dyDescent="0.2">
      <c r="B27" s="60" t="str">
        <f>Resumen!A23</f>
        <v>RG_44</v>
      </c>
      <c r="C27" s="51" t="str">
        <f>IF(B27="","",CONCATENATE(I27,"-",Resumen!C23))</f>
        <v>R-M</v>
      </c>
      <c r="D27" s="51" t="str">
        <f t="shared" si="1"/>
        <v>R-M</v>
      </c>
      <c r="E27" s="51" t="str">
        <f>IF($B27="","",CONCATENATE(I27,"-",Resumen!H23))</f>
        <v>R-Mitigar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Media</v>
      </c>
      <c r="L27" t="str">
        <f>'Detalle del Riesgo'!$C296</f>
        <v>Muy alta</v>
      </c>
      <c r="M27" t="str">
        <f>IF(OR(B27="",Resumen!H23="Retired"),"",CONCATENATE(K27," - ",L27))</f>
        <v>Media - Muy alta</v>
      </c>
      <c r="N27"/>
      <c r="O27"/>
      <c r="P27"/>
      <c r="R27" s="154"/>
      <c r="S27" s="2" t="s">
        <v>90</v>
      </c>
      <c r="T27" s="4" t="s">
        <v>13</v>
      </c>
      <c r="U27" s="2">
        <v>21</v>
      </c>
    </row>
    <row r="28" spans="2:27" x14ac:dyDescent="0.2">
      <c r="B28" s="60" t="str">
        <f>Resumen!A24</f>
        <v>RG_57</v>
      </c>
      <c r="C28" s="51" t="str">
        <f>IF(B28="","",CONCATENATE(I28,"-",Resumen!C24))</f>
        <v>Y-S</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Alta</v>
      </c>
      <c r="L28" t="str">
        <f>'Detalle del Riesgo'!$C322</f>
        <v>Media</v>
      </c>
      <c r="M28" t="str">
        <f>IF(OR(B28="",Resumen!H24="Retired"),"",CONCATENATE(K28," - ",L28))</f>
        <v>Alta - Media</v>
      </c>
      <c r="N28"/>
      <c r="O28"/>
      <c r="P28"/>
      <c r="R28" s="154"/>
      <c r="S28" s="2" t="s">
        <v>91</v>
      </c>
      <c r="T28" s="4" t="s">
        <v>14</v>
      </c>
      <c r="U28" s="2">
        <v>25</v>
      </c>
    </row>
    <row r="29" spans="2:27" x14ac:dyDescent="0.2">
      <c r="B29" s="60" t="str">
        <f>Resumen!A25</f>
        <v>RG_59</v>
      </c>
      <c r="C29" s="51" t="str">
        <f>IF(B29="","",CONCATENATE(I29,"-",Resumen!C25))</f>
        <v>R-S</v>
      </c>
      <c r="D29" s="51" t="str">
        <f t="shared" si="1"/>
        <v>R-M</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Media</v>
      </c>
      <c r="L29" t="str">
        <f>'Detalle del Riesgo'!$C348</f>
        <v>Muy alta</v>
      </c>
      <c r="M29" t="str">
        <f>IF(OR(B29="",Resumen!H25="Retired"),"",CONCATENATE(K29," - ",L29))</f>
        <v>Media - Muy alta</v>
      </c>
      <c r="N29"/>
      <c r="O29"/>
      <c r="P29"/>
    </row>
    <row r="30" spans="2:27" x14ac:dyDescent="0.2">
      <c r="B30" s="60" t="str">
        <f>Resumen!A26</f>
        <v>RG_64</v>
      </c>
      <c r="C30" s="51" t="str">
        <f>IF(B30="","",CONCATENATE(I30,"-",Resumen!C26))</f>
        <v>Y-M</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Baja</v>
      </c>
      <c r="L30" t="str">
        <f>'Detalle del Riesgo'!$C374</f>
        <v>Muy alta</v>
      </c>
      <c r="M30" t="str">
        <f>IF(OR(B30="",Resumen!H26="Retired"),"",CONCATENATE(K30," - ",L30))</f>
        <v>Baja - Muy alta</v>
      </c>
      <c r="N30"/>
      <c r="O30"/>
      <c r="P30"/>
    </row>
    <row r="31" spans="2:27" x14ac:dyDescent="0.2">
      <c r="B31" s="60" t="str">
        <f>Resumen!A27</f>
        <v>RG_68</v>
      </c>
      <c r="C31" s="51" t="str">
        <f>IF(B31="","",CONCATENATE(I31,"-",Resumen!C27))</f>
        <v>R-M</v>
      </c>
      <c r="D31" s="51" t="str">
        <f t="shared" si="1"/>
        <v>R-M</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RG_77</v>
      </c>
      <c r="C32" s="51" t="str">
        <f>IF(B32="","",CONCATENATE(I32,"-",Resumen!C28))</f>
        <v>Y-M</v>
      </c>
      <c r="D32" s="51" t="str">
        <f t="shared" si="1"/>
        <v>Y-M</v>
      </c>
      <c r="E32" s="51" t="str">
        <f>IF($B32="","",CONCATENATE(I32,"-",Resumen!H28))</f>
        <v>Y-Prevenir</v>
      </c>
      <c r="F32" s="51" t="str">
        <f t="shared" si="0"/>
        <v>Y-Abierto</v>
      </c>
      <c r="G32" s="5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Media</v>
      </c>
      <c r="L32" t="str">
        <f>'Detalle del Riesgo'!$C426</f>
        <v>Media</v>
      </c>
      <c r="M32" t="str">
        <f>IF(OR(B32="",Resumen!H28="Retired"),"",CONCATENATE(K32," - ",L32))</f>
        <v>Media - Media</v>
      </c>
      <c r="N32"/>
      <c r="O32"/>
      <c r="P32"/>
    </row>
    <row r="33" spans="1:16" x14ac:dyDescent="0.2">
      <c r="B33" s="60" t="str">
        <f>Resumen!A29</f>
        <v>RG_84</v>
      </c>
      <c r="C33" s="51" t="str">
        <f>IF(B33="","",CONCATENATE(I33,"-",Resumen!C29))</f>
        <v>R-N</v>
      </c>
      <c r="D33" s="51" t="str">
        <f t="shared" si="1"/>
        <v>R-M</v>
      </c>
      <c r="E33" s="51" t="str">
        <f>IF($B33="","",CONCATENATE(I33,"-",Resumen!H29))</f>
        <v>R-Mitigar</v>
      </c>
      <c r="F33" s="51" t="str">
        <f t="shared" si="0"/>
        <v>R-Abierto</v>
      </c>
      <c r="G33" s="51" t="str">
        <f>IF(Resumen!H29="Retirar","Cerrado","Abierto")</f>
        <v>Abierto</v>
      </c>
      <c r="H33" s="9" t="str">
        <f>IF($B$16="","",IF(OR(ISBLANK('Detalle del Riesgo'!F453),ISTEXT('Detalle del Riesgo'!F453)),"",IF($H$15-'Detalle del Riesgo'!F453&gt;$H$14,"Not Modified","M")))</f>
        <v>M</v>
      </c>
      <c r="I33" s="10" t="str">
        <f>'Detalle del Riesgo'!D448</f>
        <v>R</v>
      </c>
      <c r="J33"/>
      <c r="K33" t="str">
        <f>'Detalle del Riesgo'!C451</f>
        <v>Media</v>
      </c>
      <c r="L33" t="str">
        <f>'Detalle del Riesgo'!$C452</f>
        <v>Muy alta</v>
      </c>
      <c r="M33" t="str">
        <f>IF(OR(B33="",Resumen!H29="Retired"),"",CONCATENATE(K33," - ",L33))</f>
        <v>Media - Muy alta</v>
      </c>
      <c r="N33"/>
      <c r="O33"/>
      <c r="P33"/>
    </row>
    <row r="34" spans="1:16" x14ac:dyDescent="0.2">
      <c r="B34" s="60" t="str">
        <f>Resumen!A30</f>
        <v>RG_96</v>
      </c>
      <c r="C34" s="51" t="str">
        <f>IF(B34="","",CONCATENATE(I34,"-",Resumen!C30))</f>
        <v>Y-M</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Muy baja</v>
      </c>
      <c r="L34" t="str">
        <f>'Detalle del Riesgo'!$C478</f>
        <v>Muy alta</v>
      </c>
      <c r="M34" t="str">
        <f>IF(OR(B34="",Resumen!H30="Retired"),"",CONCATENATE(K34," - ",L34))</f>
        <v>Muy baja - Muy alta</v>
      </c>
      <c r="N34"/>
      <c r="O34"/>
      <c r="P34"/>
    </row>
    <row r="35" spans="1:16" x14ac:dyDescent="0.2">
      <c r="B35" s="60" t="str">
        <f>Resumen!A31</f>
        <v>RG_100</v>
      </c>
      <c r="C35" s="51" t="str">
        <f>IF(B35="","",CONCATENATE(I35,"-",Resumen!C31))</f>
        <v>G-S</v>
      </c>
      <c r="D35" s="51" t="str">
        <f t="shared" si="1"/>
        <v>G-M</v>
      </c>
      <c r="E35" s="51" t="str">
        <f>IF($B35="","",CONCATENATE(I35,"-",Resumen!H31))</f>
        <v>G-Mitigar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Media</v>
      </c>
      <c r="M35" t="str">
        <f>IF(OR(B35="",Resumen!H31="Retired"),"",CONCATENATE(K35," - ",L35))</f>
        <v>Muy baja - Media</v>
      </c>
      <c r="N35"/>
      <c r="O35"/>
      <c r="P35"/>
    </row>
    <row r="36" spans="1:16" x14ac:dyDescent="0.2">
      <c r="B36" s="60" t="str">
        <f>Resumen!A32</f>
        <v>RG_105</v>
      </c>
      <c r="C36" s="51" t="str">
        <f>IF(B36="","",CONCATENATE(I36,"-",Resumen!C32))</f>
        <v>Y-S</v>
      </c>
      <c r="D36" s="51" t="str">
        <f t="shared" si="1"/>
        <v>Y-M</v>
      </c>
      <c r="E36" s="51" t="str">
        <f>IF($B36="","",CONCATENATE(I36,"-",Resumen!H32))</f>
        <v>Y-Mitigar</v>
      </c>
      <c r="F36" s="51" t="str">
        <f t="shared" si="0"/>
        <v>Y-Abierto</v>
      </c>
      <c r="G36" s="51" t="str">
        <f>IF(Resumen!H32="Retirar","Cerrado","Abierto")</f>
        <v>Abierto</v>
      </c>
      <c r="H36" s="9" t="str">
        <f>IF($B$16="","",IF(OR(ISBLANK('Detalle del Riesgo'!F531),ISTEXT('Detalle del Riesgo'!F531)),"",IF($H$15-'Detalle del Riesgo'!F531&gt;$H$14,"Not Modified","M")))</f>
        <v>M</v>
      </c>
      <c r="I36" s="10" t="str">
        <f>'Detalle del Riesgo'!D526</f>
        <v>Y</v>
      </c>
      <c r="J36"/>
      <c r="K36" t="str">
        <f>'Detalle del Riesgo'!C529</f>
        <v>Muy baja</v>
      </c>
      <c r="L36" t="str">
        <f>'Detalle del Riesgo'!$C530</f>
        <v>Muy alta</v>
      </c>
      <c r="M36" t="str">
        <f>IF(OR(B36="",Resumen!H32="Retired"),"",CONCATENATE(K36," - ",L36))</f>
        <v>Muy baja - Muy alta</v>
      </c>
      <c r="N36"/>
      <c r="O36"/>
      <c r="P36"/>
    </row>
    <row r="37" spans="1:16" x14ac:dyDescent="0.2">
      <c r="B37" s="60" t="str">
        <f>Resumen!A33</f>
        <v>RG_107</v>
      </c>
      <c r="C37" s="51" t="str">
        <f>IF(B37="","",CONCATENATE(I37,"-",Resumen!C33))</f>
        <v>R-N</v>
      </c>
      <c r="D37" s="51" t="str">
        <f t="shared" si="1"/>
        <v>R-M</v>
      </c>
      <c r="E37" s="51" t="str">
        <f>IF($B37="","",CONCATENATE(I37,"-",Resumen!H33))</f>
        <v>R-Mitigar</v>
      </c>
      <c r="F37" s="51" t="str">
        <f t="shared" si="0"/>
        <v>R-Abierto</v>
      </c>
      <c r="G37" s="51" t="str">
        <f>IF(Resumen!H33="Retirar","Cerrado","Abierto")</f>
        <v>Abierto</v>
      </c>
      <c r="H37" s="9" t="str">
        <f>IF($B$16="","",IF(OR(ISBLANK('Detalle del Riesgo'!F557),ISTEXT('Detalle del Riesgo'!F557)),"",IF($H$15-'Detalle del Riesgo'!F557&gt;$H$14,"Not Modified","M")))</f>
        <v>M</v>
      </c>
      <c r="I37" s="10" t="str">
        <f>'Detalle del Riesgo'!D552</f>
        <v>R</v>
      </c>
      <c r="J37"/>
      <c r="K37" t="str">
        <f>'Detalle del Riesgo'!C555</f>
        <v>Alta</v>
      </c>
      <c r="L37" t="str">
        <f>'Detalle del Riesgo'!$C556</f>
        <v>Muy alta</v>
      </c>
      <c r="M37" t="str">
        <f>IF(OR(B37="",Resumen!H33="Retired"),"",CONCATENATE(K37," - ",L37))</f>
        <v>Alta - Muy alta</v>
      </c>
      <c r="N37"/>
      <c r="O37"/>
      <c r="P37"/>
    </row>
    <row r="38" spans="1:16" x14ac:dyDescent="0.2">
      <c r="B38" s="60" t="str">
        <f>Resumen!A34</f>
        <v>RG_109</v>
      </c>
      <c r="C38" s="51" t="str">
        <f>IF(B38="","",CONCATENATE(I38,"-",Resumen!C34))</f>
        <v>Y-N</v>
      </c>
      <c r="D38" s="51" t="str">
        <f t="shared" si="1"/>
        <v>Y-M</v>
      </c>
      <c r="E38" s="51" t="str">
        <f>IF($B38="","",CONCATENATE(I38,"-",Resumen!H34))</f>
        <v>Y-Prevenir</v>
      </c>
      <c r="F38" s="51" t="str">
        <f t="shared" si="0"/>
        <v>Y-Abierto</v>
      </c>
      <c r="G38" s="51" t="str">
        <f>IF(Resumen!H34="Retirar","Cerrado","Abierto")</f>
        <v>Abierto</v>
      </c>
      <c r="H38" s="9" t="str">
        <f>IF($B$16="","",IF(OR(ISBLANK('Detalle del Riesgo'!F583),ISTEXT('Detalle del Riesgo'!F583)),"",IF($H$15-'Detalle del Riesgo'!F583&gt;$H$14,"Not Modified","M")))</f>
        <v>M</v>
      </c>
      <c r="I38" s="10" t="str">
        <f>'Detalle del Riesgo'!D578</f>
        <v>Y</v>
      </c>
      <c r="J38"/>
      <c r="K38" t="str">
        <f>'Detalle del Riesgo'!C581</f>
        <v>Baja</v>
      </c>
      <c r="L38" t="str">
        <f>'Detalle del Riesgo'!$C582</f>
        <v>Muy alta</v>
      </c>
      <c r="M38" t="str">
        <f>IF(OR(B38="",Resumen!H34="Retired"),"",CONCATENATE(K38," - ",L38))</f>
        <v>Baja - Muy alta</v>
      </c>
      <c r="N38"/>
      <c r="O38"/>
      <c r="P38"/>
    </row>
    <row r="39" spans="1:16" x14ac:dyDescent="0.2">
      <c r="B39" s="60" t="str">
        <f>Resumen!A35</f>
        <v>RG_110</v>
      </c>
      <c r="C39" s="51" t="str">
        <f>IF(B39="","",CONCATENATE(I39,"-",Resumen!C35))</f>
        <v>Y-M</v>
      </c>
      <c r="D39" s="51" t="str">
        <f t="shared" si="1"/>
        <v>Y-M</v>
      </c>
      <c r="E39" s="51" t="str">
        <f>IF($B39="","",CONCATENATE(I39,"-",Resumen!H35))</f>
        <v>Y-Prevenir</v>
      </c>
      <c r="F39" s="51" t="str">
        <f t="shared" si="0"/>
        <v>Y-Abierto</v>
      </c>
      <c r="G39" s="51" t="str">
        <f>IF(Resumen!H35="Retirar","Cerrado","Abierto")</f>
        <v>Abierto</v>
      </c>
      <c r="H39" s="9" t="str">
        <f>IF($B$16="","",IF(OR(ISBLANK('Detalle del Riesgo'!F609),ISTEXT('Detalle del Riesgo'!F609)),"",IF($H$15-'Detalle del Riesgo'!F609&gt;$H$14,"Not Modified","M")))</f>
        <v>M</v>
      </c>
      <c r="I39" s="10" t="str">
        <f>'Detalle del Riesgo'!D604</f>
        <v>Y</v>
      </c>
      <c r="J39"/>
      <c r="K39" t="str">
        <f>'Detalle del Riesgo'!C607</f>
        <v>Muy baja</v>
      </c>
      <c r="L39" t="str">
        <f>'Detalle del Riesgo'!$C608</f>
        <v>Muy alta</v>
      </c>
      <c r="M39" t="str">
        <f>IF(OR(B39="",Resumen!H35="Retired"),"",CONCATENATE(K39," - ",L39))</f>
        <v>Muy baja - Muy alta</v>
      </c>
      <c r="N39"/>
      <c r="O39"/>
      <c r="P39"/>
    </row>
    <row r="40" spans="1:16" x14ac:dyDescent="0.2">
      <c r="B40" s="60" t="str">
        <f>Resumen!A36</f>
        <v>RG_114</v>
      </c>
      <c r="C40" s="51" t="str">
        <f>IF(B40="","",CONCATENATE(I40,"-",Resumen!C36))</f>
        <v>G-S</v>
      </c>
      <c r="D40" s="51" t="str">
        <f t="shared" si="1"/>
        <v>G-M</v>
      </c>
      <c r="E40" s="51" t="str">
        <f>IF($B40="","",CONCATENATE(I40,"-",Resumen!H36))</f>
        <v>G-Investigar</v>
      </c>
      <c r="F40" s="51" t="str">
        <f t="shared" si="0"/>
        <v>G-Abierto</v>
      </c>
      <c r="G40" s="51" t="str">
        <f>IF(Resumen!H36="Retirar","Cerrado","Abierto")</f>
        <v>Abierto</v>
      </c>
      <c r="H40" s="9" t="str">
        <f>IF($B$16="","",IF(OR(ISBLANK('Detalle del Riesgo'!F635),ISTEXT('Detalle del Riesgo'!F635)),"",IF($H$15-'Detalle del Riesgo'!F635&gt;$H$14,"Not Modified","M")))</f>
        <v>M</v>
      </c>
      <c r="I40" s="10" t="str">
        <f>'Detalle del Riesgo'!D630</f>
        <v>G</v>
      </c>
      <c r="J40"/>
      <c r="K40" t="str">
        <f>'Detalle del Riesgo'!C633</f>
        <v>Muy baja</v>
      </c>
      <c r="L40" t="str">
        <f>'Detalle del Riesgo'!$C634</f>
        <v>Media</v>
      </c>
      <c r="M40" t="str">
        <f>IF(OR(B40="",Resumen!H36="Retired"),"",CONCATENATE(K40," - ",L40))</f>
        <v>Muy baja - Media</v>
      </c>
      <c r="N40"/>
      <c r="O40"/>
      <c r="P40"/>
    </row>
    <row r="41" spans="1:16" x14ac:dyDescent="0.2">
      <c r="B41" s="60" t="str">
        <f>Resumen!A37</f>
        <v>RG_115</v>
      </c>
      <c r="C41" s="51" t="str">
        <f>IF(B41="","",CONCATENATE(I41,"-",Resumen!C37))</f>
        <v>G-N</v>
      </c>
      <c r="D41" s="51" t="str">
        <f t="shared" si="1"/>
        <v>G-M</v>
      </c>
      <c r="E41" s="51" t="str">
        <f>IF($B41="","",CONCATENATE(I41,"-",Resumen!H37))</f>
        <v>G-Mitigar</v>
      </c>
      <c r="F41" s="51" t="str">
        <f t="shared" si="0"/>
        <v>G-Abierto</v>
      </c>
      <c r="G41" s="51" t="str">
        <f>IF(Resumen!H37="Retirar","Cerrado","Abierto")</f>
        <v>Abierto</v>
      </c>
      <c r="H41" s="9" t="str">
        <f>IF($B$16="","",IF(OR(ISBLANK('Detalle del Riesgo'!F661),ISTEXT('Detalle del Riesgo'!F661)),"",IF($H$15-'Detalle del Riesgo'!F661&gt;$H$14,"Not Modified","M")))</f>
        <v>M</v>
      </c>
      <c r="I41" s="10" t="str">
        <f>'Detalle del Riesgo'!D656</f>
        <v>G</v>
      </c>
      <c r="J41"/>
      <c r="K41" t="str">
        <f>'Detalle del Riesgo'!C659</f>
        <v>Muy baja</v>
      </c>
      <c r="L41" t="str">
        <f>'Detalle del Riesgo'!$C660</f>
        <v>Media</v>
      </c>
      <c r="M41" t="str">
        <f>IF(OR(B41="",Resumen!H37="Retired"),"",CONCATENATE(K41," - ",L41))</f>
        <v>Muy baja - Media</v>
      </c>
      <c r="N41"/>
      <c r="O41"/>
      <c r="P41"/>
    </row>
    <row r="42" spans="1:16" x14ac:dyDescent="0.2">
      <c r="B42" s="60" t="str">
        <f>Resumen!A38</f>
        <v>RG_123</v>
      </c>
      <c r="C42" s="51" t="str">
        <f>IF(B42="","",CONCATENATE(I42,"-",Resumen!C38))</f>
        <v>Y-M</v>
      </c>
      <c r="D42" s="51" t="str">
        <f t="shared" si="1"/>
        <v>Y-M</v>
      </c>
      <c r="E42" s="51" t="str">
        <f>IF($B42="","",CONCATENATE(I42,"-",Resumen!H38))</f>
        <v>Y-Prevenir</v>
      </c>
      <c r="F42" s="51" t="str">
        <f t="shared" si="0"/>
        <v>Y-Abierto</v>
      </c>
      <c r="G42" s="51" t="str">
        <f>IF(Resumen!H38="Retirar","Cerrado","Abierto")</f>
        <v>Abierto</v>
      </c>
      <c r="H42" s="9" t="str">
        <f>IF($B$16="","",IF(OR(ISBLANK('Detalle del Riesgo'!F687),ISTEXT('Detalle del Riesgo'!F687)),"",IF($H$15-'Detalle del Riesgo'!F687&gt;$H$14,"Not Modified","M")))</f>
        <v>M</v>
      </c>
      <c r="I42" s="10" t="str">
        <f>'Detalle del Riesgo'!D682</f>
        <v>Y</v>
      </c>
      <c r="J42"/>
      <c r="K42" t="str">
        <f>'Detalle del Riesgo'!C685</f>
        <v>Baja</v>
      </c>
      <c r="L42" t="str">
        <f>'Detalle del Riesgo'!$C686</f>
        <v>Alta</v>
      </c>
      <c r="M42" t="str">
        <f>IF(OR(B42="",Resumen!H38="Retired"),"",CONCATENATE(K42," - ",L42))</f>
        <v>Baja - Alta</v>
      </c>
      <c r="N42"/>
      <c r="O42"/>
      <c r="P42"/>
    </row>
    <row r="43" spans="1:16" x14ac:dyDescent="0.2">
      <c r="B43" s="60" t="str">
        <f>Resumen!A39</f>
        <v>RG_131</v>
      </c>
      <c r="C43" s="51" t="str">
        <f>IF(B43="","",CONCATENATE(I43,"-",Resumen!C39))</f>
        <v>Y-N</v>
      </c>
      <c r="D43" s="51" t="str">
        <f t="shared" si="1"/>
        <v>Y-M</v>
      </c>
      <c r="E43" s="51" t="str">
        <f>IF($B43="","",CONCATENATE(I43,"-",Resumen!H39))</f>
        <v>Y-Investigar</v>
      </c>
      <c r="F43" s="51" t="str">
        <f t="shared" si="0"/>
        <v>Y-Abierto</v>
      </c>
      <c r="G43" s="51" t="str">
        <f>IF(Resumen!H39="Retirar","Cerrado","Abierto")</f>
        <v>Abierto</v>
      </c>
      <c r="H43" s="9" t="str">
        <f>IF($B$16="","",IF(OR(ISBLANK('Detalle del Riesgo'!F713),ISTEXT('Detalle del Riesgo'!F713)),"",IF($H$15-'Detalle del Riesgo'!F713&gt;$H$14,"Not Modified","M")))</f>
        <v>M</v>
      </c>
      <c r="I43" s="10" t="str">
        <f>'Detalle del Riesgo'!D708</f>
        <v>Y</v>
      </c>
      <c r="J43"/>
      <c r="K43" t="str">
        <f>'Detalle del Riesgo'!C711</f>
        <v>Baja</v>
      </c>
      <c r="L43" t="str">
        <f>'Detalle del Riesgo'!$C712</f>
        <v>Alta</v>
      </c>
      <c r="M43" t="str">
        <f>IF(OR(B43="",Resumen!H39="Retired"),"",CONCATENATE(K43," - ",L43))</f>
        <v>Baja - Alta</v>
      </c>
      <c r="N43"/>
      <c r="O43"/>
      <c r="P43"/>
    </row>
    <row r="44" spans="1:16" x14ac:dyDescent="0.2">
      <c r="B44" s="60" t="str">
        <f>Resumen!A40</f>
        <v>RG_136</v>
      </c>
      <c r="C44" s="51" t="str">
        <f>IF(B44="","",CONCATENATE(I44,"-",Resumen!C40))</f>
        <v>R-N</v>
      </c>
      <c r="D44" s="51" t="str">
        <f t="shared" si="1"/>
        <v>R-M</v>
      </c>
      <c r="E44" s="51" t="str">
        <f>IF($B44="","",CONCATENATE(I44,"-",Resumen!H40))</f>
        <v>R-Prevenir</v>
      </c>
      <c r="F44" s="51" t="str">
        <f t="shared" si="0"/>
        <v>R-Abierto</v>
      </c>
      <c r="G44" s="51" t="str">
        <f>IF(Resumen!H40="Retirar","Cerrado","Abierto")</f>
        <v>Abierto</v>
      </c>
      <c r="H44" s="9" t="str">
        <f>IF($B$16="","",IF(OR(ISBLANK('Detalle del Riesgo'!F739),ISTEXT('Detalle del Riesgo'!F739)),"",IF($H$15-'Detalle del Riesgo'!F739&gt;$H$14,"Not Modified","M")))</f>
        <v>M</v>
      </c>
      <c r="I44" s="10" t="str">
        <f>'Detalle del Riesgo'!D734</f>
        <v>R</v>
      </c>
      <c r="J44"/>
      <c r="K44" t="str">
        <f>'Detalle del Riesgo'!C737</f>
        <v>Muy alta</v>
      </c>
      <c r="L44" t="str">
        <f>'Detalle del Riesgo'!$C738</f>
        <v>Muy alta</v>
      </c>
      <c r="M44" t="str">
        <f>IF(OR(B44="",Resumen!H40="Retired"),"",CONCATENATE(K44," - ",L44))</f>
        <v>Muy alta - Muy alta</v>
      </c>
      <c r="N44"/>
      <c r="O44"/>
      <c r="P44"/>
    </row>
    <row r="45" spans="1:16" x14ac:dyDescent="0.2">
      <c r="B45" s="60" t="str">
        <f>Resumen!A41</f>
        <v>RG_144</v>
      </c>
      <c r="C45" s="51" t="str">
        <f>IF(B45="","",CONCATENATE(I45,"-",Resumen!C41))</f>
        <v>R-M</v>
      </c>
      <c r="D45" s="51" t="str">
        <f t="shared" si="1"/>
        <v>R-M</v>
      </c>
      <c r="E45" s="51" t="str">
        <f>IF($B45="","",CONCATENATE(I45,"-",Resumen!H41))</f>
        <v>R-Prevenir</v>
      </c>
      <c r="F45" s="51" t="str">
        <f t="shared" si="0"/>
        <v>R-Abierto</v>
      </c>
      <c r="G45" s="51" t="str">
        <f>IF(Resumen!H41="Retirar","Cerrado","Abierto")</f>
        <v>Abierto</v>
      </c>
      <c r="H45" s="9" t="str">
        <f>IF($B$16="","",IF(OR(ISBLANK('Detalle del Riesgo'!F765),ISTEXT('Detalle del Riesgo'!F765)),"",IF($H$15-'Detalle del Riesgo'!F765&gt;$H$14,"Not Modified","M")))</f>
        <v>M</v>
      </c>
      <c r="I45" s="10" t="str">
        <f>'Detalle del Riesgo'!D760</f>
        <v>R</v>
      </c>
      <c r="J45"/>
      <c r="K45" t="str">
        <f>'Detalle del Riesgo'!C763</f>
        <v>Media</v>
      </c>
      <c r="L45" t="str">
        <f>'Detalle del Riesgo'!$C764</f>
        <v>Muy alta</v>
      </c>
      <c r="M45" t="str">
        <f>IF(OR(B45="",Resumen!H41="Retired"),"",CONCATENATE(K45," - ",L45))</f>
        <v>Media - Muy alta</v>
      </c>
      <c r="N45"/>
      <c r="O45"/>
      <c r="P45"/>
    </row>
    <row r="46" spans="1:16" x14ac:dyDescent="0.2">
      <c r="A46" s="94"/>
      <c r="B46" s="94"/>
      <c r="C46" s="94"/>
      <c r="D46" s="94"/>
      <c r="E46" s="94"/>
      <c r="F46" s="94"/>
      <c r="G46" s="94"/>
      <c r="H46" s="94"/>
      <c r="I46" s="94"/>
      <c r="J46" s="94"/>
      <c r="K46" s="94"/>
      <c r="L46" s="94"/>
      <c r="M46" s="94"/>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Identificacion</vt:lpstr>
      <vt:lpstr>Detalle del Riesgo</vt:lpstr>
      <vt:lpstr>Resumen</vt:lpstr>
      <vt:lpstr>Grafico</vt:lpstr>
      <vt:lpstr>Exposure</vt:lpstr>
      <vt:lpstr>Exposure</vt:lpstr>
      <vt:lpstr>'Detalle del Riesgo'!Print_Area</vt:lpstr>
      <vt:lpstr>Resumen!Print_Area</vt:lpstr>
      <vt:lpstr>'Detalle del Riesgo'!Print_Titles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Dioxis</cp:lastModifiedBy>
  <cp:lastPrinted>2019-06-21T21:55:35Z</cp:lastPrinted>
  <dcterms:created xsi:type="dcterms:W3CDTF">2006-10-01T23:23:18Z</dcterms:created>
  <dcterms:modified xsi:type="dcterms:W3CDTF">2019-07-08T21:33:06Z</dcterms:modified>
</cp:coreProperties>
</file>