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s\Desktop\Proyecto Metodos numericos\"/>
    </mc:Choice>
  </mc:AlternateContent>
  <xr:revisionPtr revIDLastSave="0" documentId="8_{C1ED5043-F1A9-48DF-91D1-2D0734735FCA}" xr6:coauthVersionLast="47" xr6:coauthVersionMax="47" xr10:uidLastSave="{00000000-0000-0000-0000-000000000000}"/>
  <bookViews>
    <workbookView xWindow="-120" yWindow="-120" windowWidth="29040" windowHeight="15840" xr2:uid="{46A39921-064B-4B5F-96AA-01E7CCC64781}"/>
  </bookViews>
  <sheets>
    <sheet name="Análisis resultados 6 puntos" sheetId="2" r:id="rId1"/>
    <sheet name="Análisis resultados 18 puntos" sheetId="1" r:id="rId2"/>
    <sheet name="Comparación result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3" l="1"/>
  <c r="F21" i="3" s="1"/>
  <c r="O21" i="3"/>
  <c r="S21" i="3" s="1"/>
  <c r="F77" i="1"/>
  <c r="F76" i="1"/>
  <c r="F75" i="1"/>
  <c r="F74" i="1"/>
  <c r="F73" i="1"/>
  <c r="F72" i="1"/>
  <c r="F71" i="1"/>
  <c r="F70" i="1"/>
  <c r="F69" i="1"/>
  <c r="F68" i="1"/>
  <c r="F66" i="1"/>
  <c r="F67" i="1"/>
  <c r="F65" i="1"/>
  <c r="F64" i="1"/>
  <c r="F63" i="1"/>
  <c r="F62" i="1"/>
  <c r="F61" i="1"/>
  <c r="F60" i="1"/>
  <c r="F59" i="1"/>
  <c r="F57" i="1"/>
  <c r="F58" i="1"/>
  <c r="F56" i="1"/>
  <c r="F55" i="1"/>
  <c r="F54" i="1"/>
  <c r="F53" i="1"/>
  <c r="F52" i="1"/>
  <c r="F51" i="1"/>
  <c r="F50" i="1"/>
  <c r="F48" i="1"/>
  <c r="F49" i="1"/>
  <c r="F47" i="1"/>
  <c r="D47" i="1"/>
  <c r="G47" i="1" s="1"/>
  <c r="B26" i="2"/>
  <c r="F26" i="2" s="1"/>
  <c r="B47" i="1"/>
  <c r="C47" i="1" s="1"/>
  <c r="P21" i="3" l="1"/>
  <c r="V21" i="3" s="1"/>
  <c r="O22" i="3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C21" i="3"/>
  <c r="I21" i="3" s="1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D21" i="3"/>
  <c r="G21" i="3" s="1"/>
  <c r="E21" i="3"/>
  <c r="H21" i="3" s="1"/>
  <c r="Q21" i="3"/>
  <c r="T21" i="3" s="1"/>
  <c r="R21" i="3"/>
  <c r="U21" i="3" s="1"/>
  <c r="E47" i="1"/>
  <c r="H47" i="1" s="1"/>
  <c r="I47" i="1"/>
  <c r="B27" i="2"/>
  <c r="C26" i="2"/>
  <c r="I26" i="2" s="1"/>
  <c r="D26" i="2"/>
  <c r="G26" i="2" s="1"/>
  <c r="E26" i="2"/>
  <c r="H26" i="2" s="1"/>
  <c r="B48" i="1"/>
  <c r="F22" i="3" l="1"/>
  <c r="E22" i="3"/>
  <c r="D22" i="3"/>
  <c r="C22" i="3"/>
  <c r="S22" i="3"/>
  <c r="R22" i="3"/>
  <c r="U22" i="3" s="1"/>
  <c r="Q22" i="3"/>
  <c r="T22" i="3" s="1"/>
  <c r="P22" i="3"/>
  <c r="E48" i="1"/>
  <c r="H48" i="1" s="1"/>
  <c r="D48" i="1"/>
  <c r="G48" i="1" s="1"/>
  <c r="F27" i="2"/>
  <c r="E27" i="2"/>
  <c r="D27" i="2"/>
  <c r="G27" i="2" s="1"/>
  <c r="C27" i="2"/>
  <c r="B28" i="2"/>
  <c r="C48" i="1"/>
  <c r="B49" i="1"/>
  <c r="C49" i="1" s="1"/>
  <c r="H22" i="3" l="1"/>
  <c r="G22" i="3"/>
  <c r="F23" i="3"/>
  <c r="C23" i="3"/>
  <c r="E23" i="3"/>
  <c r="D23" i="3"/>
  <c r="I22" i="3"/>
  <c r="S23" i="3"/>
  <c r="P23" i="3"/>
  <c r="R23" i="3"/>
  <c r="Q23" i="3"/>
  <c r="T23" i="3" s="1"/>
  <c r="V22" i="3"/>
  <c r="I48" i="1"/>
  <c r="I49" i="1"/>
  <c r="E49" i="1"/>
  <c r="H49" i="1" s="1"/>
  <c r="D49" i="1"/>
  <c r="G49" i="1" s="1"/>
  <c r="B50" i="1"/>
  <c r="F28" i="2"/>
  <c r="E28" i="2"/>
  <c r="D28" i="2"/>
  <c r="G28" i="2" s="1"/>
  <c r="C28" i="2"/>
  <c r="B29" i="2"/>
  <c r="H27" i="2"/>
  <c r="I27" i="2"/>
  <c r="B51" i="1"/>
  <c r="C50" i="1"/>
  <c r="I23" i="3" l="1"/>
  <c r="G23" i="3"/>
  <c r="F24" i="3"/>
  <c r="E24" i="3"/>
  <c r="C24" i="3"/>
  <c r="D24" i="3"/>
  <c r="G24" i="3" s="1"/>
  <c r="H23" i="3"/>
  <c r="V23" i="3"/>
  <c r="U23" i="3"/>
  <c r="S24" i="3"/>
  <c r="R24" i="3"/>
  <c r="Q24" i="3"/>
  <c r="P24" i="3"/>
  <c r="E51" i="1"/>
  <c r="D51" i="1"/>
  <c r="G51" i="1" s="1"/>
  <c r="I50" i="1"/>
  <c r="E50" i="1"/>
  <c r="H50" i="1" s="1"/>
  <c r="D50" i="1"/>
  <c r="G50" i="1" s="1"/>
  <c r="I28" i="2"/>
  <c r="F29" i="2"/>
  <c r="E29" i="2"/>
  <c r="D29" i="2"/>
  <c r="G29" i="2" s="1"/>
  <c r="C29" i="2"/>
  <c r="B30" i="2"/>
  <c r="H28" i="2"/>
  <c r="B52" i="1"/>
  <c r="C51" i="1"/>
  <c r="I24" i="3" l="1"/>
  <c r="H24" i="3"/>
  <c r="F25" i="3"/>
  <c r="C25" i="3"/>
  <c r="E25" i="3"/>
  <c r="D25" i="3"/>
  <c r="U24" i="3"/>
  <c r="T24" i="3"/>
  <c r="S25" i="3"/>
  <c r="P25" i="3"/>
  <c r="R25" i="3"/>
  <c r="U25" i="3" s="1"/>
  <c r="Q25" i="3"/>
  <c r="T25" i="3" s="1"/>
  <c r="V24" i="3"/>
  <c r="I51" i="1"/>
  <c r="E52" i="1"/>
  <c r="D52" i="1"/>
  <c r="H51" i="1"/>
  <c r="F30" i="2"/>
  <c r="E30" i="2"/>
  <c r="D30" i="2"/>
  <c r="G30" i="2" s="1"/>
  <c r="C30" i="2"/>
  <c r="B31" i="2"/>
  <c r="I29" i="2"/>
  <c r="H29" i="2"/>
  <c r="B53" i="1"/>
  <c r="C52" i="1"/>
  <c r="I25" i="3" l="1"/>
  <c r="C26" i="3"/>
  <c r="F26" i="3"/>
  <c r="E26" i="3"/>
  <c r="D26" i="3"/>
  <c r="G25" i="3"/>
  <c r="H25" i="3"/>
  <c r="V25" i="3"/>
  <c r="S26" i="3"/>
  <c r="R26" i="3"/>
  <c r="P26" i="3"/>
  <c r="Q26" i="3"/>
  <c r="H52" i="1"/>
  <c r="G52" i="1"/>
  <c r="I52" i="1"/>
  <c r="E53" i="1"/>
  <c r="D53" i="1"/>
  <c r="G53" i="1" s="1"/>
  <c r="I30" i="2"/>
  <c r="H30" i="2"/>
  <c r="F31" i="2"/>
  <c r="E31" i="2"/>
  <c r="D31" i="2"/>
  <c r="G31" i="2" s="1"/>
  <c r="C31" i="2"/>
  <c r="B32" i="2"/>
  <c r="B54" i="1"/>
  <c r="C53" i="1"/>
  <c r="I26" i="3" l="1"/>
  <c r="F27" i="3"/>
  <c r="E27" i="3"/>
  <c r="D27" i="3"/>
  <c r="C27" i="3"/>
  <c r="G26" i="3"/>
  <c r="H26" i="3"/>
  <c r="T26" i="3"/>
  <c r="U26" i="3"/>
  <c r="V26" i="3"/>
  <c r="S27" i="3"/>
  <c r="R27" i="3"/>
  <c r="Q27" i="3"/>
  <c r="T27" i="3" s="1"/>
  <c r="P27" i="3"/>
  <c r="I53" i="1"/>
  <c r="H53" i="1"/>
  <c r="D54" i="1"/>
  <c r="E54" i="1"/>
  <c r="H54" i="1" s="1"/>
  <c r="H31" i="2"/>
  <c r="I31" i="2"/>
  <c r="F32" i="2"/>
  <c r="E32" i="2"/>
  <c r="D32" i="2"/>
  <c r="G32" i="2" s="1"/>
  <c r="C32" i="2"/>
  <c r="B33" i="2"/>
  <c r="B55" i="1"/>
  <c r="C54" i="1"/>
  <c r="I27" i="3" l="1"/>
  <c r="H27" i="3"/>
  <c r="G27" i="3"/>
  <c r="C28" i="3"/>
  <c r="F28" i="3"/>
  <c r="I28" i="3" s="1"/>
  <c r="E28" i="3"/>
  <c r="D28" i="3"/>
  <c r="V27" i="3"/>
  <c r="S28" i="3"/>
  <c r="P28" i="3"/>
  <c r="R28" i="3"/>
  <c r="U28" i="3" s="1"/>
  <c r="Q28" i="3"/>
  <c r="T28" i="3" s="1"/>
  <c r="U27" i="3"/>
  <c r="I54" i="1"/>
  <c r="G54" i="1"/>
  <c r="E55" i="1"/>
  <c r="D55" i="1"/>
  <c r="G55" i="1" s="1"/>
  <c r="H32" i="2"/>
  <c r="I32" i="2"/>
  <c r="F33" i="2"/>
  <c r="E33" i="2"/>
  <c r="D33" i="2"/>
  <c r="G33" i="2" s="1"/>
  <c r="C33" i="2"/>
  <c r="B34" i="2"/>
  <c r="B56" i="1"/>
  <c r="C55" i="1"/>
  <c r="V28" i="3" l="1"/>
  <c r="F29" i="3"/>
  <c r="C29" i="3"/>
  <c r="E29" i="3"/>
  <c r="D29" i="3"/>
  <c r="G28" i="3"/>
  <c r="H28" i="3"/>
  <c r="S29" i="3"/>
  <c r="R29" i="3"/>
  <c r="U29" i="3" s="1"/>
  <c r="Q29" i="3"/>
  <c r="P29" i="3"/>
  <c r="H55" i="1"/>
  <c r="E56" i="1"/>
  <c r="D56" i="1"/>
  <c r="G56" i="1" s="1"/>
  <c r="I55" i="1"/>
  <c r="H33" i="2"/>
  <c r="I33" i="2"/>
  <c r="F34" i="2"/>
  <c r="E34" i="2"/>
  <c r="D34" i="2"/>
  <c r="G34" i="2" s="1"/>
  <c r="C34" i="2"/>
  <c r="B35" i="2"/>
  <c r="B57" i="1"/>
  <c r="C56" i="1"/>
  <c r="I29" i="3" l="1"/>
  <c r="F30" i="3"/>
  <c r="E30" i="3"/>
  <c r="C30" i="3"/>
  <c r="D30" i="3"/>
  <c r="G30" i="3" s="1"/>
  <c r="G29" i="3"/>
  <c r="H29" i="3"/>
  <c r="T29" i="3"/>
  <c r="S30" i="3"/>
  <c r="R30" i="3"/>
  <c r="P30" i="3"/>
  <c r="Q30" i="3"/>
  <c r="T30" i="3" s="1"/>
  <c r="V29" i="3"/>
  <c r="H56" i="1"/>
  <c r="E57" i="1"/>
  <c r="D57" i="1"/>
  <c r="G57" i="1" s="1"/>
  <c r="I56" i="1"/>
  <c r="H34" i="2"/>
  <c r="I34" i="2"/>
  <c r="F35" i="2"/>
  <c r="E35" i="2"/>
  <c r="D35" i="2"/>
  <c r="C35" i="2"/>
  <c r="B36" i="2"/>
  <c r="B58" i="1"/>
  <c r="C57" i="1"/>
  <c r="G35" i="2" l="1"/>
  <c r="H30" i="3"/>
  <c r="V30" i="3"/>
  <c r="F31" i="3"/>
  <c r="E31" i="3"/>
  <c r="D31" i="3"/>
  <c r="C31" i="3"/>
  <c r="I30" i="3"/>
  <c r="U30" i="3"/>
  <c r="S31" i="3"/>
  <c r="P31" i="3"/>
  <c r="R31" i="3"/>
  <c r="U31" i="3" s="1"/>
  <c r="Q31" i="3"/>
  <c r="H57" i="1"/>
  <c r="E58" i="1"/>
  <c r="H58" i="1" s="1"/>
  <c r="D58" i="1"/>
  <c r="I57" i="1"/>
  <c r="H35" i="2"/>
  <c r="I35" i="2"/>
  <c r="F36" i="2"/>
  <c r="E36" i="2"/>
  <c r="D36" i="2"/>
  <c r="G36" i="2" s="1"/>
  <c r="C36" i="2"/>
  <c r="B37" i="2"/>
  <c r="B59" i="1"/>
  <c r="C58" i="1"/>
  <c r="H36" i="2" l="1"/>
  <c r="I36" i="2"/>
  <c r="T31" i="3"/>
  <c r="G31" i="3"/>
  <c r="C32" i="3"/>
  <c r="F32" i="3"/>
  <c r="I32" i="3" s="1"/>
  <c r="E32" i="3"/>
  <c r="D32" i="3"/>
  <c r="H31" i="3"/>
  <c r="I31" i="3"/>
  <c r="V31" i="3"/>
  <c r="S32" i="3"/>
  <c r="R32" i="3"/>
  <c r="Q32" i="3"/>
  <c r="T32" i="3" s="1"/>
  <c r="P32" i="3"/>
  <c r="E59" i="1"/>
  <c r="D59" i="1"/>
  <c r="I58" i="1"/>
  <c r="G58" i="1"/>
  <c r="F37" i="2"/>
  <c r="E37" i="2"/>
  <c r="D37" i="2"/>
  <c r="C37" i="2"/>
  <c r="B38" i="2"/>
  <c r="B60" i="1"/>
  <c r="C59" i="1"/>
  <c r="F33" i="3" l="1"/>
  <c r="E33" i="3"/>
  <c r="C33" i="3"/>
  <c r="D33" i="3"/>
  <c r="G32" i="3"/>
  <c r="H32" i="3"/>
  <c r="S33" i="3"/>
  <c r="P33" i="3"/>
  <c r="R33" i="3"/>
  <c r="Q33" i="3"/>
  <c r="T33" i="3" s="1"/>
  <c r="V32" i="3"/>
  <c r="U32" i="3"/>
  <c r="H59" i="1"/>
  <c r="I59" i="1"/>
  <c r="E60" i="1"/>
  <c r="D60" i="1"/>
  <c r="G59" i="1"/>
  <c r="F38" i="2"/>
  <c r="E38" i="2"/>
  <c r="D38" i="2"/>
  <c r="G38" i="2" s="1"/>
  <c r="C38" i="2"/>
  <c r="B39" i="2"/>
  <c r="I37" i="2"/>
  <c r="G37" i="2"/>
  <c r="H37" i="2"/>
  <c r="B61" i="1"/>
  <c r="C60" i="1"/>
  <c r="I33" i="3" l="1"/>
  <c r="G33" i="3"/>
  <c r="C34" i="3"/>
  <c r="F34" i="3"/>
  <c r="E34" i="3"/>
  <c r="D34" i="3"/>
  <c r="H33" i="3"/>
  <c r="U33" i="3"/>
  <c r="V33" i="3"/>
  <c r="S34" i="3"/>
  <c r="R34" i="3"/>
  <c r="U34" i="3" s="1"/>
  <c r="Q34" i="3"/>
  <c r="P34" i="3"/>
  <c r="G60" i="1"/>
  <c r="E61" i="1"/>
  <c r="D61" i="1"/>
  <c r="G61" i="1" s="1"/>
  <c r="I60" i="1"/>
  <c r="H60" i="1"/>
  <c r="F39" i="2"/>
  <c r="E39" i="2"/>
  <c r="D39" i="2"/>
  <c r="C39" i="2"/>
  <c r="B40" i="2"/>
  <c r="H38" i="2"/>
  <c r="I38" i="2"/>
  <c r="B62" i="1"/>
  <c r="C61" i="1"/>
  <c r="G34" i="3" l="1"/>
  <c r="C35" i="3"/>
  <c r="F35" i="3"/>
  <c r="I35" i="3" s="1"/>
  <c r="E35" i="3"/>
  <c r="H35" i="3" s="1"/>
  <c r="D35" i="3"/>
  <c r="G35" i="3" s="1"/>
  <c r="H34" i="3"/>
  <c r="I34" i="3"/>
  <c r="V34" i="3"/>
  <c r="S35" i="3"/>
  <c r="R35" i="3"/>
  <c r="P35" i="3"/>
  <c r="Q35" i="3"/>
  <c r="T35" i="3" s="1"/>
  <c r="T34" i="3"/>
  <c r="E62" i="1"/>
  <c r="D62" i="1"/>
  <c r="G62" i="1" s="1"/>
  <c r="I61" i="1"/>
  <c r="H61" i="1"/>
  <c r="F40" i="2"/>
  <c r="E40" i="2"/>
  <c r="D40" i="2"/>
  <c r="C40" i="2"/>
  <c r="B41" i="2"/>
  <c r="H39" i="2"/>
  <c r="G39" i="2"/>
  <c r="I39" i="2"/>
  <c r="B63" i="1"/>
  <c r="C62" i="1"/>
  <c r="G40" i="2" l="1"/>
  <c r="U35" i="3"/>
  <c r="C36" i="3"/>
  <c r="F36" i="3"/>
  <c r="I36" i="3" s="1"/>
  <c r="E36" i="3"/>
  <c r="D36" i="3"/>
  <c r="V35" i="3"/>
  <c r="S36" i="3"/>
  <c r="P36" i="3"/>
  <c r="R36" i="3"/>
  <c r="Q36" i="3"/>
  <c r="E63" i="1"/>
  <c r="D63" i="1"/>
  <c r="G63" i="1" s="1"/>
  <c r="I62" i="1"/>
  <c r="H62" i="1"/>
  <c r="F41" i="2"/>
  <c r="E41" i="2"/>
  <c r="D41" i="2"/>
  <c r="C41" i="2"/>
  <c r="B42" i="2"/>
  <c r="H40" i="2"/>
  <c r="I40" i="2"/>
  <c r="B64" i="1"/>
  <c r="C63" i="1"/>
  <c r="G41" i="2" l="1"/>
  <c r="T36" i="3"/>
  <c r="U36" i="3"/>
  <c r="G36" i="3"/>
  <c r="H36" i="3"/>
  <c r="F37" i="3"/>
  <c r="E37" i="3"/>
  <c r="D37" i="3"/>
  <c r="C37" i="3"/>
  <c r="S37" i="3"/>
  <c r="R37" i="3"/>
  <c r="U37" i="3" s="1"/>
  <c r="Q37" i="3"/>
  <c r="P37" i="3"/>
  <c r="V36" i="3"/>
  <c r="H63" i="1"/>
  <c r="E64" i="1"/>
  <c r="D64" i="1"/>
  <c r="I63" i="1"/>
  <c r="F42" i="2"/>
  <c r="E42" i="2"/>
  <c r="H42" i="2" s="1"/>
  <c r="D42" i="2"/>
  <c r="G42" i="2" s="1"/>
  <c r="C42" i="2"/>
  <c r="B43" i="2"/>
  <c r="H41" i="2"/>
  <c r="I41" i="2"/>
  <c r="B65" i="1"/>
  <c r="C64" i="1"/>
  <c r="G37" i="3" l="1"/>
  <c r="F38" i="3"/>
  <c r="E38" i="3"/>
  <c r="C38" i="3"/>
  <c r="D38" i="3"/>
  <c r="G38" i="3" s="1"/>
  <c r="H37" i="3"/>
  <c r="I37" i="3"/>
  <c r="T37" i="3"/>
  <c r="S38" i="3"/>
  <c r="P38" i="3"/>
  <c r="R38" i="3"/>
  <c r="U38" i="3" s="1"/>
  <c r="Q38" i="3"/>
  <c r="V37" i="3"/>
  <c r="I64" i="1"/>
  <c r="G64" i="1"/>
  <c r="E65" i="1"/>
  <c r="D65" i="1"/>
  <c r="G65" i="1" s="1"/>
  <c r="H64" i="1"/>
  <c r="F43" i="2"/>
  <c r="E43" i="2"/>
  <c r="D43" i="2"/>
  <c r="G43" i="2" s="1"/>
  <c r="C43" i="2"/>
  <c r="B44" i="2"/>
  <c r="I42" i="2"/>
  <c r="B66" i="1"/>
  <c r="C65" i="1"/>
  <c r="T38" i="3" l="1"/>
  <c r="C39" i="3"/>
  <c r="F39" i="3"/>
  <c r="E39" i="3"/>
  <c r="D39" i="3"/>
  <c r="H38" i="3"/>
  <c r="I38" i="3"/>
  <c r="V38" i="3"/>
  <c r="S39" i="3"/>
  <c r="R39" i="3"/>
  <c r="Q39" i="3"/>
  <c r="P39" i="3"/>
  <c r="E66" i="1"/>
  <c r="D66" i="1"/>
  <c r="I65" i="1"/>
  <c r="H65" i="1"/>
  <c r="F44" i="2"/>
  <c r="E44" i="2"/>
  <c r="D44" i="2"/>
  <c r="C44" i="2"/>
  <c r="B45" i="2"/>
  <c r="H43" i="2"/>
  <c r="I43" i="2"/>
  <c r="B67" i="1"/>
  <c r="C66" i="1"/>
  <c r="H44" i="2" l="1"/>
  <c r="G44" i="2"/>
  <c r="U39" i="3"/>
  <c r="H39" i="3"/>
  <c r="G39" i="3"/>
  <c r="I39" i="3"/>
  <c r="C40" i="3"/>
  <c r="F40" i="3"/>
  <c r="I40" i="3" s="1"/>
  <c r="E40" i="3"/>
  <c r="H40" i="3" s="1"/>
  <c r="D40" i="3"/>
  <c r="G40" i="3" s="1"/>
  <c r="T39" i="3"/>
  <c r="V39" i="3"/>
  <c r="S40" i="3"/>
  <c r="P40" i="3"/>
  <c r="R40" i="3"/>
  <c r="U40" i="3" s="1"/>
  <c r="Q40" i="3"/>
  <c r="T40" i="3" s="1"/>
  <c r="H66" i="1"/>
  <c r="E67" i="1"/>
  <c r="D67" i="1"/>
  <c r="G67" i="1" s="1"/>
  <c r="G66" i="1"/>
  <c r="I66" i="1"/>
  <c r="F45" i="2"/>
  <c r="E45" i="2"/>
  <c r="D45" i="2"/>
  <c r="G45" i="2" s="1"/>
  <c r="C45" i="2"/>
  <c r="B46" i="2"/>
  <c r="I44" i="2"/>
  <c r="B68" i="1"/>
  <c r="C67" i="1"/>
  <c r="C41" i="3" l="1"/>
  <c r="F41" i="3"/>
  <c r="I41" i="3" s="1"/>
  <c r="E41" i="3"/>
  <c r="H41" i="3" s="1"/>
  <c r="D41" i="3"/>
  <c r="G41" i="3" s="1"/>
  <c r="S41" i="3"/>
  <c r="R41" i="3"/>
  <c r="U41" i="3" s="1"/>
  <c r="Q41" i="3"/>
  <c r="P41" i="3"/>
  <c r="V40" i="3"/>
  <c r="I67" i="1"/>
  <c r="E68" i="1"/>
  <c r="H68" i="1" s="1"/>
  <c r="D68" i="1"/>
  <c r="G68" i="1" s="1"/>
  <c r="H67" i="1"/>
  <c r="F46" i="2"/>
  <c r="E46" i="2"/>
  <c r="H46" i="2" s="1"/>
  <c r="D46" i="2"/>
  <c r="G46" i="2" s="1"/>
  <c r="C46" i="2"/>
  <c r="B47" i="2"/>
  <c r="H45" i="2"/>
  <c r="I45" i="2"/>
  <c r="B69" i="1"/>
  <c r="C68" i="1"/>
  <c r="F42" i="3" l="1"/>
  <c r="E42" i="3"/>
  <c r="D42" i="3"/>
  <c r="C42" i="3"/>
  <c r="T41" i="3"/>
  <c r="S42" i="3"/>
  <c r="R42" i="3"/>
  <c r="P42" i="3"/>
  <c r="Q42" i="3"/>
  <c r="V41" i="3"/>
  <c r="E69" i="1"/>
  <c r="D69" i="1"/>
  <c r="G69" i="1" s="1"/>
  <c r="I68" i="1"/>
  <c r="F47" i="2"/>
  <c r="E47" i="2"/>
  <c r="D47" i="2"/>
  <c r="G47" i="2" s="1"/>
  <c r="C47" i="2"/>
  <c r="B48" i="2"/>
  <c r="I46" i="2"/>
  <c r="B70" i="1"/>
  <c r="C69" i="1"/>
  <c r="G42" i="3" l="1"/>
  <c r="T42" i="3"/>
  <c r="H42" i="3"/>
  <c r="F43" i="3"/>
  <c r="E43" i="3"/>
  <c r="H43" i="3" s="1"/>
  <c r="C43" i="3"/>
  <c r="D43" i="3"/>
  <c r="G43" i="3" s="1"/>
  <c r="I42" i="3"/>
  <c r="U42" i="3"/>
  <c r="V42" i="3"/>
  <c r="S43" i="3"/>
  <c r="P43" i="3"/>
  <c r="R43" i="3"/>
  <c r="U43" i="3" s="1"/>
  <c r="Q43" i="3"/>
  <c r="T43" i="3" s="1"/>
  <c r="D70" i="1"/>
  <c r="E70" i="1"/>
  <c r="H70" i="1" s="1"/>
  <c r="I69" i="1"/>
  <c r="H69" i="1"/>
  <c r="F48" i="2"/>
  <c r="E48" i="2"/>
  <c r="D48" i="2"/>
  <c r="C48" i="2"/>
  <c r="B49" i="2"/>
  <c r="H47" i="2"/>
  <c r="I47" i="2"/>
  <c r="B71" i="1"/>
  <c r="C70" i="1"/>
  <c r="C44" i="3" l="1"/>
  <c r="F44" i="3"/>
  <c r="E44" i="3"/>
  <c r="H44" i="3" s="1"/>
  <c r="D44" i="3"/>
  <c r="I43" i="3"/>
  <c r="S44" i="3"/>
  <c r="R44" i="3"/>
  <c r="Q44" i="3"/>
  <c r="T44" i="3" s="1"/>
  <c r="P44" i="3"/>
  <c r="V43" i="3"/>
  <c r="I71" i="1"/>
  <c r="E71" i="1"/>
  <c r="D71" i="1"/>
  <c r="G71" i="1" s="1"/>
  <c r="I70" i="1"/>
  <c r="G70" i="1"/>
  <c r="F49" i="2"/>
  <c r="E49" i="2"/>
  <c r="D49" i="2"/>
  <c r="C49" i="2"/>
  <c r="B50" i="2"/>
  <c r="H48" i="2"/>
  <c r="G48" i="2"/>
  <c r="I48" i="2"/>
  <c r="B72" i="1"/>
  <c r="C71" i="1"/>
  <c r="G44" i="3" l="1"/>
  <c r="I44" i="3"/>
  <c r="C45" i="3"/>
  <c r="F45" i="3"/>
  <c r="E45" i="3"/>
  <c r="D45" i="3"/>
  <c r="U44" i="3"/>
  <c r="S45" i="3"/>
  <c r="P45" i="3"/>
  <c r="R45" i="3"/>
  <c r="U45" i="3" s="1"/>
  <c r="Q45" i="3"/>
  <c r="T45" i="3" s="1"/>
  <c r="V44" i="3"/>
  <c r="E72" i="1"/>
  <c r="D72" i="1"/>
  <c r="G72" i="1" s="1"/>
  <c r="H71" i="1"/>
  <c r="G49" i="2"/>
  <c r="F50" i="2"/>
  <c r="E50" i="2"/>
  <c r="D50" i="2"/>
  <c r="C50" i="2"/>
  <c r="B51" i="2"/>
  <c r="H49" i="2"/>
  <c r="I49" i="2"/>
  <c r="B73" i="1"/>
  <c r="C72" i="1"/>
  <c r="H50" i="2" l="1"/>
  <c r="G50" i="2"/>
  <c r="G45" i="3"/>
  <c r="H45" i="3"/>
  <c r="F46" i="3"/>
  <c r="C46" i="3"/>
  <c r="E46" i="3"/>
  <c r="H46" i="3" s="1"/>
  <c r="D46" i="3"/>
  <c r="G46" i="3" s="1"/>
  <c r="I45" i="3"/>
  <c r="V45" i="3"/>
  <c r="S46" i="3"/>
  <c r="R46" i="3"/>
  <c r="U46" i="3" s="1"/>
  <c r="Q46" i="3"/>
  <c r="T46" i="3" s="1"/>
  <c r="P46" i="3"/>
  <c r="I72" i="1"/>
  <c r="E73" i="1"/>
  <c r="H73" i="1" s="1"/>
  <c r="D73" i="1"/>
  <c r="G73" i="1" s="1"/>
  <c r="H72" i="1"/>
  <c r="F51" i="2"/>
  <c r="E51" i="2"/>
  <c r="H51" i="2" s="1"/>
  <c r="D51" i="2"/>
  <c r="G51" i="2" s="1"/>
  <c r="C51" i="2"/>
  <c r="B52" i="2"/>
  <c r="I50" i="2"/>
  <c r="B74" i="1"/>
  <c r="C73" i="1"/>
  <c r="I46" i="3" l="1"/>
  <c r="C47" i="3"/>
  <c r="F47" i="3"/>
  <c r="E47" i="3"/>
  <c r="D47" i="3"/>
  <c r="S47" i="3"/>
  <c r="P47" i="3"/>
  <c r="R47" i="3"/>
  <c r="U47" i="3" s="1"/>
  <c r="Q47" i="3"/>
  <c r="V46" i="3"/>
  <c r="I74" i="1"/>
  <c r="E74" i="1"/>
  <c r="D74" i="1"/>
  <c r="G74" i="1" s="1"/>
  <c r="I73" i="1"/>
  <c r="F52" i="2"/>
  <c r="E52" i="2"/>
  <c r="H52" i="2" s="1"/>
  <c r="D52" i="2"/>
  <c r="C52" i="2"/>
  <c r="B53" i="2"/>
  <c r="I51" i="2"/>
  <c r="B75" i="1"/>
  <c r="C74" i="1"/>
  <c r="G52" i="2" l="1"/>
  <c r="T47" i="3"/>
  <c r="C48" i="3"/>
  <c r="F48" i="3"/>
  <c r="E48" i="3"/>
  <c r="D48" i="3"/>
  <c r="H47" i="3"/>
  <c r="G47" i="3"/>
  <c r="I47" i="3"/>
  <c r="V47" i="3"/>
  <c r="S48" i="3"/>
  <c r="R48" i="3"/>
  <c r="U48" i="3" s="1"/>
  <c r="Q48" i="3"/>
  <c r="P48" i="3"/>
  <c r="H74" i="1"/>
  <c r="E75" i="1"/>
  <c r="D75" i="1"/>
  <c r="G75" i="1" s="1"/>
  <c r="F53" i="2"/>
  <c r="E53" i="2"/>
  <c r="D53" i="2"/>
  <c r="C53" i="2"/>
  <c r="B54" i="2"/>
  <c r="I52" i="2"/>
  <c r="B76" i="1"/>
  <c r="C75" i="1"/>
  <c r="G53" i="2" l="1"/>
  <c r="H53" i="2"/>
  <c r="H48" i="3"/>
  <c r="C49" i="3"/>
  <c r="F49" i="3"/>
  <c r="E49" i="3"/>
  <c r="D49" i="3"/>
  <c r="G48" i="3"/>
  <c r="I48" i="3"/>
  <c r="T48" i="3"/>
  <c r="S49" i="3"/>
  <c r="P49" i="3"/>
  <c r="R49" i="3"/>
  <c r="U49" i="3" s="1"/>
  <c r="Q49" i="3"/>
  <c r="T49" i="3" s="1"/>
  <c r="V48" i="3"/>
  <c r="H75" i="1"/>
  <c r="E76" i="1"/>
  <c r="H76" i="1" s="1"/>
  <c r="D76" i="1"/>
  <c r="G76" i="1" s="1"/>
  <c r="I75" i="1"/>
  <c r="F54" i="2"/>
  <c r="E54" i="2"/>
  <c r="D54" i="2"/>
  <c r="G54" i="2" s="1"/>
  <c r="C54" i="2"/>
  <c r="B55" i="2"/>
  <c r="I53" i="2"/>
  <c r="B77" i="1"/>
  <c r="C76" i="1"/>
  <c r="H54" i="2" l="1"/>
  <c r="H49" i="3"/>
  <c r="G49" i="3"/>
  <c r="I49" i="3"/>
  <c r="F50" i="3"/>
  <c r="E50" i="3"/>
  <c r="D50" i="3"/>
  <c r="C50" i="3"/>
  <c r="S50" i="3"/>
  <c r="R50" i="3"/>
  <c r="U50" i="3" s="1"/>
  <c r="P50" i="3"/>
  <c r="Q50" i="3"/>
  <c r="T50" i="3" s="1"/>
  <c r="V49" i="3"/>
  <c r="D77" i="1"/>
  <c r="E77" i="1"/>
  <c r="H77" i="1" s="1"/>
  <c r="I76" i="1"/>
  <c r="F55" i="2"/>
  <c r="E55" i="2"/>
  <c r="D55" i="2"/>
  <c r="C55" i="2"/>
  <c r="B56" i="2"/>
  <c r="I54" i="2"/>
  <c r="C77" i="1"/>
  <c r="G50" i="3" l="1"/>
  <c r="I50" i="3"/>
  <c r="F51" i="3"/>
  <c r="E51" i="3"/>
  <c r="C51" i="3"/>
  <c r="D51" i="3"/>
  <c r="G51" i="3" s="1"/>
  <c r="H50" i="3"/>
  <c r="S51" i="3"/>
  <c r="R51" i="3"/>
  <c r="Q51" i="3"/>
  <c r="P51" i="3"/>
  <c r="V50" i="3"/>
  <c r="G77" i="1"/>
  <c r="I77" i="1"/>
  <c r="G55" i="2"/>
  <c r="F56" i="2"/>
  <c r="E56" i="2"/>
  <c r="D56" i="2"/>
  <c r="C56" i="2"/>
  <c r="H55" i="2"/>
  <c r="I55" i="2"/>
  <c r="G56" i="2" l="1"/>
  <c r="H56" i="2"/>
  <c r="T51" i="3"/>
  <c r="I51" i="3"/>
  <c r="H51" i="3"/>
  <c r="U51" i="3"/>
  <c r="V51" i="3"/>
  <c r="I56" i="2"/>
</calcChain>
</file>

<file path=xl/sharedStrings.xml><?xml version="1.0" encoding="utf-8"?>
<sst xmlns="http://schemas.openxmlformats.org/spreadsheetml/2006/main" count="115" uniqueCount="45">
  <si>
    <t>Función original</t>
  </si>
  <si>
    <t>dx</t>
  </si>
  <si>
    <t>x</t>
  </si>
  <si>
    <t>f(x)</t>
  </si>
  <si>
    <t>x0</t>
  </si>
  <si>
    <t>g(x)</t>
  </si>
  <si>
    <t>h(x)</t>
  </si>
  <si>
    <t>i(x)</t>
  </si>
  <si>
    <t>Interpolador polinomial</t>
  </si>
  <si>
    <t>Interpolador de Lagrange</t>
  </si>
  <si>
    <t>Interpolador por splines</t>
  </si>
  <si>
    <t>errorG</t>
  </si>
  <si>
    <t>errorH</t>
  </si>
  <si>
    <t>errorI</t>
  </si>
  <si>
    <t xml:space="preserve">"=-0.01564*x^5 + 0.05533*x^4 - 0.0132*x^3 + 0.90064*x^2 - 1.97116*x + 2.04403 </t>
  </si>
  <si>
    <t>=-0.015640471939336958*x^5 + 0.055329899641132673*x^4 - 0.013197442818497106*x^3 + 0.9006354218519294*x^2 - 1.9711620852421659*x + 2.0440346785069379 ,-1.0 ,2.5205992509363297</t>
  </si>
  <si>
    <t>Error relativo</t>
  </si>
  <si>
    <t xml:space="preserve">Function( -0.47911*x^3 + 3.62294*x^2 - 6.67163*x + 4.6995 , 1.659176029962547, 2.5205992509363297 ) </t>
  </si>
  <si>
    <t xml:space="preserve">Function( 0.4549*x^3 + 1.3647*x^2 - 2.05934*x + 2.03086 , -1.0, -0.10112359550561789 ) </t>
  </si>
  <si>
    <t xml:space="preserve">Function( -0.14008*x^3 + 1.1842*x^2 - 2.07759*x + 2.03025 , -0.10112359550561789, 0.7977528089887644 ) </t>
  </si>
  <si>
    <t xml:space="preserve">Function( 0.24919*x^3 + 0.25257*x^2 - 1.33438*x + 1.83261 , 0.7977528089887644, 1.0 ) </t>
  </si>
  <si>
    <t xml:space="preserve">Function( 0.12035*x^3 + 0.6391*x^2 - 1.7209*x + 1.96146 , 1.0, 1.659176029962547 ) </t>
  </si>
  <si>
    <t>n</t>
  </si>
  <si>
    <t xml:space="preserve">"=0.19105*x^16 - 2.32044*x^15 + 11.31893*x^14 - 26.72955*x^13 + 23.98375*x^12 + 22.37211*x^11 - 67.97803*x^10 + 37.08398*x^9 + 32.8002*x^8 - 41.16019*x^7 + 2.3786*x^6 + 11.74385*x^5 - 3.01781*x^4 - 0.97144*x^3 + 1.28856*x^2 - 2.01832*x + 2.03475 </t>
  </si>
  <si>
    <t>=0.19105177546853069*x^16 - 2.3204381281823578*x^15 + 11.318925185874225*x^14 - 26.729554354502845*x^13 + 23.983754662453336*x^12 + 22.372107508304442*x^11 - 67.978031474644084*x^10 + 37.083979987358141*x^9 + 32.800202251825237*x^8 - 41.160194782014827*x^7 + 2.3785970423547775*x^6 + 11.743854802148096*x^5 - 3.0178094503958901*x^4 - 0.97143664426461163*x^3 + 1.2885633837559649*x^2 - 2.0183183888466062*x + 2.0347466233084579</t>
  </si>
  <si>
    <t xml:space="preserve">Function( 0.28652*x^3 + 0.85957*x^2 - 2.66563*x + 1.76133 , -1.0, -0.7752808988764044 ) </t>
  </si>
  <si>
    <t xml:space="preserve">Function( 1.61656*x^3 + 3.95302*x^2 - 0.26733*x + 2.38111 , -0.7752808988764044, -0.5505617977528089 ) </t>
  </si>
  <si>
    <t xml:space="preserve">Function( -0.6544*x^3 + 0.20211*x^2 - 2.33244*x + 2.00212 , -0.5505617977528089, -0.3258426966292134 ) </t>
  </si>
  <si>
    <t xml:space="preserve">Function( 0.39123*x^3 + 1.22424*x^2 - 1.99939*x + 2.0383 , -0.3258426966292134, -0.10112359550561789 ) </t>
  </si>
  <si>
    <t>Function( -0.30067*x^3 + 1.01434*x^2 - 2.02061*x + 2.03758 , -0.10112359550561789, 0.12359550561797783 )</t>
  </si>
  <si>
    <t xml:space="preserve">Function( 0.20161*x^3 + 0.8281*x^2 - 1.9976*x + 2.03663 , 0.12359550561797783, 0.3483146067415732 ) </t>
  </si>
  <si>
    <t xml:space="preserve">Function( 0.10407*x^3 + 0.93002*x^2 - 2.0331*x + 2.04075 , 0.3483146067415732, 0.5730337078651684 ) </t>
  </si>
  <si>
    <t xml:space="preserve">Function( -0.61789*x^3 + 2.17115*x^2 - 2.7443*x + 2.1766 , 0.5730337078651684, 0.7977528089887644 ) </t>
  </si>
  <si>
    <t xml:space="preserve">Function( 1.12821*x^3 - 2.00773*x^2 + 0.58941*x + 1.29011 , 0.7977528089887644, 1.0 ) </t>
  </si>
  <si>
    <t xml:space="preserve">Function( -1.12306*x^3 + 4.74608*x^2 - 6.1644*x + 3.54138 , 1.0, 1.2097378277153559 ) </t>
  </si>
  <si>
    <t xml:space="preserve">Function( 0.92167*x^3 - 2.67467*x^2 + 2.81276*x - 0.07862 , 1.2097378277153559, 1.4344569288389515 ) </t>
  </si>
  <si>
    <t xml:space="preserve">Function( -0.81635*x^3 + 4.80467*x^2 - 7.91604*x + 5.05137 , 1.4344569288389515, 1.659176029962547 ) </t>
  </si>
  <si>
    <t xml:space="preserve">Function( 0.51423*x^3 - 1.81832*x^2 + 3.07269*x - 1.02603 , 1.659176029962547, 1.8838951310861427 ) </t>
  </si>
  <si>
    <t xml:space="preserve">Function( -0.0209*x^3 + 1.20604*x^2 - 2.62491*x + 2.55185 , 1.8838951310861427, 2.1086142322097383 ) </t>
  </si>
  <si>
    <t xml:space="preserve">Function( -0.43064*x^3 + 3.79801*x^2 - 8.09037*x + 6.39337 , 2.1086142322097383, 2.3333333333333335 ) </t>
  </si>
  <si>
    <t xml:space="preserve">Function( -1.39468*x^3 + 10.54632*x^2 - 23.83643*x + 18.64031 , 2.3333333333333335, 2.5205992509363297 ) </t>
  </si>
  <si>
    <t>*</t>
  </si>
  <si>
    <t>Nicolás Darío Mejía Borda</t>
  </si>
  <si>
    <t>Juan Sebastián Rodríguez Castellanos</t>
  </si>
  <si>
    <t>Métodos numéricos 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</si>
</sst>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9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0" borderId="13" xfId="0" applyBorder="1"/>
    <xf numFmtId="0" fontId="1" fillId="5" borderId="14" xfId="0" applyFont="1" applyFill="1" applyBorder="1"/>
    <xf numFmtId="0" fontId="0" fillId="8" borderId="13" xfId="0" applyFill="1" applyBorder="1"/>
    <xf numFmtId="0" fontId="1" fillId="0" borderId="13" xfId="0" applyFont="1" applyBorder="1"/>
    <xf numFmtId="0" fontId="1" fillId="4" borderId="13" xfId="0" applyFont="1" applyFill="1" applyBorder="1"/>
    <xf numFmtId="0" fontId="1" fillId="8" borderId="13" xfId="0" applyFont="1" applyFill="1" applyBorder="1"/>
    <xf numFmtId="0" fontId="1" fillId="6" borderId="13" xfId="0" applyFont="1" applyFill="1" applyBorder="1"/>
    <xf numFmtId="0" fontId="1" fillId="7" borderId="13" xfId="0" applyFont="1" applyFill="1" applyBorder="1"/>
    <xf numFmtId="0" fontId="1" fillId="9" borderId="13" xfId="0" applyFont="1" applyFill="1" applyBorder="1"/>
    <xf numFmtId="167" fontId="0" fillId="0" borderId="13" xfId="0" applyNumberFormat="1" applyBorder="1"/>
    <xf numFmtId="0" fontId="0" fillId="0" borderId="12" xfId="0" applyBorder="1"/>
    <xf numFmtId="0" fontId="0" fillId="0" borderId="10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1" fillId="6" borderId="1" xfId="0" applyFont="1" applyFill="1" applyBorder="1"/>
    <xf numFmtId="0" fontId="1" fillId="7" borderId="1" xfId="0" applyFont="1" applyFill="1" applyBorder="1"/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9" borderId="1" xfId="0" applyFont="1" applyFill="1" applyBorder="1"/>
    <xf numFmtId="0" fontId="1" fillId="3" borderId="10" xfId="0" applyFont="1" applyFill="1" applyBorder="1"/>
    <xf numFmtId="0" fontId="0" fillId="2" borderId="13" xfId="0" applyFill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'Análisis resultados 6 puntos'!$C$25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6 puntos'!$B$26:$B$56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6 puntos'!$C$26:$C$56</c:f>
              <c:numCache>
                <c:formatCode>General</c:formatCode>
                <c:ptCount val="31"/>
                <c:pt idx="0">
                  <c:v>5</c:v>
                </c:pt>
                <c:pt idx="1">
                  <c:v>4.6099999999999994</c:v>
                </c:pt>
                <c:pt idx="2">
                  <c:v>4.24</c:v>
                </c:pt>
                <c:pt idx="3">
                  <c:v>3.8900000000000006</c:v>
                </c:pt>
                <c:pt idx="4">
                  <c:v>3.5600000000000005</c:v>
                </c:pt>
                <c:pt idx="5">
                  <c:v>3.25</c:v>
                </c:pt>
                <c:pt idx="6">
                  <c:v>2.9600000000000004</c:v>
                </c:pt>
                <c:pt idx="7">
                  <c:v>2.6900000000000004</c:v>
                </c:pt>
                <c:pt idx="8">
                  <c:v>2.4400000000000004</c:v>
                </c:pt>
                <c:pt idx="9">
                  <c:v>2.21</c:v>
                </c:pt>
                <c:pt idx="10">
                  <c:v>2.0000000000000004</c:v>
                </c:pt>
                <c:pt idx="11">
                  <c:v>1.8100000000000003</c:v>
                </c:pt>
                <c:pt idx="12">
                  <c:v>1.6400000000000001</c:v>
                </c:pt>
                <c:pt idx="13">
                  <c:v>1.4900000000000002</c:v>
                </c:pt>
                <c:pt idx="14">
                  <c:v>1.36</c:v>
                </c:pt>
                <c:pt idx="15">
                  <c:v>1.25</c:v>
                </c:pt>
                <c:pt idx="16">
                  <c:v>1.1600000000000001</c:v>
                </c:pt>
                <c:pt idx="17">
                  <c:v>1.0900000000000001</c:v>
                </c:pt>
                <c:pt idx="18">
                  <c:v>1.04</c:v>
                </c:pt>
                <c:pt idx="19">
                  <c:v>1.01</c:v>
                </c:pt>
                <c:pt idx="20">
                  <c:v>1</c:v>
                </c:pt>
                <c:pt idx="21">
                  <c:v>1.01</c:v>
                </c:pt>
                <c:pt idx="22">
                  <c:v>1.04</c:v>
                </c:pt>
                <c:pt idx="23">
                  <c:v>1.0900000000000001</c:v>
                </c:pt>
                <c:pt idx="24">
                  <c:v>1.1600000000000001</c:v>
                </c:pt>
                <c:pt idx="25">
                  <c:v>1.2500000000000002</c:v>
                </c:pt>
                <c:pt idx="26">
                  <c:v>1.3600000000000003</c:v>
                </c:pt>
                <c:pt idx="27">
                  <c:v>1.4900000000000007</c:v>
                </c:pt>
                <c:pt idx="28">
                  <c:v>1.6400000000000008</c:v>
                </c:pt>
                <c:pt idx="29">
                  <c:v>1.8100000000000009</c:v>
                </c:pt>
                <c:pt idx="30">
                  <c:v>2.0000000000000009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8-4B1C-99B4-BCBC71AA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545983"/>
        <c:axId val="1365546399"/>
      </c:scatterChart>
      <c:valAx>
        <c:axId val="13655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546399"/>
        <c:crosses val="autoZero"/>
        <c:crossBetween val="midCat"/>
      </c:valAx>
      <c:valAx>
        <c:axId val="13655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54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'Análisis resultados 18 puntos'!$D$46</c:f>
              <c:strCache>
                <c:ptCount val="1"/>
                <c:pt idx="0">
                  <c:v>g(x)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18 puntos'!$B$47:$B$77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18 puntos'!$D$47:$D$77</c:f>
              <c:numCache>
                <c:formatCode>0.000000</c:formatCode>
                <c:ptCount val="31"/>
                <c:pt idx="0">
                  <c:v>5.0000000000000044</c:v>
                </c:pt>
                <c:pt idx="1">
                  <c:v>3.3392358191500868</c:v>
                </c:pt>
                <c:pt idx="2">
                  <c:v>4.149848897096807</c:v>
                </c:pt>
                <c:pt idx="3">
                  <c:v>4.094543788169533</c:v>
                </c:pt>
                <c:pt idx="4">
                  <c:v>3.660469334603591</c:v>
                </c:pt>
                <c:pt idx="5">
                  <c:v>3.2788715022277835</c:v>
                </c:pt>
                <c:pt idx="6">
                  <c:v>2.9944093468897393</c:v>
                </c:pt>
                <c:pt idx="7">
                  <c:v>2.7411978416064282</c:v>
                </c:pt>
                <c:pt idx="8">
                  <c:v>2.4898781572812245</c:v>
                </c:pt>
                <c:pt idx="9">
                  <c:v>2.2500265990422683</c:v>
                </c:pt>
                <c:pt idx="10">
                  <c:v>2.0347500000000003</c:v>
                </c:pt>
                <c:pt idx="11">
                  <c:v>1.8446464386143198</c:v>
                </c:pt>
                <c:pt idx="12">
                  <c:v>1.6735083268286028</c:v>
                </c:pt>
                <c:pt idx="13">
                  <c:v>1.518350246801687</c:v>
                </c:pt>
                <c:pt idx="14">
                  <c:v>1.3820050175591052</c:v>
                </c:pt>
                <c:pt idx="15">
                  <c:v>1.2685938215637207</c:v>
                </c:pt>
                <c:pt idx="16">
                  <c:v>1.1785525169076201</c:v>
                </c:pt>
                <c:pt idx="17">
                  <c:v>1.1083197614888582</c:v>
                </c:pt>
                <c:pt idx="18">
                  <c:v>1.0543196788546472</c:v>
                </c:pt>
                <c:pt idx="19">
                  <c:v>1.0168654050049251</c:v>
                </c:pt>
                <c:pt idx="20">
                  <c:v>0.999999999999996</c:v>
                </c:pt>
                <c:pt idx="21">
                  <c:v>1.0072740583916087</c:v>
                </c:pt>
                <c:pt idx="22">
                  <c:v>1.0375601857878145</c:v>
                </c:pt>
                <c:pt idx="23">
                  <c:v>1.0855943063151647</c:v>
                </c:pt>
                <c:pt idx="24">
                  <c:v>1.147852989442717</c:v>
                </c:pt>
                <c:pt idx="25">
                  <c:v>1.2282826789864054</c:v>
                </c:pt>
                <c:pt idx="26">
                  <c:v>1.3358193912746676</c:v>
                </c:pt>
                <c:pt idx="27">
                  <c:v>1.4714763222580705</c:v>
                </c:pt>
                <c:pt idx="28">
                  <c:v>1.6161595665128665</c:v>
                </c:pt>
                <c:pt idx="29">
                  <c:v>1.7403332696208338</c:v>
                </c:pt>
                <c:pt idx="30">
                  <c:v>1.8430699999824114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E-4881-AE7F-6CC29793D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545983"/>
        <c:axId val="1365546399"/>
      </c:scatterChart>
      <c:valAx>
        <c:axId val="13655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546399"/>
        <c:crosses val="autoZero"/>
        <c:crossBetween val="midCat"/>
      </c:valAx>
      <c:valAx>
        <c:axId val="13655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54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'Análisis resultados 18 puntos'!$E$46</c:f>
              <c:strCache>
                <c:ptCount val="1"/>
                <c:pt idx="0">
                  <c:v>h(x)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18 puntos'!$B$47:$B$77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18 puntos'!$E$47:$E$77</c:f>
              <c:numCache>
                <c:formatCode>0.000000</c:formatCode>
                <c:ptCount val="31"/>
                <c:pt idx="0">
                  <c:v>5.0000000000011822</c:v>
                </c:pt>
                <c:pt idx="1">
                  <c:v>3.3392320352544571</c:v>
                </c:pt>
                <c:pt idx="2">
                  <c:v>4.1498443254001813</c:v>
                </c:pt>
                <c:pt idx="3">
                  <c:v>4.094539370437527</c:v>
                </c:pt>
                <c:pt idx="4">
                  <c:v>3.660465227978146</c:v>
                </c:pt>
                <c:pt idx="5">
                  <c:v>3.2788676318044523</c:v>
                </c:pt>
                <c:pt idx="6">
                  <c:v>2.9944056145091529</c:v>
                </c:pt>
                <c:pt idx="7">
                  <c:v>2.7411941873209362</c:v>
                </c:pt>
                <c:pt idx="8">
                  <c:v>2.4898745660836425</c:v>
                </c:pt>
                <c:pt idx="9">
                  <c:v>2.2500230917216846</c:v>
                </c:pt>
                <c:pt idx="10">
                  <c:v>2.0347466233084504</c:v>
                </c:pt>
                <c:pt idx="11">
                  <c:v>1.8446432603309733</c:v>
                </c:pt>
                <c:pt idx="12">
                  <c:v>1.6735054367349802</c:v>
                </c:pt>
                <c:pt idx="13">
                  <c:v>1.5183477616540713</c:v>
                </c:pt>
                <c:pt idx="14">
                  <c:v>1.3820030860435817</c:v>
                </c:pt>
                <c:pt idx="15">
                  <c:v>1.2685926232113622</c:v>
                </c:pt>
                <c:pt idx="16">
                  <c:v>1.1785522444936174</c:v>
                </c:pt>
                <c:pt idx="17">
                  <c:v>1.1083205617953806</c:v>
                </c:pt>
                <c:pt idx="18">
                  <c:v>1.0543214841610682</c:v>
                </c:pt>
                <c:pt idx="19">
                  <c:v>1.0168674940751594</c:v>
                </c:pt>
                <c:pt idx="20">
                  <c:v>0.99999999999987121</c:v>
                </c:pt>
                <c:pt idx="21">
                  <c:v>1.0072661536635155</c:v>
                </c:pt>
                <c:pt idx="22">
                  <c:v>1.0375333455115987</c:v>
                </c:pt>
                <c:pt idx="23">
                  <c:v>1.0855356251445425</c:v>
                </c:pt>
                <c:pt idx="24">
                  <c:v>1.1477740292127381</c:v>
                </c:pt>
                <c:pt idx="25">
                  <c:v>1.2283191155779698</c:v>
                </c:pt>
                <c:pt idx="26">
                  <c:v>1.3365278797394611</c:v>
                </c:pt>
                <c:pt idx="27">
                  <c:v>1.4746066061734902</c:v>
                </c:pt>
                <c:pt idx="28">
                  <c:v>1.6264825322757428</c:v>
                </c:pt>
                <c:pt idx="29">
                  <c:v>1.7696697969916291</c:v>
                </c:pt>
                <c:pt idx="30">
                  <c:v>1.9186717792944639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E5-4AFA-8415-84096734B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545983"/>
        <c:axId val="1365546399"/>
      </c:scatterChart>
      <c:valAx>
        <c:axId val="13655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546399"/>
        <c:crosses val="autoZero"/>
        <c:crossBetween val="midCat"/>
      </c:valAx>
      <c:valAx>
        <c:axId val="13655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54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'Análisis resultados 18 puntos'!$E$46</c:f>
              <c:strCache>
                <c:ptCount val="1"/>
                <c:pt idx="0">
                  <c:v>h(x)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18 puntos'!$B$47:$B$77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18 puntos'!$F$47:$F$77</c:f>
              <c:numCache>
                <c:formatCode>General</c:formatCode>
                <c:ptCount val="31"/>
                <c:pt idx="0">
                  <c:v>5.0000099999999996</c:v>
                </c:pt>
                <c:pt idx="1">
                  <c:v>4.64777562</c:v>
                </c:pt>
                <c:pt idx="2">
                  <c:v>4.2972605600000007</c:v>
                </c:pt>
                <c:pt idx="3">
                  <c:v>3.9507407200000002</c:v>
                </c:pt>
                <c:pt idx="4">
                  <c:v>3.6154182400000003</c:v>
                </c:pt>
                <c:pt idx="5">
                  <c:v>3.3006675000000003</c:v>
                </c:pt>
                <c:pt idx="6">
                  <c:v>3.0093152000000005</c:v>
                </c:pt>
                <c:pt idx="7">
                  <c:v>2.7377353900000001</c:v>
                </c:pt>
                <c:pt idx="8">
                  <c:v>2.4840177600000004</c:v>
                </c:pt>
                <c:pt idx="9">
                  <c:v>2.2500850700000004</c:v>
                </c:pt>
                <c:pt idx="10">
                  <c:v>2.0375800000000006</c:v>
                </c:pt>
                <c:pt idx="11">
                  <c:v>1.8453617300000005</c:v>
                </c:pt>
                <c:pt idx="12">
                  <c:v>1.6718468800000004</c:v>
                </c:pt>
                <c:pt idx="13">
                  <c:v>1.5173224700000003</c:v>
                </c:pt>
                <c:pt idx="14">
                  <c:v>1.3829736800000001</c:v>
                </c:pt>
                <c:pt idx="15">
                  <c:v>1.2697137500000002</c:v>
                </c:pt>
                <c:pt idx="16">
                  <c:v>1.1781697600000001</c:v>
                </c:pt>
                <c:pt idx="17">
                  <c:v>1.1075172300000002</c:v>
                </c:pt>
                <c:pt idx="18">
                  <c:v>1.0543343200000004</c:v>
                </c:pt>
                <c:pt idx="19">
                  <c:v>1.0167827900000002</c:v>
                </c:pt>
                <c:pt idx="20">
                  <c:v>1</c:v>
                </c:pt>
                <c:pt idx="21">
                  <c:v>1.0085039400000007</c:v>
                </c:pt>
                <c:pt idx="22">
                  <c:v>1.0378075200000012</c:v>
                </c:pt>
                <c:pt idx="23">
                  <c:v>1.0826846900000002</c:v>
                </c:pt>
                <c:pt idx="24">
                  <c:v>1.1459532800000001</c:v>
                </c:pt>
                <c:pt idx="25">
                  <c:v>1.2326362500000005</c:v>
                </c:pt>
                <c:pt idx="26">
                  <c:v>1.3418916000000021</c:v>
                </c:pt>
                <c:pt idx="27">
                  <c:v>1.4690101900000014</c:v>
                </c:pt>
                <c:pt idx="28">
                  <c:v>1.6124445600000015</c:v>
                </c:pt>
                <c:pt idx="29">
                  <c:v>1.7749723000000008</c:v>
                </c:pt>
                <c:pt idx="30">
                  <c:v>1.9589900000000009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3B-4527-A68F-33E2BAE6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545983"/>
        <c:axId val="1365546399"/>
      </c:scatterChart>
      <c:valAx>
        <c:axId val="13655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546399"/>
        <c:crosses val="autoZero"/>
        <c:crossBetween val="midCat"/>
      </c:valAx>
      <c:valAx>
        <c:axId val="13655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54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 de 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resultados 18 puntos'!$G$46</c:f>
              <c:strCache>
                <c:ptCount val="1"/>
                <c:pt idx="0">
                  <c:v>errorG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18 puntos'!$B$47:$B$77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18 puntos'!$G$47:$G$77</c:f>
              <c:numCache>
                <c:formatCode>General</c:formatCode>
                <c:ptCount val="31"/>
                <c:pt idx="0">
                  <c:v>8.8817841970012523E-16</c:v>
                </c:pt>
                <c:pt idx="1">
                  <c:v>0.2756538353253607</c:v>
                </c:pt>
                <c:pt idx="2">
                  <c:v>2.1262052571507824E-2</c:v>
                </c:pt>
                <c:pt idx="3">
                  <c:v>5.2581950686255118E-2</c:v>
                </c:pt>
                <c:pt idx="4">
                  <c:v>2.8221723203255764E-2</c:v>
                </c:pt>
                <c:pt idx="5">
                  <c:v>8.8835391470102922E-3</c:v>
                </c:pt>
                <c:pt idx="6">
                  <c:v>1.16247793546415E-2</c:v>
                </c:pt>
                <c:pt idx="7">
                  <c:v>1.9032654872277996E-2</c:v>
                </c:pt>
                <c:pt idx="8">
                  <c:v>2.0441867738206609E-2</c:v>
                </c:pt>
                <c:pt idx="9">
                  <c:v>1.8111583277044502E-2</c:v>
                </c:pt>
                <c:pt idx="10">
                  <c:v>1.7374999999999915E-2</c:v>
                </c:pt>
                <c:pt idx="11">
                  <c:v>1.9141678792441701E-2</c:v>
                </c:pt>
                <c:pt idx="12">
                  <c:v>2.0431906602806534E-2</c:v>
                </c:pt>
                <c:pt idx="13">
                  <c:v>1.9027011276299823E-2</c:v>
                </c:pt>
                <c:pt idx="14">
                  <c:v>1.6180159969930226E-2</c:v>
                </c:pt>
                <c:pt idx="15">
                  <c:v>1.4875057250976553E-2</c:v>
                </c:pt>
                <c:pt idx="16">
                  <c:v>1.5993549058293054E-2</c:v>
                </c:pt>
                <c:pt idx="17">
                  <c:v>1.6807120631979967E-2</c:v>
                </c:pt>
                <c:pt idx="18">
                  <c:v>1.3768921975622243E-2</c:v>
                </c:pt>
                <c:pt idx="19">
                  <c:v>6.7974306979455956E-3</c:v>
                </c:pt>
                <c:pt idx="20">
                  <c:v>3.9968028886505635E-15</c:v>
                </c:pt>
                <c:pt idx="21">
                  <c:v>2.698952087516185E-3</c:v>
                </c:pt>
                <c:pt idx="22">
                  <c:v>2.3459752040245496E-3</c:v>
                </c:pt>
                <c:pt idx="23">
                  <c:v>4.0419208117755444E-3</c:v>
                </c:pt>
                <c:pt idx="24">
                  <c:v>1.0471560825244117E-2</c:v>
                </c:pt>
                <c:pt idx="25">
                  <c:v>1.7373856810875839E-2</c:v>
                </c:pt>
                <c:pt idx="26">
                  <c:v>1.7779859356862257E-2</c:v>
                </c:pt>
                <c:pt idx="27">
                  <c:v>1.2431998484516907E-2</c:v>
                </c:pt>
                <c:pt idx="28">
                  <c:v>1.4536849687276988E-2</c:v>
                </c:pt>
                <c:pt idx="29">
                  <c:v>3.8489906286832659E-2</c:v>
                </c:pt>
                <c:pt idx="30">
                  <c:v>7.8465000008794708E-2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3-4EEA-B612-B120D6413794}"/>
            </c:ext>
          </c:extLst>
        </c:ser>
        <c:ser>
          <c:idx val="1"/>
          <c:order val="1"/>
          <c:tx>
            <c:strRef>
              <c:f>'Análisis resultados 18 puntos'!$H$46</c:f>
              <c:strCache>
                <c:ptCount val="1"/>
                <c:pt idx="0">
                  <c:v>errorH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18 puntos'!$B$47:$B$77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18 puntos'!$H$47:$H$77</c:f>
              <c:numCache>
                <c:formatCode>General</c:formatCode>
                <c:ptCount val="31"/>
                <c:pt idx="0">
                  <c:v>2.3643309532417333E-13</c:v>
                </c:pt>
                <c:pt idx="1">
                  <c:v>0.27565465612701573</c:v>
                </c:pt>
                <c:pt idx="2">
                  <c:v>2.1263130801844075E-2</c:v>
                </c:pt>
                <c:pt idx="3">
                  <c:v>5.2580815022500366E-2</c:v>
                </c:pt>
                <c:pt idx="4">
                  <c:v>2.8220569656782438E-2</c:v>
                </c:pt>
                <c:pt idx="5">
                  <c:v>8.882348247523781E-3</c:v>
                </c:pt>
                <c:pt idx="6">
                  <c:v>1.1623518415254212E-2</c:v>
                </c:pt>
                <c:pt idx="7">
                  <c:v>1.9031296401834881E-2</c:v>
                </c:pt>
                <c:pt idx="8">
                  <c:v>2.0440395935918915E-2</c:v>
                </c:pt>
                <c:pt idx="9">
                  <c:v>1.8109996254155932E-2</c:v>
                </c:pt>
                <c:pt idx="10">
                  <c:v>1.7373311654224951E-2</c:v>
                </c:pt>
                <c:pt idx="11">
                  <c:v>1.9139922834791698E-2</c:v>
                </c:pt>
                <c:pt idx="12">
                  <c:v>2.0430144350597607E-2</c:v>
                </c:pt>
                <c:pt idx="13">
                  <c:v>1.9025343391993989E-2</c:v>
                </c:pt>
                <c:pt idx="14">
                  <c:v>1.6178739737927637E-2</c:v>
                </c:pt>
                <c:pt idx="15">
                  <c:v>1.4874098569089788E-2</c:v>
                </c:pt>
                <c:pt idx="16">
                  <c:v>1.5993314218635563E-2</c:v>
                </c:pt>
                <c:pt idx="17">
                  <c:v>1.6807854858147293E-2</c:v>
                </c:pt>
                <c:pt idx="18">
                  <c:v>1.3770657847180918E-2</c:v>
                </c:pt>
                <c:pt idx="19">
                  <c:v>6.7994990843162455E-3</c:v>
                </c:pt>
                <c:pt idx="20">
                  <c:v>1.2878587085651816E-13</c:v>
                </c:pt>
                <c:pt idx="21">
                  <c:v>2.7067785509747987E-3</c:v>
                </c:pt>
                <c:pt idx="22">
                  <c:v>2.3717831619243577E-3</c:v>
                </c:pt>
                <c:pt idx="23">
                  <c:v>4.0957567481262258E-3</c:v>
                </c:pt>
                <c:pt idx="24">
                  <c:v>1.0539629989019019E-2</c:v>
                </c:pt>
                <c:pt idx="25">
                  <c:v>1.7344707537624335E-2</c:v>
                </c:pt>
                <c:pt idx="26">
                  <c:v>1.725891195627885E-2</c:v>
                </c:pt>
                <c:pt idx="27">
                  <c:v>1.033113679631577E-2</c:v>
                </c:pt>
                <c:pt idx="28">
                  <c:v>8.242358368449991E-3</c:v>
                </c:pt>
                <c:pt idx="29">
                  <c:v>2.2281880115122568E-2</c:v>
                </c:pt>
                <c:pt idx="30">
                  <c:v>4.0664110352768491E-2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A3-4EEA-B612-B120D6413794}"/>
            </c:ext>
          </c:extLst>
        </c:ser>
        <c:ser>
          <c:idx val="2"/>
          <c:order val="2"/>
          <c:tx>
            <c:strRef>
              <c:f>'Análisis resultados 18 puntos'!$I$46</c:f>
              <c:strCache>
                <c:ptCount val="1"/>
                <c:pt idx="0">
                  <c:v>errorI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18 puntos'!$B$47:$B$77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18 puntos'!$I$47:$I$77</c:f>
              <c:numCache>
                <c:formatCode>General</c:formatCode>
                <c:ptCount val="31"/>
                <c:pt idx="0">
                  <c:v>1.9999999999242845E-6</c:v>
                </c:pt>
                <c:pt idx="1">
                  <c:v>8.1942776572669351E-3</c:v>
                </c:pt>
                <c:pt idx="2">
                  <c:v>1.3504849056603881E-2</c:v>
                </c:pt>
                <c:pt idx="3">
                  <c:v>1.5614580976863657E-2</c:v>
                </c:pt>
                <c:pt idx="4">
                  <c:v>1.556692134831456E-2</c:v>
                </c:pt>
                <c:pt idx="5">
                  <c:v>1.5590000000000095E-2</c:v>
                </c:pt>
                <c:pt idx="6">
                  <c:v>1.6660540540540576E-2</c:v>
                </c:pt>
                <c:pt idx="7">
                  <c:v>1.7745498141263829E-2</c:v>
                </c:pt>
                <c:pt idx="8">
                  <c:v>1.8040065573770497E-2</c:v>
                </c:pt>
                <c:pt idx="9">
                  <c:v>1.8138040723982077E-2</c:v>
                </c:pt>
                <c:pt idx="10">
                  <c:v>1.8790000000000081E-2</c:v>
                </c:pt>
                <c:pt idx="11">
                  <c:v>1.9536867403315027E-2</c:v>
                </c:pt>
                <c:pt idx="12">
                  <c:v>1.9418829268292831E-2</c:v>
                </c:pt>
                <c:pt idx="13">
                  <c:v>1.8337228187919528E-2</c:v>
                </c:pt>
                <c:pt idx="14">
                  <c:v>1.6892411764705878E-2</c:v>
                </c:pt>
                <c:pt idx="15">
                  <c:v>1.5771000000000156E-2</c:v>
                </c:pt>
                <c:pt idx="16">
                  <c:v>1.5663586206896483E-2</c:v>
                </c:pt>
                <c:pt idx="17">
                  <c:v>1.6070853211009321E-2</c:v>
                </c:pt>
                <c:pt idx="18">
                  <c:v>1.3783000000000331E-2</c:v>
                </c:pt>
                <c:pt idx="19">
                  <c:v>6.7156336633664845E-3</c:v>
                </c:pt>
                <c:pt idx="20">
                  <c:v>0</c:v>
                </c:pt>
                <c:pt idx="21">
                  <c:v>1.4812475247518368E-3</c:v>
                </c:pt>
                <c:pt idx="22">
                  <c:v>2.1081538461527219E-3</c:v>
                </c:pt>
                <c:pt idx="23">
                  <c:v>6.7112935779815161E-3</c:v>
                </c:pt>
                <c:pt idx="24">
                  <c:v>1.2109241379310402E-2</c:v>
                </c:pt>
                <c:pt idx="25">
                  <c:v>1.389099999999974E-2</c:v>
                </c:pt>
                <c:pt idx="26">
                  <c:v>1.3314999999998708E-2</c:v>
                </c:pt>
                <c:pt idx="27">
                  <c:v>1.4087120805368598E-2</c:v>
                </c:pt>
                <c:pt idx="28">
                  <c:v>1.6802097560975188E-2</c:v>
                </c:pt>
                <c:pt idx="29">
                  <c:v>1.9352320441989E-2</c:v>
                </c:pt>
                <c:pt idx="30">
                  <c:v>2.0504999999999985E-2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A3-4EEA-B612-B120D6413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3439"/>
        <c:axId val="1551429263"/>
      </c:scatterChart>
      <c:valAx>
        <c:axId val="155142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429263"/>
        <c:crosses val="autoZero"/>
        <c:crossBetween val="midCat"/>
      </c:valAx>
      <c:valAx>
        <c:axId val="1551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42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Error de G(x)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resultados 18 puntos'!$G$46</c:f>
              <c:strCache>
                <c:ptCount val="1"/>
                <c:pt idx="0">
                  <c:v>errorG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18 puntos'!$B$47:$B$77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18 puntos'!$G$47:$G$77</c:f>
              <c:numCache>
                <c:formatCode>General</c:formatCode>
                <c:ptCount val="31"/>
                <c:pt idx="0">
                  <c:v>8.8817841970012523E-16</c:v>
                </c:pt>
                <c:pt idx="1">
                  <c:v>0.2756538353253607</c:v>
                </c:pt>
                <c:pt idx="2">
                  <c:v>2.1262052571507824E-2</c:v>
                </c:pt>
                <c:pt idx="3">
                  <c:v>5.2581950686255118E-2</c:v>
                </c:pt>
                <c:pt idx="4">
                  <c:v>2.8221723203255764E-2</c:v>
                </c:pt>
                <c:pt idx="5">
                  <c:v>8.8835391470102922E-3</c:v>
                </c:pt>
                <c:pt idx="6">
                  <c:v>1.16247793546415E-2</c:v>
                </c:pt>
                <c:pt idx="7">
                  <c:v>1.9032654872277996E-2</c:v>
                </c:pt>
                <c:pt idx="8">
                  <c:v>2.0441867738206609E-2</c:v>
                </c:pt>
                <c:pt idx="9">
                  <c:v>1.8111583277044502E-2</c:v>
                </c:pt>
                <c:pt idx="10">
                  <c:v>1.7374999999999915E-2</c:v>
                </c:pt>
                <c:pt idx="11">
                  <c:v>1.9141678792441701E-2</c:v>
                </c:pt>
                <c:pt idx="12">
                  <c:v>2.0431906602806534E-2</c:v>
                </c:pt>
                <c:pt idx="13">
                  <c:v>1.9027011276299823E-2</c:v>
                </c:pt>
                <c:pt idx="14">
                  <c:v>1.6180159969930226E-2</c:v>
                </c:pt>
                <c:pt idx="15">
                  <c:v>1.4875057250976553E-2</c:v>
                </c:pt>
                <c:pt idx="16">
                  <c:v>1.5993549058293054E-2</c:v>
                </c:pt>
                <c:pt idx="17">
                  <c:v>1.6807120631979967E-2</c:v>
                </c:pt>
                <c:pt idx="18">
                  <c:v>1.3768921975622243E-2</c:v>
                </c:pt>
                <c:pt idx="19">
                  <c:v>6.7974306979455956E-3</c:v>
                </c:pt>
                <c:pt idx="20">
                  <c:v>3.9968028886505635E-15</c:v>
                </c:pt>
                <c:pt idx="21">
                  <c:v>2.698952087516185E-3</c:v>
                </c:pt>
                <c:pt idx="22">
                  <c:v>2.3459752040245496E-3</c:v>
                </c:pt>
                <c:pt idx="23">
                  <c:v>4.0419208117755444E-3</c:v>
                </c:pt>
                <c:pt idx="24">
                  <c:v>1.0471560825244117E-2</c:v>
                </c:pt>
                <c:pt idx="25">
                  <c:v>1.7373856810875839E-2</c:v>
                </c:pt>
                <c:pt idx="26">
                  <c:v>1.7779859356862257E-2</c:v>
                </c:pt>
                <c:pt idx="27">
                  <c:v>1.2431998484516907E-2</c:v>
                </c:pt>
                <c:pt idx="28">
                  <c:v>1.4536849687276988E-2</c:v>
                </c:pt>
                <c:pt idx="29">
                  <c:v>3.8489906286832659E-2</c:v>
                </c:pt>
                <c:pt idx="30">
                  <c:v>7.8465000008794708E-2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E-4FDC-AC0C-8026D180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3439"/>
        <c:axId val="1551429263"/>
      </c:scatterChart>
      <c:valAx>
        <c:axId val="155142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429263"/>
        <c:crosses val="autoZero"/>
        <c:crossBetween val="midCat"/>
      </c:valAx>
      <c:valAx>
        <c:axId val="1551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42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Error de H(x)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resultados 18 puntos'!$H$46</c:f>
              <c:strCache>
                <c:ptCount val="1"/>
                <c:pt idx="0">
                  <c:v>errorH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18 puntos'!$B$47:$B$77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18 puntos'!$H$47:$H$77</c:f>
              <c:numCache>
                <c:formatCode>General</c:formatCode>
                <c:ptCount val="31"/>
                <c:pt idx="0">
                  <c:v>2.3643309532417333E-13</c:v>
                </c:pt>
                <c:pt idx="1">
                  <c:v>0.27565465612701573</c:v>
                </c:pt>
                <c:pt idx="2">
                  <c:v>2.1263130801844075E-2</c:v>
                </c:pt>
                <c:pt idx="3">
                  <c:v>5.2580815022500366E-2</c:v>
                </c:pt>
                <c:pt idx="4">
                  <c:v>2.8220569656782438E-2</c:v>
                </c:pt>
                <c:pt idx="5">
                  <c:v>8.882348247523781E-3</c:v>
                </c:pt>
                <c:pt idx="6">
                  <c:v>1.1623518415254212E-2</c:v>
                </c:pt>
                <c:pt idx="7">
                  <c:v>1.9031296401834881E-2</c:v>
                </c:pt>
                <c:pt idx="8">
                  <c:v>2.0440395935918915E-2</c:v>
                </c:pt>
                <c:pt idx="9">
                  <c:v>1.8109996254155932E-2</c:v>
                </c:pt>
                <c:pt idx="10">
                  <c:v>1.7373311654224951E-2</c:v>
                </c:pt>
                <c:pt idx="11">
                  <c:v>1.9139922834791698E-2</c:v>
                </c:pt>
                <c:pt idx="12">
                  <c:v>2.0430144350597607E-2</c:v>
                </c:pt>
                <c:pt idx="13">
                  <c:v>1.9025343391993989E-2</c:v>
                </c:pt>
                <c:pt idx="14">
                  <c:v>1.6178739737927637E-2</c:v>
                </c:pt>
                <c:pt idx="15">
                  <c:v>1.4874098569089788E-2</c:v>
                </c:pt>
                <c:pt idx="16">
                  <c:v>1.5993314218635563E-2</c:v>
                </c:pt>
                <c:pt idx="17">
                  <c:v>1.6807854858147293E-2</c:v>
                </c:pt>
                <c:pt idx="18">
                  <c:v>1.3770657847180918E-2</c:v>
                </c:pt>
                <c:pt idx="19">
                  <c:v>6.7994990843162455E-3</c:v>
                </c:pt>
                <c:pt idx="20">
                  <c:v>1.2878587085651816E-13</c:v>
                </c:pt>
                <c:pt idx="21">
                  <c:v>2.7067785509747987E-3</c:v>
                </c:pt>
                <c:pt idx="22">
                  <c:v>2.3717831619243577E-3</c:v>
                </c:pt>
                <c:pt idx="23">
                  <c:v>4.0957567481262258E-3</c:v>
                </c:pt>
                <c:pt idx="24">
                  <c:v>1.0539629989019019E-2</c:v>
                </c:pt>
                <c:pt idx="25">
                  <c:v>1.7344707537624335E-2</c:v>
                </c:pt>
                <c:pt idx="26">
                  <c:v>1.725891195627885E-2</c:v>
                </c:pt>
                <c:pt idx="27">
                  <c:v>1.033113679631577E-2</c:v>
                </c:pt>
                <c:pt idx="28">
                  <c:v>8.242358368449991E-3</c:v>
                </c:pt>
                <c:pt idx="29">
                  <c:v>2.2281880115122568E-2</c:v>
                </c:pt>
                <c:pt idx="30">
                  <c:v>4.0664110352768491E-2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3-4285-8C0B-35399CE54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3439"/>
        <c:axId val="1551429263"/>
      </c:scatterChart>
      <c:valAx>
        <c:axId val="155142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429263"/>
        <c:crosses val="autoZero"/>
        <c:crossBetween val="midCat"/>
      </c:valAx>
      <c:valAx>
        <c:axId val="1551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42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Error de I(x)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resultados 18 puntos'!$I$46</c:f>
              <c:strCache>
                <c:ptCount val="1"/>
                <c:pt idx="0">
                  <c:v>errorI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18 puntos'!$B$47:$B$77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18 puntos'!$I$47:$I$77</c:f>
              <c:numCache>
                <c:formatCode>General</c:formatCode>
                <c:ptCount val="31"/>
                <c:pt idx="0">
                  <c:v>1.9999999999242845E-6</c:v>
                </c:pt>
                <c:pt idx="1">
                  <c:v>8.1942776572669351E-3</c:v>
                </c:pt>
                <c:pt idx="2">
                  <c:v>1.3504849056603881E-2</c:v>
                </c:pt>
                <c:pt idx="3">
                  <c:v>1.5614580976863657E-2</c:v>
                </c:pt>
                <c:pt idx="4">
                  <c:v>1.556692134831456E-2</c:v>
                </c:pt>
                <c:pt idx="5">
                  <c:v>1.5590000000000095E-2</c:v>
                </c:pt>
                <c:pt idx="6">
                  <c:v>1.6660540540540576E-2</c:v>
                </c:pt>
                <c:pt idx="7">
                  <c:v>1.7745498141263829E-2</c:v>
                </c:pt>
                <c:pt idx="8">
                  <c:v>1.8040065573770497E-2</c:v>
                </c:pt>
                <c:pt idx="9">
                  <c:v>1.8138040723982077E-2</c:v>
                </c:pt>
                <c:pt idx="10">
                  <c:v>1.8790000000000081E-2</c:v>
                </c:pt>
                <c:pt idx="11">
                  <c:v>1.9536867403315027E-2</c:v>
                </c:pt>
                <c:pt idx="12">
                  <c:v>1.9418829268292831E-2</c:v>
                </c:pt>
                <c:pt idx="13">
                  <c:v>1.8337228187919528E-2</c:v>
                </c:pt>
                <c:pt idx="14">
                  <c:v>1.6892411764705878E-2</c:v>
                </c:pt>
                <c:pt idx="15">
                  <c:v>1.5771000000000156E-2</c:v>
                </c:pt>
                <c:pt idx="16">
                  <c:v>1.5663586206896483E-2</c:v>
                </c:pt>
                <c:pt idx="17">
                  <c:v>1.6070853211009321E-2</c:v>
                </c:pt>
                <c:pt idx="18">
                  <c:v>1.3783000000000331E-2</c:v>
                </c:pt>
                <c:pt idx="19">
                  <c:v>6.7156336633664845E-3</c:v>
                </c:pt>
                <c:pt idx="20">
                  <c:v>0</c:v>
                </c:pt>
                <c:pt idx="21">
                  <c:v>1.4812475247518368E-3</c:v>
                </c:pt>
                <c:pt idx="22">
                  <c:v>2.1081538461527219E-3</c:v>
                </c:pt>
                <c:pt idx="23">
                  <c:v>6.7112935779815161E-3</c:v>
                </c:pt>
                <c:pt idx="24">
                  <c:v>1.2109241379310402E-2</c:v>
                </c:pt>
                <c:pt idx="25">
                  <c:v>1.389099999999974E-2</c:v>
                </c:pt>
                <c:pt idx="26">
                  <c:v>1.3314999999998708E-2</c:v>
                </c:pt>
                <c:pt idx="27">
                  <c:v>1.4087120805368598E-2</c:v>
                </c:pt>
                <c:pt idx="28">
                  <c:v>1.6802097560975188E-2</c:v>
                </c:pt>
                <c:pt idx="29">
                  <c:v>1.9352320441989E-2</c:v>
                </c:pt>
                <c:pt idx="30">
                  <c:v>2.0504999999999985E-2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1-4166-9118-4F2BF671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3439"/>
        <c:axId val="1551429263"/>
      </c:scatterChart>
      <c:valAx>
        <c:axId val="155142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429263"/>
        <c:crosses val="autoZero"/>
        <c:crossBetween val="midCat"/>
      </c:valAx>
      <c:valAx>
        <c:axId val="1551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42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'Comparación resultados'!$C$20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'Comparación resultados'!$B$21:$B$51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'Comparación resultados'!$C$21:$C$51</c:f>
              <c:numCache>
                <c:formatCode>General</c:formatCode>
                <c:ptCount val="31"/>
                <c:pt idx="0">
                  <c:v>5</c:v>
                </c:pt>
                <c:pt idx="1">
                  <c:v>4.6099999999999994</c:v>
                </c:pt>
                <c:pt idx="2">
                  <c:v>4.24</c:v>
                </c:pt>
                <c:pt idx="3">
                  <c:v>3.8900000000000006</c:v>
                </c:pt>
                <c:pt idx="4">
                  <c:v>3.5600000000000005</c:v>
                </c:pt>
                <c:pt idx="5">
                  <c:v>3.25</c:v>
                </c:pt>
                <c:pt idx="6">
                  <c:v>2.9600000000000004</c:v>
                </c:pt>
                <c:pt idx="7">
                  <c:v>2.6900000000000004</c:v>
                </c:pt>
                <c:pt idx="8">
                  <c:v>2.4400000000000004</c:v>
                </c:pt>
                <c:pt idx="9">
                  <c:v>2.21</c:v>
                </c:pt>
                <c:pt idx="10">
                  <c:v>2.0000000000000004</c:v>
                </c:pt>
                <c:pt idx="11">
                  <c:v>1.8100000000000003</c:v>
                </c:pt>
                <c:pt idx="12">
                  <c:v>1.6400000000000001</c:v>
                </c:pt>
                <c:pt idx="13">
                  <c:v>1.4900000000000002</c:v>
                </c:pt>
                <c:pt idx="14">
                  <c:v>1.36</c:v>
                </c:pt>
                <c:pt idx="15">
                  <c:v>1.25</c:v>
                </c:pt>
                <c:pt idx="16">
                  <c:v>1.1600000000000001</c:v>
                </c:pt>
                <c:pt idx="17">
                  <c:v>1.0900000000000001</c:v>
                </c:pt>
                <c:pt idx="18">
                  <c:v>1.04</c:v>
                </c:pt>
                <c:pt idx="19">
                  <c:v>1.01</c:v>
                </c:pt>
                <c:pt idx="20">
                  <c:v>1</c:v>
                </c:pt>
                <c:pt idx="21">
                  <c:v>1.01</c:v>
                </c:pt>
                <c:pt idx="22">
                  <c:v>1.04</c:v>
                </c:pt>
                <c:pt idx="23">
                  <c:v>1.0900000000000001</c:v>
                </c:pt>
                <c:pt idx="24">
                  <c:v>1.1600000000000001</c:v>
                </c:pt>
                <c:pt idx="25">
                  <c:v>1.2500000000000002</c:v>
                </c:pt>
                <c:pt idx="26">
                  <c:v>1.3600000000000003</c:v>
                </c:pt>
                <c:pt idx="27">
                  <c:v>1.4900000000000007</c:v>
                </c:pt>
                <c:pt idx="28">
                  <c:v>1.6400000000000008</c:v>
                </c:pt>
                <c:pt idx="29">
                  <c:v>1.8100000000000009</c:v>
                </c:pt>
                <c:pt idx="30">
                  <c:v>2.0000000000000009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6-42A6-9206-7CD7F68B8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307679"/>
        <c:axId val="1544325151"/>
      </c:scatterChart>
      <c:valAx>
        <c:axId val="154430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4325151"/>
        <c:crosses val="autoZero"/>
        <c:crossBetween val="midCat"/>
      </c:valAx>
      <c:valAx>
        <c:axId val="15443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430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g(x)    6 puntos vs 18 puntos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'Comparación resultados'!$D$20</c:f>
              <c:strCache>
                <c:ptCount val="1"/>
                <c:pt idx="0">
                  <c:v>g(x)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'Comparación resultados'!$B$21:$B$51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'Comparación resultados'!$D$21:$D$51</c:f>
              <c:numCache>
                <c:formatCode>0.000000</c:formatCode>
                <c:ptCount val="31"/>
                <c:pt idx="0">
                  <c:v>5</c:v>
                </c:pt>
                <c:pt idx="1">
                  <c:v>4.6027524765999992</c:v>
                </c:pt>
                <c:pt idx="2">
                  <c:v>4.2319140831999995</c:v>
                </c:pt>
                <c:pt idx="3">
                  <c:v>3.8855965477999996</c:v>
                </c:pt>
                <c:pt idx="4">
                  <c:v>3.5621945344000001</c:v>
                </c:pt>
                <c:pt idx="5">
                  <c:v>3.2603668749999999</c:v>
                </c:pt>
                <c:pt idx="6">
                  <c:v>2.9790178016000004</c:v>
                </c:pt>
                <c:pt idx="7">
                  <c:v>2.7172781781999999</c:v>
                </c:pt>
                <c:pt idx="8">
                  <c:v>2.4744867328</c:v>
                </c:pt>
                <c:pt idx="9">
                  <c:v>2.2501712893999999</c:v>
                </c:pt>
                <c:pt idx="10">
                  <c:v>2.0440300000000002</c:v>
                </c:pt>
                <c:pt idx="11">
                  <c:v>1.8559125766</c:v>
                </c:pt>
                <c:pt idx="12">
                  <c:v>1.6858015231999999</c:v>
                </c:pt>
                <c:pt idx="13">
                  <c:v>1.5337933678</c:v>
                </c:pt>
                <c:pt idx="14">
                  <c:v>1.4000798943999999</c:v>
                </c:pt>
                <c:pt idx="15">
                  <c:v>1.2849293749999999</c:v>
                </c:pt>
                <c:pt idx="16">
                  <c:v>1.1886678015999999</c:v>
                </c:pt>
                <c:pt idx="17">
                  <c:v>1.1116601181999997</c:v>
                </c:pt>
                <c:pt idx="18">
                  <c:v>1.0542914527999998</c:v>
                </c:pt>
                <c:pt idx="19">
                  <c:v>1.0169483493999998</c:v>
                </c:pt>
                <c:pt idx="20">
                  <c:v>0.99999999999999978</c:v>
                </c:pt>
                <c:pt idx="21">
                  <c:v>1.0037794765999999</c:v>
                </c:pt>
                <c:pt idx="22">
                  <c:v>1.0285649631999998</c:v>
                </c:pt>
                <c:pt idx="23">
                  <c:v>1.0745609877999998</c:v>
                </c:pt>
                <c:pt idx="24">
                  <c:v>1.1418796544000001</c:v>
                </c:pt>
                <c:pt idx="25">
                  <c:v>1.2305218750000004</c:v>
                </c:pt>
                <c:pt idx="26">
                  <c:v>1.3403586015999998</c:v>
                </c:pt>
                <c:pt idx="27">
                  <c:v>1.4711120582000001</c:v>
                </c:pt>
                <c:pt idx="28">
                  <c:v>1.6223369728000003</c:v>
                </c:pt>
                <c:pt idx="29">
                  <c:v>1.7934018094000006</c:v>
                </c:pt>
                <c:pt idx="30">
                  <c:v>1.9834700000000005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04-494B-9B41-6B673D453F1F}"/>
            </c:ext>
          </c:extLst>
        </c:ser>
        <c:ser>
          <c:idx val="1"/>
          <c:order val="1"/>
          <c:tx>
            <c:strRef>
              <c:f>'Comparación resultados'!$Q$20</c:f>
              <c:strCache>
                <c:ptCount val="1"/>
                <c:pt idx="0">
                  <c:v>g(x)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'Comparación resultados'!$O$21:$O$51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'Comparación resultados'!$Q$21:$Q$51</c:f>
              <c:numCache>
                <c:formatCode>0.000000</c:formatCode>
                <c:ptCount val="31"/>
                <c:pt idx="0">
                  <c:v>5.0000000000000044</c:v>
                </c:pt>
                <c:pt idx="1">
                  <c:v>3.3392358191500868</c:v>
                </c:pt>
                <c:pt idx="2">
                  <c:v>4.149848897096807</c:v>
                </c:pt>
                <c:pt idx="3">
                  <c:v>4.094543788169533</c:v>
                </c:pt>
                <c:pt idx="4">
                  <c:v>3.660469334603591</c:v>
                </c:pt>
                <c:pt idx="5">
                  <c:v>3.2788715022277835</c:v>
                </c:pt>
                <c:pt idx="6">
                  <c:v>2.9944093468897393</c:v>
                </c:pt>
                <c:pt idx="7">
                  <c:v>2.7411978416064282</c:v>
                </c:pt>
                <c:pt idx="8">
                  <c:v>2.4898781572812245</c:v>
                </c:pt>
                <c:pt idx="9">
                  <c:v>2.2500265990422683</c:v>
                </c:pt>
                <c:pt idx="10">
                  <c:v>2.0347500000000003</c:v>
                </c:pt>
                <c:pt idx="11">
                  <c:v>1.8446464386143198</c:v>
                </c:pt>
                <c:pt idx="12">
                  <c:v>1.6735083268286028</c:v>
                </c:pt>
                <c:pt idx="13">
                  <c:v>1.518350246801687</c:v>
                </c:pt>
                <c:pt idx="14">
                  <c:v>1.3820050175591052</c:v>
                </c:pt>
                <c:pt idx="15">
                  <c:v>1.2685938215637207</c:v>
                </c:pt>
                <c:pt idx="16">
                  <c:v>1.1785525169076201</c:v>
                </c:pt>
                <c:pt idx="17">
                  <c:v>1.1083197614888582</c:v>
                </c:pt>
                <c:pt idx="18">
                  <c:v>1.0543196788546472</c:v>
                </c:pt>
                <c:pt idx="19">
                  <c:v>1.0168654050049251</c:v>
                </c:pt>
                <c:pt idx="20">
                  <c:v>0.999999999999996</c:v>
                </c:pt>
                <c:pt idx="21">
                  <c:v>1.0072740583916087</c:v>
                </c:pt>
                <c:pt idx="22">
                  <c:v>1.0375601857878145</c:v>
                </c:pt>
                <c:pt idx="23">
                  <c:v>1.0855943063151647</c:v>
                </c:pt>
                <c:pt idx="24">
                  <c:v>1.147852989442717</c:v>
                </c:pt>
                <c:pt idx="25">
                  <c:v>1.2282826789864054</c:v>
                </c:pt>
                <c:pt idx="26">
                  <c:v>1.3358193912746676</c:v>
                </c:pt>
                <c:pt idx="27">
                  <c:v>1.4714763222580705</c:v>
                </c:pt>
                <c:pt idx="28">
                  <c:v>1.6161595665128665</c:v>
                </c:pt>
                <c:pt idx="29">
                  <c:v>1.7403332696208338</c:v>
                </c:pt>
                <c:pt idx="30">
                  <c:v>1.8430699999824114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204-494B-9B41-6B673D453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307679"/>
        <c:axId val="1544325151"/>
      </c:scatterChart>
      <c:valAx>
        <c:axId val="154430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4325151"/>
        <c:crosses val="autoZero"/>
        <c:crossBetween val="midCat"/>
      </c:valAx>
      <c:valAx>
        <c:axId val="15443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430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g(x)    6 puntos vs</a:t>
            </a:r>
            <a:r>
              <a:rPr lang="es-CO" baseline="0"/>
              <a:t> 18 puntos  errores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'Comparación resultados'!$G$20</c:f>
              <c:strCache>
                <c:ptCount val="1"/>
                <c:pt idx="0">
                  <c:v>errorG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'Comparación resultados'!$B$21:$B$51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'Comparación resultados'!$G$21:$G$51</c:f>
              <c:numCache>
                <c:formatCode>General</c:formatCode>
                <c:ptCount val="31"/>
                <c:pt idx="0">
                  <c:v>0</c:v>
                </c:pt>
                <c:pt idx="1">
                  <c:v>1.5721308893709835E-3</c:v>
                </c:pt>
                <c:pt idx="2">
                  <c:v>1.9070558490567695E-3</c:v>
                </c:pt>
                <c:pt idx="3">
                  <c:v>1.131992853470677E-3</c:v>
                </c:pt>
                <c:pt idx="4">
                  <c:v>6.1644224719090298E-4</c:v>
                </c:pt>
                <c:pt idx="5">
                  <c:v>3.1898076923076576E-3</c:v>
                </c:pt>
                <c:pt idx="6">
                  <c:v>6.4249329729729708E-3</c:v>
                </c:pt>
                <c:pt idx="7">
                  <c:v>1.0140586691449649E-2</c:v>
                </c:pt>
                <c:pt idx="8">
                  <c:v>1.4133906885245729E-2</c:v>
                </c:pt>
                <c:pt idx="9">
                  <c:v>1.8177054027149284E-2</c:v>
                </c:pt>
                <c:pt idx="10">
                  <c:v>2.2014999999999892E-2</c:v>
                </c:pt>
                <c:pt idx="11">
                  <c:v>2.5366064419889332E-2</c:v>
                </c:pt>
                <c:pt idx="12">
                  <c:v>2.7927758048780334E-2</c:v>
                </c:pt>
                <c:pt idx="13">
                  <c:v>2.9391522013422655E-2</c:v>
                </c:pt>
                <c:pt idx="14">
                  <c:v>2.9470510588235157E-2</c:v>
                </c:pt>
                <c:pt idx="15">
                  <c:v>2.7943499999999944E-2</c:v>
                </c:pt>
                <c:pt idx="16">
                  <c:v>2.4713622068965265E-2</c:v>
                </c:pt>
                <c:pt idx="17">
                  <c:v>1.9871668073394109E-2</c:v>
                </c:pt>
                <c:pt idx="18">
                  <c:v>1.3741781538461317E-2</c:v>
                </c:pt>
                <c:pt idx="19">
                  <c:v>6.8795538613859166E-3</c:v>
                </c:pt>
                <c:pt idx="20">
                  <c:v>2.2204460492503131E-16</c:v>
                </c:pt>
                <c:pt idx="21">
                  <c:v>6.1589340594060613E-3</c:v>
                </c:pt>
                <c:pt idx="22">
                  <c:v>1.0995227692307924E-2</c:v>
                </c:pt>
                <c:pt idx="23">
                  <c:v>1.4164231376147085E-2</c:v>
                </c:pt>
                <c:pt idx="24">
                  <c:v>1.5620987586206969E-2</c:v>
                </c:pt>
                <c:pt idx="25">
                  <c:v>1.5582499999999829E-2</c:v>
                </c:pt>
                <c:pt idx="26">
                  <c:v>1.4442204705882766E-2</c:v>
                </c:pt>
                <c:pt idx="27">
                  <c:v>1.267647100671176E-2</c:v>
                </c:pt>
                <c:pt idx="28">
                  <c:v>1.0770138536585641E-2</c:v>
                </c:pt>
                <c:pt idx="29">
                  <c:v>9.1702710497239392E-3</c:v>
                </c:pt>
                <c:pt idx="30">
                  <c:v>8.2650000000001854E-3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32-4E71-A3F0-9228C2246EF9}"/>
            </c:ext>
          </c:extLst>
        </c:ser>
        <c:ser>
          <c:idx val="1"/>
          <c:order val="1"/>
          <c:tx>
            <c:strRef>
              <c:f>'Comparación resultados'!$T$20</c:f>
              <c:strCache>
                <c:ptCount val="1"/>
                <c:pt idx="0">
                  <c:v>errorG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'Comparación resultados'!$O$21:$O$51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'Comparación resultados'!$T$21:$T$51</c:f>
              <c:numCache>
                <c:formatCode>General</c:formatCode>
                <c:ptCount val="31"/>
                <c:pt idx="0">
                  <c:v>8.8817841970012523E-16</c:v>
                </c:pt>
                <c:pt idx="1">
                  <c:v>0.2756538353253607</c:v>
                </c:pt>
                <c:pt idx="2">
                  <c:v>2.1262052571507824E-2</c:v>
                </c:pt>
                <c:pt idx="3">
                  <c:v>5.2581950686255118E-2</c:v>
                </c:pt>
                <c:pt idx="4">
                  <c:v>2.8221723203255764E-2</c:v>
                </c:pt>
                <c:pt idx="5">
                  <c:v>8.8835391470102922E-3</c:v>
                </c:pt>
                <c:pt idx="6">
                  <c:v>1.16247793546415E-2</c:v>
                </c:pt>
                <c:pt idx="7">
                  <c:v>1.9032654872277996E-2</c:v>
                </c:pt>
                <c:pt idx="8">
                  <c:v>2.0441867738206609E-2</c:v>
                </c:pt>
                <c:pt idx="9">
                  <c:v>1.8111583277044502E-2</c:v>
                </c:pt>
                <c:pt idx="10">
                  <c:v>1.7374999999999915E-2</c:v>
                </c:pt>
                <c:pt idx="11">
                  <c:v>1.9141678792441701E-2</c:v>
                </c:pt>
                <c:pt idx="12">
                  <c:v>2.0431906602806534E-2</c:v>
                </c:pt>
                <c:pt idx="13">
                  <c:v>1.9027011276299823E-2</c:v>
                </c:pt>
                <c:pt idx="14">
                  <c:v>1.6180159969930226E-2</c:v>
                </c:pt>
                <c:pt idx="15">
                  <c:v>1.4875057250976553E-2</c:v>
                </c:pt>
                <c:pt idx="16">
                  <c:v>1.5993549058293054E-2</c:v>
                </c:pt>
                <c:pt idx="17">
                  <c:v>1.6807120631979967E-2</c:v>
                </c:pt>
                <c:pt idx="18">
                  <c:v>1.3768921975622243E-2</c:v>
                </c:pt>
                <c:pt idx="19">
                  <c:v>6.7974306979455956E-3</c:v>
                </c:pt>
                <c:pt idx="20">
                  <c:v>3.9968028886505635E-15</c:v>
                </c:pt>
                <c:pt idx="21">
                  <c:v>2.698952087516185E-3</c:v>
                </c:pt>
                <c:pt idx="22">
                  <c:v>2.3459752040245496E-3</c:v>
                </c:pt>
                <c:pt idx="23">
                  <c:v>4.0419208117755444E-3</c:v>
                </c:pt>
                <c:pt idx="24">
                  <c:v>1.0471560825244117E-2</c:v>
                </c:pt>
                <c:pt idx="25">
                  <c:v>1.7373856810875839E-2</c:v>
                </c:pt>
                <c:pt idx="26">
                  <c:v>1.7779859356862257E-2</c:v>
                </c:pt>
                <c:pt idx="27">
                  <c:v>1.2431998484516907E-2</c:v>
                </c:pt>
                <c:pt idx="28">
                  <c:v>1.4536849687276988E-2</c:v>
                </c:pt>
                <c:pt idx="29">
                  <c:v>3.8489906286832659E-2</c:v>
                </c:pt>
                <c:pt idx="30">
                  <c:v>7.8465000008794708E-2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32-4E71-A3F0-9228C224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307679"/>
        <c:axId val="1544325151"/>
      </c:scatterChart>
      <c:valAx>
        <c:axId val="154430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4325151"/>
        <c:crosses val="autoZero"/>
        <c:crossBetween val="midCat"/>
      </c:valAx>
      <c:valAx>
        <c:axId val="15443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430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'Análisis resultados 6 puntos'!$D$25</c:f>
              <c:strCache>
                <c:ptCount val="1"/>
                <c:pt idx="0">
                  <c:v>g(x)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6 puntos'!$B$26:$B$56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6 puntos'!$D$26:$D$56</c:f>
              <c:numCache>
                <c:formatCode>0.000000</c:formatCode>
                <c:ptCount val="31"/>
                <c:pt idx="0">
                  <c:v>5</c:v>
                </c:pt>
                <c:pt idx="1">
                  <c:v>4.6027524765999992</c:v>
                </c:pt>
                <c:pt idx="2">
                  <c:v>4.2319140831999995</c:v>
                </c:pt>
                <c:pt idx="3">
                  <c:v>3.8855965477999996</c:v>
                </c:pt>
                <c:pt idx="4">
                  <c:v>3.5621945344000001</c:v>
                </c:pt>
                <c:pt idx="5">
                  <c:v>3.2603668749999999</c:v>
                </c:pt>
                <c:pt idx="6">
                  <c:v>2.9790178016000004</c:v>
                </c:pt>
                <c:pt idx="7">
                  <c:v>2.7172781781999999</c:v>
                </c:pt>
                <c:pt idx="8">
                  <c:v>2.4744867328</c:v>
                </c:pt>
                <c:pt idx="9">
                  <c:v>2.2501712893999999</c:v>
                </c:pt>
                <c:pt idx="10">
                  <c:v>2.0440300000000002</c:v>
                </c:pt>
                <c:pt idx="11">
                  <c:v>1.8559125766</c:v>
                </c:pt>
                <c:pt idx="12">
                  <c:v>1.6858015231999999</c:v>
                </c:pt>
                <c:pt idx="13">
                  <c:v>1.5337933678</c:v>
                </c:pt>
                <c:pt idx="14">
                  <c:v>1.4000798943999999</c:v>
                </c:pt>
                <c:pt idx="15">
                  <c:v>1.2849293749999999</c:v>
                </c:pt>
                <c:pt idx="16">
                  <c:v>1.1886678015999999</c:v>
                </c:pt>
                <c:pt idx="17">
                  <c:v>1.1116601181999997</c:v>
                </c:pt>
                <c:pt idx="18">
                  <c:v>1.0542914527999998</c:v>
                </c:pt>
                <c:pt idx="19">
                  <c:v>1.0169483493999998</c:v>
                </c:pt>
                <c:pt idx="20">
                  <c:v>0.99999999999999978</c:v>
                </c:pt>
                <c:pt idx="21">
                  <c:v>1.0037794765999999</c:v>
                </c:pt>
                <c:pt idx="22">
                  <c:v>1.0285649631999998</c:v>
                </c:pt>
                <c:pt idx="23">
                  <c:v>1.0745609877999998</c:v>
                </c:pt>
                <c:pt idx="24">
                  <c:v>1.1418796544000001</c:v>
                </c:pt>
                <c:pt idx="25">
                  <c:v>1.2305218750000004</c:v>
                </c:pt>
                <c:pt idx="26">
                  <c:v>1.3403586015999998</c:v>
                </c:pt>
                <c:pt idx="27">
                  <c:v>1.4711120582000001</c:v>
                </c:pt>
                <c:pt idx="28">
                  <c:v>1.6223369728000003</c:v>
                </c:pt>
                <c:pt idx="29">
                  <c:v>1.7934018094000006</c:v>
                </c:pt>
                <c:pt idx="30">
                  <c:v>1.9834700000000005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4-492C-97F0-276683D11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545983"/>
        <c:axId val="1365546399"/>
      </c:scatterChart>
      <c:valAx>
        <c:axId val="13655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546399"/>
        <c:crosses val="autoZero"/>
        <c:crossBetween val="midCat"/>
      </c:valAx>
      <c:valAx>
        <c:axId val="13655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54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h(x)   6 puntos vs 18 puntos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'Comparación resultados'!$E$20</c:f>
              <c:strCache>
                <c:ptCount val="1"/>
                <c:pt idx="0">
                  <c:v>h(x)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'Comparación resultados'!$B$21:$B$51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'Comparación resultados'!$E$21:$E$51</c:f>
              <c:numCache>
                <c:formatCode>0.000000</c:formatCode>
                <c:ptCount val="31"/>
                <c:pt idx="0">
                  <c:v>4.9999999999999858</c:v>
                </c:pt>
                <c:pt idx="1">
                  <c:v>4.6027536721696274</c:v>
                </c:pt>
                <c:pt idx="2">
                  <c:v>4.2319163041470533</c:v>
                </c:pt>
                <c:pt idx="3">
                  <c:v>3.8855996207933123</c:v>
                </c:pt>
                <c:pt idx="4">
                  <c:v>3.5621982872592097</c:v>
                </c:pt>
                <c:pt idx="5">
                  <c:v>3.2603711404189797</c:v>
                </c:pt>
                <c:pt idx="6">
                  <c:v>2.9790224203039588</c:v>
                </c:pt>
                <c:pt idx="7">
                  <c:v>2.7172830015362575</c:v>
                </c:pt>
                <c:pt idx="8">
                  <c:v>2.4744916247624342</c:v>
                </c:pt>
                <c:pt idx="9">
                  <c:v>2.2501761280871677</c:v>
                </c:pt>
                <c:pt idx="10">
                  <c:v>2.0440346785069305</c:v>
                </c:pt>
                <c:pt idx="11">
                  <c:v>1.8559170033436598</c:v>
                </c:pt>
                <c:pt idx="12">
                  <c:v>1.6858056216784327</c:v>
                </c:pt>
                <c:pt idx="13">
                  <c:v>1.5337970757851371</c:v>
                </c:pt>
                <c:pt idx="14">
                  <c:v>1.4000831625641452</c:v>
                </c:pt>
                <c:pt idx="15">
                  <c:v>1.2849321649759868</c:v>
                </c:pt>
                <c:pt idx="16">
                  <c:v>1.1886700834750212</c:v>
                </c:pt>
                <c:pt idx="17">
                  <c:v>1.1116618674431105</c:v>
                </c:pt>
                <c:pt idx="18">
                  <c:v>1.054292646623292</c:v>
                </c:pt>
                <c:pt idx="19">
                  <c:v>1.0169489625534522</c:v>
                </c:pt>
                <c:pt idx="20">
                  <c:v>0.99999999999999778</c:v>
                </c:pt>
                <c:pt idx="21">
                  <c:v>1.003778818391529</c:v>
                </c:pt>
                <c:pt idx="22">
                  <c:v>1.0285635832525146</c:v>
                </c:pt>
                <c:pt idx="23">
                  <c:v>1.0745587976369608</c:v>
                </c:pt>
                <c:pt idx="24">
                  <c:v>1.1418765335620866</c:v>
                </c:pt>
                <c:pt idx="25">
                  <c:v>1.2305176634419976</c:v>
                </c:pt>
                <c:pt idx="26">
                  <c:v>1.340353091521354</c:v>
                </c:pt>
                <c:pt idx="27">
                  <c:v>1.4711049853090508</c:v>
                </c:pt>
                <c:pt idx="28">
                  <c:v>1.6223280070118817</c:v>
                </c:pt>
                <c:pt idx="29">
                  <c:v>1.7933905449682217</c:v>
                </c:pt>
                <c:pt idx="30">
                  <c:v>1.9834559450816909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8A-4B02-BB23-D1F3520EB7CD}"/>
            </c:ext>
          </c:extLst>
        </c:ser>
        <c:ser>
          <c:idx val="1"/>
          <c:order val="1"/>
          <c:tx>
            <c:strRef>
              <c:f>'Comparación resultados'!$R$20</c:f>
              <c:strCache>
                <c:ptCount val="1"/>
                <c:pt idx="0">
                  <c:v>h(x)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'Comparación resultados'!$O$21:$O$51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'Comparación resultados'!$R$21:$R$51</c:f>
              <c:numCache>
                <c:formatCode>0.000000</c:formatCode>
                <c:ptCount val="31"/>
                <c:pt idx="0">
                  <c:v>5.0000000000011822</c:v>
                </c:pt>
                <c:pt idx="1">
                  <c:v>3.3392320352544571</c:v>
                </c:pt>
                <c:pt idx="2">
                  <c:v>4.1498443254001813</c:v>
                </c:pt>
                <c:pt idx="3">
                  <c:v>4.094539370437527</c:v>
                </c:pt>
                <c:pt idx="4">
                  <c:v>3.660465227978146</c:v>
                </c:pt>
                <c:pt idx="5">
                  <c:v>3.2788676318044523</c:v>
                </c:pt>
                <c:pt idx="6">
                  <c:v>2.9944056145091529</c:v>
                </c:pt>
                <c:pt idx="7">
                  <c:v>2.7411941873209362</c:v>
                </c:pt>
                <c:pt idx="8">
                  <c:v>2.4898745660836425</c:v>
                </c:pt>
                <c:pt idx="9">
                  <c:v>2.2500230917216846</c:v>
                </c:pt>
                <c:pt idx="10">
                  <c:v>2.0347466233084504</c:v>
                </c:pt>
                <c:pt idx="11">
                  <c:v>1.8446432603309733</c:v>
                </c:pt>
                <c:pt idx="12">
                  <c:v>1.6735054367349802</c:v>
                </c:pt>
                <c:pt idx="13">
                  <c:v>1.5183477616540713</c:v>
                </c:pt>
                <c:pt idx="14">
                  <c:v>1.3820030860435817</c:v>
                </c:pt>
                <c:pt idx="15">
                  <c:v>1.2685926232113622</c:v>
                </c:pt>
                <c:pt idx="16">
                  <c:v>1.1785522444936174</c:v>
                </c:pt>
                <c:pt idx="17">
                  <c:v>1.1083205617953806</c:v>
                </c:pt>
                <c:pt idx="18">
                  <c:v>1.0543214841610682</c:v>
                </c:pt>
                <c:pt idx="19">
                  <c:v>1.0168674940751594</c:v>
                </c:pt>
                <c:pt idx="20">
                  <c:v>0.99999999999987121</c:v>
                </c:pt>
                <c:pt idx="21">
                  <c:v>1.0072661536635155</c:v>
                </c:pt>
                <c:pt idx="22">
                  <c:v>1.0375333455115987</c:v>
                </c:pt>
                <c:pt idx="23">
                  <c:v>1.0855356251445425</c:v>
                </c:pt>
                <c:pt idx="24">
                  <c:v>1.1477740292127381</c:v>
                </c:pt>
                <c:pt idx="25">
                  <c:v>1.2283191155779698</c:v>
                </c:pt>
                <c:pt idx="26">
                  <c:v>1.3365278797394611</c:v>
                </c:pt>
                <c:pt idx="27">
                  <c:v>1.4746066061734902</c:v>
                </c:pt>
                <c:pt idx="28">
                  <c:v>1.6264825322757428</c:v>
                </c:pt>
                <c:pt idx="29">
                  <c:v>1.7696697969916291</c:v>
                </c:pt>
                <c:pt idx="30">
                  <c:v>1.9186717792944639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8A-4B02-BB23-D1F3520E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307679"/>
        <c:axId val="1544325151"/>
      </c:scatterChart>
      <c:valAx>
        <c:axId val="154430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4325151"/>
        <c:crosses val="autoZero"/>
        <c:crossBetween val="midCat"/>
      </c:valAx>
      <c:valAx>
        <c:axId val="15443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430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h(x)    6 puntos vs 18 puntos  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'Comparación resultados'!$G$20</c:f>
              <c:strCache>
                <c:ptCount val="1"/>
                <c:pt idx="0">
                  <c:v>errorG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'Comparación resultados'!$B$21:$B$51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'Comparación resultados'!$G$21:$G$51</c:f>
              <c:numCache>
                <c:formatCode>General</c:formatCode>
                <c:ptCount val="31"/>
                <c:pt idx="0">
                  <c:v>0</c:v>
                </c:pt>
                <c:pt idx="1">
                  <c:v>1.5721308893709835E-3</c:v>
                </c:pt>
                <c:pt idx="2">
                  <c:v>1.9070558490567695E-3</c:v>
                </c:pt>
                <c:pt idx="3">
                  <c:v>1.131992853470677E-3</c:v>
                </c:pt>
                <c:pt idx="4">
                  <c:v>6.1644224719090298E-4</c:v>
                </c:pt>
                <c:pt idx="5">
                  <c:v>3.1898076923076576E-3</c:v>
                </c:pt>
                <c:pt idx="6">
                  <c:v>6.4249329729729708E-3</c:v>
                </c:pt>
                <c:pt idx="7">
                  <c:v>1.0140586691449649E-2</c:v>
                </c:pt>
                <c:pt idx="8">
                  <c:v>1.4133906885245729E-2</c:v>
                </c:pt>
                <c:pt idx="9">
                  <c:v>1.8177054027149284E-2</c:v>
                </c:pt>
                <c:pt idx="10">
                  <c:v>2.2014999999999892E-2</c:v>
                </c:pt>
                <c:pt idx="11">
                  <c:v>2.5366064419889332E-2</c:v>
                </c:pt>
                <c:pt idx="12">
                  <c:v>2.7927758048780334E-2</c:v>
                </c:pt>
                <c:pt idx="13">
                  <c:v>2.9391522013422655E-2</c:v>
                </c:pt>
                <c:pt idx="14">
                  <c:v>2.9470510588235157E-2</c:v>
                </c:pt>
                <c:pt idx="15">
                  <c:v>2.7943499999999944E-2</c:v>
                </c:pt>
                <c:pt idx="16">
                  <c:v>2.4713622068965265E-2</c:v>
                </c:pt>
                <c:pt idx="17">
                  <c:v>1.9871668073394109E-2</c:v>
                </c:pt>
                <c:pt idx="18">
                  <c:v>1.3741781538461317E-2</c:v>
                </c:pt>
                <c:pt idx="19">
                  <c:v>6.8795538613859166E-3</c:v>
                </c:pt>
                <c:pt idx="20">
                  <c:v>2.2204460492503131E-16</c:v>
                </c:pt>
                <c:pt idx="21">
                  <c:v>6.1589340594060613E-3</c:v>
                </c:pt>
                <c:pt idx="22">
                  <c:v>1.0995227692307924E-2</c:v>
                </c:pt>
                <c:pt idx="23">
                  <c:v>1.4164231376147085E-2</c:v>
                </c:pt>
                <c:pt idx="24">
                  <c:v>1.5620987586206969E-2</c:v>
                </c:pt>
                <c:pt idx="25">
                  <c:v>1.5582499999999829E-2</c:v>
                </c:pt>
                <c:pt idx="26">
                  <c:v>1.4442204705882766E-2</c:v>
                </c:pt>
                <c:pt idx="27">
                  <c:v>1.267647100671176E-2</c:v>
                </c:pt>
                <c:pt idx="28">
                  <c:v>1.0770138536585641E-2</c:v>
                </c:pt>
                <c:pt idx="29">
                  <c:v>9.1702710497239392E-3</c:v>
                </c:pt>
                <c:pt idx="30">
                  <c:v>8.2650000000001854E-3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40-457D-9D12-C10CCFB1E856}"/>
            </c:ext>
          </c:extLst>
        </c:ser>
        <c:ser>
          <c:idx val="1"/>
          <c:order val="1"/>
          <c:tx>
            <c:strRef>
              <c:f>'Comparación resultados'!$U$20</c:f>
              <c:strCache>
                <c:ptCount val="1"/>
                <c:pt idx="0">
                  <c:v>errorH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'Comparación resultados'!$O$21:$O$51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'Comparación resultados'!$U$21:$U$51</c:f>
              <c:numCache>
                <c:formatCode>General</c:formatCode>
                <c:ptCount val="31"/>
                <c:pt idx="0">
                  <c:v>2.3643309532417333E-13</c:v>
                </c:pt>
                <c:pt idx="1">
                  <c:v>0.27565465612701573</c:v>
                </c:pt>
                <c:pt idx="2">
                  <c:v>2.1263130801844075E-2</c:v>
                </c:pt>
                <c:pt idx="3">
                  <c:v>5.2580815022500366E-2</c:v>
                </c:pt>
                <c:pt idx="4">
                  <c:v>2.8220569656782438E-2</c:v>
                </c:pt>
                <c:pt idx="5">
                  <c:v>8.882348247523781E-3</c:v>
                </c:pt>
                <c:pt idx="6">
                  <c:v>1.1623518415254212E-2</c:v>
                </c:pt>
                <c:pt idx="7">
                  <c:v>1.9031296401834881E-2</c:v>
                </c:pt>
                <c:pt idx="8">
                  <c:v>2.0440395935918915E-2</c:v>
                </c:pt>
                <c:pt idx="9">
                  <c:v>1.8109996254155932E-2</c:v>
                </c:pt>
                <c:pt idx="10">
                  <c:v>1.7373311654224951E-2</c:v>
                </c:pt>
                <c:pt idx="11">
                  <c:v>1.9139922834791698E-2</c:v>
                </c:pt>
                <c:pt idx="12">
                  <c:v>2.0430144350597607E-2</c:v>
                </c:pt>
                <c:pt idx="13">
                  <c:v>1.9025343391993989E-2</c:v>
                </c:pt>
                <c:pt idx="14">
                  <c:v>1.6178739737927637E-2</c:v>
                </c:pt>
                <c:pt idx="15">
                  <c:v>1.4874098569089788E-2</c:v>
                </c:pt>
                <c:pt idx="16">
                  <c:v>1.5993314218635563E-2</c:v>
                </c:pt>
                <c:pt idx="17">
                  <c:v>1.6807854858147293E-2</c:v>
                </c:pt>
                <c:pt idx="18">
                  <c:v>1.3770657847180918E-2</c:v>
                </c:pt>
                <c:pt idx="19">
                  <c:v>6.7994990843162455E-3</c:v>
                </c:pt>
                <c:pt idx="20">
                  <c:v>1.2878587085651816E-13</c:v>
                </c:pt>
                <c:pt idx="21">
                  <c:v>2.7067785509747987E-3</c:v>
                </c:pt>
                <c:pt idx="22">
                  <c:v>2.3717831619243577E-3</c:v>
                </c:pt>
                <c:pt idx="23">
                  <c:v>4.0957567481262258E-3</c:v>
                </c:pt>
                <c:pt idx="24">
                  <c:v>1.0539629989019019E-2</c:v>
                </c:pt>
                <c:pt idx="25">
                  <c:v>1.7344707537624335E-2</c:v>
                </c:pt>
                <c:pt idx="26">
                  <c:v>1.725891195627885E-2</c:v>
                </c:pt>
                <c:pt idx="27">
                  <c:v>1.033113679631577E-2</c:v>
                </c:pt>
                <c:pt idx="28">
                  <c:v>8.242358368449991E-3</c:v>
                </c:pt>
                <c:pt idx="29">
                  <c:v>2.2281880115122568E-2</c:v>
                </c:pt>
                <c:pt idx="30">
                  <c:v>4.0664110352768491E-2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40-457D-9D12-C10CCFB1E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307679"/>
        <c:axId val="1544325151"/>
      </c:scatterChart>
      <c:valAx>
        <c:axId val="154430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4325151"/>
        <c:crosses val="autoZero"/>
        <c:crossBetween val="midCat"/>
      </c:valAx>
      <c:valAx>
        <c:axId val="15443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430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i(x)   6 puntos vs 18 puntos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'Comparación resultados'!$F$20</c:f>
              <c:strCache>
                <c:ptCount val="1"/>
                <c:pt idx="0">
                  <c:v>i(x)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'Comparación resultados'!$B$21:$B$51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'Comparación resultados'!$F$21:$F$51</c:f>
              <c:numCache>
                <c:formatCode>General</c:formatCode>
                <c:ptCount val="31"/>
                <c:pt idx="0">
                  <c:v>5</c:v>
                </c:pt>
                <c:pt idx="1">
                  <c:v>4.6580509000000001</c:v>
                </c:pt>
                <c:pt idx="2">
                  <c:v>4.3188312</c:v>
                </c:pt>
                <c:pt idx="3">
                  <c:v>3.9850703000000003</c:v>
                </c:pt>
                <c:pt idx="4">
                  <c:v>3.6594976000000008</c:v>
                </c:pt>
                <c:pt idx="5">
                  <c:v>3.3448425000000004</c:v>
                </c:pt>
                <c:pt idx="6">
                  <c:v>3.0438344000000006</c:v>
                </c:pt>
                <c:pt idx="7">
                  <c:v>2.7592027000000003</c:v>
                </c:pt>
                <c:pt idx="8">
                  <c:v>2.4936768000000007</c:v>
                </c:pt>
                <c:pt idx="9">
                  <c:v>2.2499861000000005</c:v>
                </c:pt>
                <c:pt idx="10">
                  <c:v>2.0302500000000006</c:v>
                </c:pt>
                <c:pt idx="11">
                  <c:v>1.8341929200000004</c:v>
                </c:pt>
                <c:pt idx="12">
                  <c:v>1.6609793600000002</c:v>
                </c:pt>
                <c:pt idx="13">
                  <c:v>1.5097688400000002</c:v>
                </c:pt>
                <c:pt idx="14">
                  <c:v>1.3797208800000003</c:v>
                </c:pt>
                <c:pt idx="15">
                  <c:v>1.2699950000000002</c:v>
                </c:pt>
                <c:pt idx="16">
                  <c:v>1.1797507200000001</c:v>
                </c:pt>
                <c:pt idx="17">
                  <c:v>1.1081475600000004</c:v>
                </c:pt>
                <c:pt idx="18">
                  <c:v>1.0543360800000001</c:v>
                </c:pt>
                <c:pt idx="19">
                  <c:v>1.01790921</c:v>
                </c:pt>
                <c:pt idx="20">
                  <c:v>0.99999000000000016</c:v>
                </c:pt>
                <c:pt idx="21">
                  <c:v>1.0019668499999999</c:v>
                </c:pt>
                <c:pt idx="22">
                  <c:v>1.0246488</c:v>
                </c:pt>
                <c:pt idx="23">
                  <c:v>1.0687779499999996</c:v>
                </c:pt>
                <c:pt idx="24">
                  <c:v>1.1350764000000002</c:v>
                </c:pt>
                <c:pt idx="25">
                  <c:v>1.2242662500000003</c:v>
                </c:pt>
                <c:pt idx="26">
                  <c:v>1.3370696000000002</c:v>
                </c:pt>
                <c:pt idx="27">
                  <c:v>1.4741581699999999</c:v>
                </c:pt>
                <c:pt idx="28">
                  <c:v>1.6347220799999986</c:v>
                </c:pt>
                <c:pt idx="29">
                  <c:v>1.8160009100000005</c:v>
                </c:pt>
                <c:pt idx="30">
                  <c:v>2.0151199999999987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5F-43F7-9E89-D1CE001C349D}"/>
            </c:ext>
          </c:extLst>
        </c:ser>
        <c:ser>
          <c:idx val="1"/>
          <c:order val="1"/>
          <c:tx>
            <c:strRef>
              <c:f>'Comparación resultados'!$S$20</c:f>
              <c:strCache>
                <c:ptCount val="1"/>
                <c:pt idx="0">
                  <c:v>i(x)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'Comparación resultados'!$O$21:$O$51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'Comparación resultados'!$S$21:$S$51</c:f>
              <c:numCache>
                <c:formatCode>General</c:formatCode>
                <c:ptCount val="31"/>
                <c:pt idx="0">
                  <c:v>5.0000099999999996</c:v>
                </c:pt>
                <c:pt idx="1">
                  <c:v>4.64777562</c:v>
                </c:pt>
                <c:pt idx="2">
                  <c:v>4.2972605600000007</c:v>
                </c:pt>
                <c:pt idx="3">
                  <c:v>3.9507407200000002</c:v>
                </c:pt>
                <c:pt idx="4">
                  <c:v>3.6154182400000003</c:v>
                </c:pt>
                <c:pt idx="5">
                  <c:v>3.3006675000000003</c:v>
                </c:pt>
                <c:pt idx="6">
                  <c:v>3.0093152000000005</c:v>
                </c:pt>
                <c:pt idx="7">
                  <c:v>2.7377353900000001</c:v>
                </c:pt>
                <c:pt idx="8">
                  <c:v>2.4840177600000004</c:v>
                </c:pt>
                <c:pt idx="9">
                  <c:v>2.2500850700000004</c:v>
                </c:pt>
                <c:pt idx="10">
                  <c:v>2.0375800000000006</c:v>
                </c:pt>
                <c:pt idx="11">
                  <c:v>1.8453617300000005</c:v>
                </c:pt>
                <c:pt idx="12">
                  <c:v>1.6718468800000004</c:v>
                </c:pt>
                <c:pt idx="13">
                  <c:v>1.5173224700000003</c:v>
                </c:pt>
                <c:pt idx="14">
                  <c:v>1.3829736800000001</c:v>
                </c:pt>
                <c:pt idx="15">
                  <c:v>1.2697137500000002</c:v>
                </c:pt>
                <c:pt idx="16">
                  <c:v>1.1781697600000001</c:v>
                </c:pt>
                <c:pt idx="17">
                  <c:v>1.1075172300000002</c:v>
                </c:pt>
                <c:pt idx="18">
                  <c:v>1.0543343200000004</c:v>
                </c:pt>
                <c:pt idx="19">
                  <c:v>1.0167827900000002</c:v>
                </c:pt>
                <c:pt idx="20">
                  <c:v>1</c:v>
                </c:pt>
                <c:pt idx="21">
                  <c:v>1.0085039400000007</c:v>
                </c:pt>
                <c:pt idx="22">
                  <c:v>1.0378075200000012</c:v>
                </c:pt>
                <c:pt idx="23">
                  <c:v>1.0826846900000002</c:v>
                </c:pt>
                <c:pt idx="24">
                  <c:v>1.1459532800000001</c:v>
                </c:pt>
                <c:pt idx="25">
                  <c:v>1.2326362500000005</c:v>
                </c:pt>
                <c:pt idx="26">
                  <c:v>1.3418916000000021</c:v>
                </c:pt>
                <c:pt idx="27">
                  <c:v>1.4690101900000014</c:v>
                </c:pt>
                <c:pt idx="28">
                  <c:v>1.6124445600000015</c:v>
                </c:pt>
                <c:pt idx="29">
                  <c:v>1.7749723000000008</c:v>
                </c:pt>
                <c:pt idx="30">
                  <c:v>1.9589900000000009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5F-43F7-9E89-D1CE001C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307679"/>
        <c:axId val="1544325151"/>
      </c:scatterChart>
      <c:valAx>
        <c:axId val="154430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4325151"/>
        <c:crosses val="autoZero"/>
        <c:crossBetween val="midCat"/>
      </c:valAx>
      <c:valAx>
        <c:axId val="15443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430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i(x)    6 puntos vs 18 puntos  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'Comparación resultados'!$I$20</c:f>
              <c:strCache>
                <c:ptCount val="1"/>
                <c:pt idx="0">
                  <c:v>errorI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'Comparación resultados'!$B$21:$B$51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'Comparación resultados'!$I$21:$I$51</c:f>
              <c:numCache>
                <c:formatCode>General</c:formatCode>
                <c:ptCount val="31"/>
                <c:pt idx="0">
                  <c:v>0</c:v>
                </c:pt>
                <c:pt idx="1">
                  <c:v>1.0423188720173683E-2</c:v>
                </c:pt>
                <c:pt idx="2">
                  <c:v>1.8592264150943342E-2</c:v>
                </c:pt>
                <c:pt idx="3">
                  <c:v>2.4439665809768561E-2</c:v>
                </c:pt>
                <c:pt idx="4">
                  <c:v>2.79487640449439E-2</c:v>
                </c:pt>
                <c:pt idx="5">
                  <c:v>2.9182307692307809E-2</c:v>
                </c:pt>
                <c:pt idx="6">
                  <c:v>2.8322432432432494E-2</c:v>
                </c:pt>
                <c:pt idx="7">
                  <c:v>2.5725910780669124E-2</c:v>
                </c:pt>
                <c:pt idx="8">
                  <c:v>2.1998688524590283E-2</c:v>
                </c:pt>
                <c:pt idx="9">
                  <c:v>1.8093257918552298E-2</c:v>
                </c:pt>
                <c:pt idx="10">
                  <c:v>1.5125000000000052E-2</c:v>
                </c:pt>
                <c:pt idx="11">
                  <c:v>1.3366254143646502E-2</c:v>
                </c:pt>
                <c:pt idx="12">
                  <c:v>1.2792292682926898E-2</c:v>
                </c:pt>
                <c:pt idx="13">
                  <c:v>1.3267677852348997E-2</c:v>
                </c:pt>
                <c:pt idx="14">
                  <c:v>1.4500647058823648E-2</c:v>
                </c:pt>
                <c:pt idx="15">
                  <c:v>1.5996000000000166E-2</c:v>
                </c:pt>
                <c:pt idx="16">
                  <c:v>1.7026482758620686E-2</c:v>
                </c:pt>
                <c:pt idx="17">
                  <c:v>1.664913761467916E-2</c:v>
                </c:pt>
                <c:pt idx="18">
                  <c:v>1.3784692307692388E-2</c:v>
                </c:pt>
                <c:pt idx="19">
                  <c:v>7.8309009900990097E-3</c:v>
                </c:pt>
                <c:pt idx="20">
                  <c:v>9.9999999998434674E-6</c:v>
                </c:pt>
                <c:pt idx="21">
                  <c:v>7.9536138613862922E-3</c:v>
                </c:pt>
                <c:pt idx="22">
                  <c:v>1.4760769230769239E-2</c:v>
                </c:pt>
                <c:pt idx="23">
                  <c:v>1.9469770642202233E-2</c:v>
                </c:pt>
                <c:pt idx="24">
                  <c:v>2.148586206896546E-2</c:v>
                </c:pt>
                <c:pt idx="25">
                  <c:v>2.0586999999999907E-2</c:v>
                </c:pt>
                <c:pt idx="26">
                  <c:v>1.6860588235294207E-2</c:v>
                </c:pt>
                <c:pt idx="27">
                  <c:v>1.063210067114142E-2</c:v>
                </c:pt>
                <c:pt idx="28">
                  <c:v>3.2182439024403377E-3</c:v>
                </c:pt>
                <c:pt idx="29">
                  <c:v>3.3154198895025298E-3</c:v>
                </c:pt>
                <c:pt idx="30">
                  <c:v>7.5599999999988975E-3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A-4752-9407-54A8E6112BDE}"/>
            </c:ext>
          </c:extLst>
        </c:ser>
        <c:ser>
          <c:idx val="1"/>
          <c:order val="1"/>
          <c:tx>
            <c:strRef>
              <c:f>'Comparación resultados'!$V$20</c:f>
              <c:strCache>
                <c:ptCount val="1"/>
                <c:pt idx="0">
                  <c:v>errorI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'Comparación resultados'!$O$21:$O$51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'Comparación resultados'!$V$21:$V$51</c:f>
              <c:numCache>
                <c:formatCode>General</c:formatCode>
                <c:ptCount val="31"/>
                <c:pt idx="0">
                  <c:v>1.9999999999242845E-6</c:v>
                </c:pt>
                <c:pt idx="1">
                  <c:v>8.1942776572669351E-3</c:v>
                </c:pt>
                <c:pt idx="2">
                  <c:v>1.3504849056603881E-2</c:v>
                </c:pt>
                <c:pt idx="3">
                  <c:v>1.5614580976863657E-2</c:v>
                </c:pt>
                <c:pt idx="4">
                  <c:v>1.556692134831456E-2</c:v>
                </c:pt>
                <c:pt idx="5">
                  <c:v>1.5590000000000095E-2</c:v>
                </c:pt>
                <c:pt idx="6">
                  <c:v>1.6660540540540576E-2</c:v>
                </c:pt>
                <c:pt idx="7">
                  <c:v>1.7745498141263829E-2</c:v>
                </c:pt>
                <c:pt idx="8">
                  <c:v>1.8040065573770497E-2</c:v>
                </c:pt>
                <c:pt idx="9">
                  <c:v>1.8138040723982077E-2</c:v>
                </c:pt>
                <c:pt idx="10">
                  <c:v>1.8790000000000081E-2</c:v>
                </c:pt>
                <c:pt idx="11">
                  <c:v>1.9536867403315027E-2</c:v>
                </c:pt>
                <c:pt idx="12">
                  <c:v>1.9418829268292831E-2</c:v>
                </c:pt>
                <c:pt idx="13">
                  <c:v>1.8337228187919528E-2</c:v>
                </c:pt>
                <c:pt idx="14">
                  <c:v>1.6892411764705878E-2</c:v>
                </c:pt>
                <c:pt idx="15">
                  <c:v>1.5771000000000156E-2</c:v>
                </c:pt>
                <c:pt idx="16">
                  <c:v>1.5663586206896483E-2</c:v>
                </c:pt>
                <c:pt idx="17">
                  <c:v>1.6070853211009321E-2</c:v>
                </c:pt>
                <c:pt idx="18">
                  <c:v>1.3783000000000331E-2</c:v>
                </c:pt>
                <c:pt idx="19">
                  <c:v>6.7156336633664845E-3</c:v>
                </c:pt>
                <c:pt idx="20">
                  <c:v>0</c:v>
                </c:pt>
                <c:pt idx="21">
                  <c:v>1.4812475247518368E-3</c:v>
                </c:pt>
                <c:pt idx="22">
                  <c:v>2.1081538461527219E-3</c:v>
                </c:pt>
                <c:pt idx="23">
                  <c:v>6.7112935779815161E-3</c:v>
                </c:pt>
                <c:pt idx="24">
                  <c:v>1.2109241379310402E-2</c:v>
                </c:pt>
                <c:pt idx="25">
                  <c:v>1.389099999999974E-2</c:v>
                </c:pt>
                <c:pt idx="26">
                  <c:v>1.3314999999998708E-2</c:v>
                </c:pt>
                <c:pt idx="27">
                  <c:v>1.4087120805368598E-2</c:v>
                </c:pt>
                <c:pt idx="28">
                  <c:v>1.6802097560975188E-2</c:v>
                </c:pt>
                <c:pt idx="29">
                  <c:v>1.9352320441989E-2</c:v>
                </c:pt>
                <c:pt idx="30">
                  <c:v>2.0504999999999985E-2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6A-4752-9407-54A8E6112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307679"/>
        <c:axId val="1544325151"/>
      </c:scatterChart>
      <c:valAx>
        <c:axId val="154430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4325151"/>
        <c:crosses val="autoZero"/>
        <c:crossBetween val="midCat"/>
      </c:valAx>
      <c:valAx>
        <c:axId val="15443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430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'Análisis resultados 6 puntos'!$E$25</c:f>
              <c:strCache>
                <c:ptCount val="1"/>
                <c:pt idx="0">
                  <c:v>h(x)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6 puntos'!$B$26:$B$56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6 puntos'!$E$26:$E$56</c:f>
              <c:numCache>
                <c:formatCode>0.000000</c:formatCode>
                <c:ptCount val="31"/>
                <c:pt idx="0">
                  <c:v>4.9999999999999858</c:v>
                </c:pt>
                <c:pt idx="1">
                  <c:v>4.6027536721696274</c:v>
                </c:pt>
                <c:pt idx="2">
                  <c:v>4.2319163041470533</c:v>
                </c:pt>
                <c:pt idx="3">
                  <c:v>3.8855996207933123</c:v>
                </c:pt>
                <c:pt idx="4">
                  <c:v>3.5621982872592097</c:v>
                </c:pt>
                <c:pt idx="5">
                  <c:v>3.2603711404189797</c:v>
                </c:pt>
                <c:pt idx="6">
                  <c:v>2.9790224203039588</c:v>
                </c:pt>
                <c:pt idx="7">
                  <c:v>2.7172830015362575</c:v>
                </c:pt>
                <c:pt idx="8">
                  <c:v>2.4744916247624342</c:v>
                </c:pt>
                <c:pt idx="9">
                  <c:v>2.2501761280871677</c:v>
                </c:pt>
                <c:pt idx="10">
                  <c:v>2.0440346785069305</c:v>
                </c:pt>
                <c:pt idx="11">
                  <c:v>1.8559170033436598</c:v>
                </c:pt>
                <c:pt idx="12">
                  <c:v>1.6858056216784327</c:v>
                </c:pt>
                <c:pt idx="13">
                  <c:v>1.5337970757851371</c:v>
                </c:pt>
                <c:pt idx="14">
                  <c:v>1.4000831625641452</c:v>
                </c:pt>
                <c:pt idx="15">
                  <c:v>1.2849321649759868</c:v>
                </c:pt>
                <c:pt idx="16">
                  <c:v>1.1886700834750212</c:v>
                </c:pt>
                <c:pt idx="17">
                  <c:v>1.1116618674431105</c:v>
                </c:pt>
                <c:pt idx="18">
                  <c:v>1.054292646623292</c:v>
                </c:pt>
                <c:pt idx="19">
                  <c:v>1.0169489625534522</c:v>
                </c:pt>
                <c:pt idx="20">
                  <c:v>0.99999999999999778</c:v>
                </c:pt>
                <c:pt idx="21">
                  <c:v>1.003778818391529</c:v>
                </c:pt>
                <c:pt idx="22">
                  <c:v>1.0285635832525146</c:v>
                </c:pt>
                <c:pt idx="23">
                  <c:v>1.0745587976369608</c:v>
                </c:pt>
                <c:pt idx="24">
                  <c:v>1.1418765335620866</c:v>
                </c:pt>
                <c:pt idx="25">
                  <c:v>1.2305176634419976</c:v>
                </c:pt>
                <c:pt idx="26">
                  <c:v>1.340353091521354</c:v>
                </c:pt>
                <c:pt idx="27">
                  <c:v>1.4711049853090508</c:v>
                </c:pt>
                <c:pt idx="28">
                  <c:v>1.6223280070118817</c:v>
                </c:pt>
                <c:pt idx="29">
                  <c:v>1.7933905449682217</c:v>
                </c:pt>
                <c:pt idx="30">
                  <c:v>1.9834559450816909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A-4A69-9A57-2708B996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545983"/>
        <c:axId val="1365546399"/>
      </c:scatterChart>
      <c:valAx>
        <c:axId val="13655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546399"/>
        <c:crosses val="autoZero"/>
        <c:crossBetween val="midCat"/>
      </c:valAx>
      <c:valAx>
        <c:axId val="13655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54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'Análisis resultados 6 puntos'!$F$25</c:f>
              <c:strCache>
                <c:ptCount val="1"/>
                <c:pt idx="0">
                  <c:v>i(x)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6 puntos'!$B$26:$B$56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6 puntos'!$F$26:$F$56</c:f>
              <c:numCache>
                <c:formatCode>General</c:formatCode>
                <c:ptCount val="31"/>
                <c:pt idx="0">
                  <c:v>5</c:v>
                </c:pt>
                <c:pt idx="1">
                  <c:v>4.6580509000000001</c:v>
                </c:pt>
                <c:pt idx="2">
                  <c:v>4.3188312</c:v>
                </c:pt>
                <c:pt idx="3">
                  <c:v>3.9850703000000003</c:v>
                </c:pt>
                <c:pt idx="4">
                  <c:v>3.6594976000000008</c:v>
                </c:pt>
                <c:pt idx="5">
                  <c:v>3.3448425000000004</c:v>
                </c:pt>
                <c:pt idx="6">
                  <c:v>3.0438344000000006</c:v>
                </c:pt>
                <c:pt idx="7">
                  <c:v>2.7592027000000003</c:v>
                </c:pt>
                <c:pt idx="8">
                  <c:v>2.4936768000000007</c:v>
                </c:pt>
                <c:pt idx="9">
                  <c:v>2.2499861000000005</c:v>
                </c:pt>
                <c:pt idx="10">
                  <c:v>2.0302500000000006</c:v>
                </c:pt>
                <c:pt idx="11">
                  <c:v>1.8341929200000004</c:v>
                </c:pt>
                <c:pt idx="12">
                  <c:v>1.6609793600000002</c:v>
                </c:pt>
                <c:pt idx="13">
                  <c:v>1.5097688400000002</c:v>
                </c:pt>
                <c:pt idx="14">
                  <c:v>1.3797208800000003</c:v>
                </c:pt>
                <c:pt idx="15">
                  <c:v>1.2699950000000002</c:v>
                </c:pt>
                <c:pt idx="16">
                  <c:v>1.1797507200000001</c:v>
                </c:pt>
                <c:pt idx="17">
                  <c:v>1.1081475600000004</c:v>
                </c:pt>
                <c:pt idx="18">
                  <c:v>1.0543360800000001</c:v>
                </c:pt>
                <c:pt idx="19">
                  <c:v>1.01790921</c:v>
                </c:pt>
                <c:pt idx="20">
                  <c:v>0.99999000000000016</c:v>
                </c:pt>
                <c:pt idx="21">
                  <c:v>1.0019668499999999</c:v>
                </c:pt>
                <c:pt idx="22">
                  <c:v>1.0246488</c:v>
                </c:pt>
                <c:pt idx="23">
                  <c:v>1.0687779499999996</c:v>
                </c:pt>
                <c:pt idx="24">
                  <c:v>1.1350764000000002</c:v>
                </c:pt>
                <c:pt idx="25">
                  <c:v>1.2242662500000003</c:v>
                </c:pt>
                <c:pt idx="26">
                  <c:v>1.3370696000000002</c:v>
                </c:pt>
                <c:pt idx="27">
                  <c:v>1.4741581699999999</c:v>
                </c:pt>
                <c:pt idx="28">
                  <c:v>1.6347220799999986</c:v>
                </c:pt>
                <c:pt idx="29">
                  <c:v>1.8160009100000005</c:v>
                </c:pt>
                <c:pt idx="30">
                  <c:v>2.0151199999999987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B6-4733-B167-B0357841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545983"/>
        <c:axId val="1365546399"/>
      </c:scatterChart>
      <c:valAx>
        <c:axId val="13655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546399"/>
        <c:crosses val="autoZero"/>
        <c:crossBetween val="midCat"/>
      </c:valAx>
      <c:valAx>
        <c:axId val="13655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54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 de errores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resultados 6 puntos'!$G$25</c:f>
              <c:strCache>
                <c:ptCount val="1"/>
                <c:pt idx="0">
                  <c:v>errorG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6 puntos'!$B$26:$B$56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6 puntos'!$G$26:$G$56</c:f>
              <c:numCache>
                <c:formatCode>General</c:formatCode>
                <c:ptCount val="31"/>
                <c:pt idx="0">
                  <c:v>0</c:v>
                </c:pt>
                <c:pt idx="1">
                  <c:v>1.5721308893709835E-3</c:v>
                </c:pt>
                <c:pt idx="2">
                  <c:v>1.9070558490567695E-3</c:v>
                </c:pt>
                <c:pt idx="3">
                  <c:v>1.131992853470677E-3</c:v>
                </c:pt>
                <c:pt idx="4">
                  <c:v>6.1644224719090298E-4</c:v>
                </c:pt>
                <c:pt idx="5">
                  <c:v>3.1898076923076576E-3</c:v>
                </c:pt>
                <c:pt idx="6">
                  <c:v>6.4249329729729708E-3</c:v>
                </c:pt>
                <c:pt idx="7">
                  <c:v>1.0140586691449649E-2</c:v>
                </c:pt>
                <c:pt idx="8">
                  <c:v>1.4133906885245729E-2</c:v>
                </c:pt>
                <c:pt idx="9">
                  <c:v>1.8177054027149284E-2</c:v>
                </c:pt>
                <c:pt idx="10">
                  <c:v>2.2014999999999892E-2</c:v>
                </c:pt>
                <c:pt idx="11">
                  <c:v>2.5366064419889332E-2</c:v>
                </c:pt>
                <c:pt idx="12">
                  <c:v>2.7927758048780334E-2</c:v>
                </c:pt>
                <c:pt idx="13">
                  <c:v>2.9391522013422655E-2</c:v>
                </c:pt>
                <c:pt idx="14">
                  <c:v>2.9470510588235157E-2</c:v>
                </c:pt>
                <c:pt idx="15">
                  <c:v>2.7943499999999944E-2</c:v>
                </c:pt>
                <c:pt idx="16">
                  <c:v>2.4713622068965265E-2</c:v>
                </c:pt>
                <c:pt idx="17">
                  <c:v>1.9871668073394109E-2</c:v>
                </c:pt>
                <c:pt idx="18">
                  <c:v>1.3741781538461317E-2</c:v>
                </c:pt>
                <c:pt idx="19">
                  <c:v>6.8795538613859166E-3</c:v>
                </c:pt>
                <c:pt idx="20">
                  <c:v>2.2204460492503131E-16</c:v>
                </c:pt>
                <c:pt idx="21">
                  <c:v>6.1589340594060613E-3</c:v>
                </c:pt>
                <c:pt idx="22">
                  <c:v>1.0995227692307924E-2</c:v>
                </c:pt>
                <c:pt idx="23">
                  <c:v>1.4164231376147085E-2</c:v>
                </c:pt>
                <c:pt idx="24">
                  <c:v>1.5620987586206969E-2</c:v>
                </c:pt>
                <c:pt idx="25">
                  <c:v>1.5582499999999829E-2</c:v>
                </c:pt>
                <c:pt idx="26">
                  <c:v>1.4442204705882766E-2</c:v>
                </c:pt>
                <c:pt idx="27">
                  <c:v>1.267647100671176E-2</c:v>
                </c:pt>
                <c:pt idx="28">
                  <c:v>1.0770138536585641E-2</c:v>
                </c:pt>
                <c:pt idx="29">
                  <c:v>9.1702710497239392E-3</c:v>
                </c:pt>
                <c:pt idx="30">
                  <c:v>8.2650000000001854E-3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A-44F9-9444-E953F765E43E}"/>
            </c:ext>
          </c:extLst>
        </c:ser>
        <c:ser>
          <c:idx val="1"/>
          <c:order val="1"/>
          <c:tx>
            <c:strRef>
              <c:f>'Análisis resultados 6 puntos'!$H$25</c:f>
              <c:strCache>
                <c:ptCount val="1"/>
                <c:pt idx="0">
                  <c:v>errorH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6 puntos'!$B$26:$B$56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6 puntos'!$H$26:$H$56</c:f>
              <c:numCache>
                <c:formatCode>General</c:formatCode>
                <c:ptCount val="31"/>
                <c:pt idx="0">
                  <c:v>2.8421709430404009E-15</c:v>
                </c:pt>
                <c:pt idx="1">
                  <c:v>1.5718715467184484E-3</c:v>
                </c:pt>
                <c:pt idx="2">
                  <c:v>1.9065320407893587E-3</c:v>
                </c:pt>
                <c:pt idx="3">
                  <c:v>1.1312028808967175E-3</c:v>
                </c:pt>
                <c:pt idx="4">
                  <c:v>6.1749642112618832E-4</c:v>
                </c:pt>
                <c:pt idx="5">
                  <c:v>3.1911201289168264E-3</c:v>
                </c:pt>
                <c:pt idx="6">
                  <c:v>6.42649334593189E-3</c:v>
                </c:pt>
                <c:pt idx="7">
                  <c:v>1.0142379753255415E-2</c:v>
                </c:pt>
                <c:pt idx="8">
                  <c:v>1.4135911787882718E-2</c:v>
                </c:pt>
                <c:pt idx="9">
                  <c:v>1.8179243478356449E-2</c:v>
                </c:pt>
                <c:pt idx="10">
                  <c:v>2.2017339253465048E-2</c:v>
                </c:pt>
                <c:pt idx="11">
                  <c:v>2.5368510134618535E-2</c:v>
                </c:pt>
                <c:pt idx="12">
                  <c:v>2.7930257120995488E-2</c:v>
                </c:pt>
                <c:pt idx="13">
                  <c:v>2.9394010594051619E-2</c:v>
                </c:pt>
                <c:pt idx="14">
                  <c:v>2.9472913650106708E-2</c:v>
                </c:pt>
                <c:pt idx="15">
                  <c:v>2.7945731980789468E-2</c:v>
                </c:pt>
                <c:pt idx="16">
                  <c:v>2.4715589202604384E-2</c:v>
                </c:pt>
                <c:pt idx="17">
                  <c:v>1.9873272883587506E-2</c:v>
                </c:pt>
                <c:pt idx="18">
                  <c:v>1.3742929445473071E-2</c:v>
                </c:pt>
                <c:pt idx="19">
                  <c:v>6.8801609440121104E-3</c:v>
                </c:pt>
                <c:pt idx="20">
                  <c:v>2.2204460492503131E-15</c:v>
                </c:pt>
                <c:pt idx="21">
                  <c:v>6.1595857509613465E-3</c:v>
                </c:pt>
                <c:pt idx="22">
                  <c:v>1.0996554564889819E-2</c:v>
                </c:pt>
                <c:pt idx="23">
                  <c:v>1.416624070003601E-2</c:v>
                </c:pt>
                <c:pt idx="24">
                  <c:v>1.5623677963718547E-2</c:v>
                </c:pt>
                <c:pt idx="25">
                  <c:v>1.5585869246402059E-2</c:v>
                </c:pt>
                <c:pt idx="26">
                  <c:v>1.4446256234298793E-2</c:v>
                </c:pt>
                <c:pt idx="27">
                  <c:v>1.2681217913389187E-2</c:v>
                </c:pt>
                <c:pt idx="28">
                  <c:v>1.0775605480560394E-2</c:v>
                </c:pt>
                <c:pt idx="29">
                  <c:v>9.1764944926957092E-3</c:v>
                </c:pt>
                <c:pt idx="30">
                  <c:v>8.2720274591550035E-3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A-44F9-9444-E953F765E43E}"/>
            </c:ext>
          </c:extLst>
        </c:ser>
        <c:ser>
          <c:idx val="2"/>
          <c:order val="2"/>
          <c:tx>
            <c:strRef>
              <c:f>'Análisis resultados 6 puntos'!$I$25</c:f>
              <c:strCache>
                <c:ptCount val="1"/>
                <c:pt idx="0">
                  <c:v>errorI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6 puntos'!$B$26:$B$56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6 puntos'!$I$26:$I$56</c:f>
              <c:numCache>
                <c:formatCode>General</c:formatCode>
                <c:ptCount val="31"/>
                <c:pt idx="0">
                  <c:v>0</c:v>
                </c:pt>
                <c:pt idx="1">
                  <c:v>1.0423188720173683E-2</c:v>
                </c:pt>
                <c:pt idx="2">
                  <c:v>1.8592264150943342E-2</c:v>
                </c:pt>
                <c:pt idx="3">
                  <c:v>2.4439665809768561E-2</c:v>
                </c:pt>
                <c:pt idx="4">
                  <c:v>2.79487640449439E-2</c:v>
                </c:pt>
                <c:pt idx="5">
                  <c:v>2.9182307692307809E-2</c:v>
                </c:pt>
                <c:pt idx="6">
                  <c:v>2.8322432432432494E-2</c:v>
                </c:pt>
                <c:pt idx="7">
                  <c:v>2.5725910780669124E-2</c:v>
                </c:pt>
                <c:pt idx="8">
                  <c:v>2.1998688524590283E-2</c:v>
                </c:pt>
                <c:pt idx="9">
                  <c:v>1.8093257918552298E-2</c:v>
                </c:pt>
                <c:pt idx="10">
                  <c:v>1.5125000000000052E-2</c:v>
                </c:pt>
                <c:pt idx="11">
                  <c:v>1.3366254143646502E-2</c:v>
                </c:pt>
                <c:pt idx="12">
                  <c:v>1.2792292682926898E-2</c:v>
                </c:pt>
                <c:pt idx="13">
                  <c:v>1.3267677852348997E-2</c:v>
                </c:pt>
                <c:pt idx="14">
                  <c:v>1.4500647058823648E-2</c:v>
                </c:pt>
                <c:pt idx="15">
                  <c:v>1.5996000000000166E-2</c:v>
                </c:pt>
                <c:pt idx="16">
                  <c:v>1.7026482758620686E-2</c:v>
                </c:pt>
                <c:pt idx="17">
                  <c:v>1.664913761467916E-2</c:v>
                </c:pt>
                <c:pt idx="18">
                  <c:v>1.3784692307692388E-2</c:v>
                </c:pt>
                <c:pt idx="19">
                  <c:v>7.8309009900990097E-3</c:v>
                </c:pt>
                <c:pt idx="20">
                  <c:v>9.9999999998434674E-6</c:v>
                </c:pt>
                <c:pt idx="21">
                  <c:v>7.9536138613862922E-3</c:v>
                </c:pt>
                <c:pt idx="22">
                  <c:v>1.4760769230769239E-2</c:v>
                </c:pt>
                <c:pt idx="23">
                  <c:v>1.9469770642202233E-2</c:v>
                </c:pt>
                <c:pt idx="24">
                  <c:v>2.148586206896546E-2</c:v>
                </c:pt>
                <c:pt idx="25">
                  <c:v>2.0586999999999907E-2</c:v>
                </c:pt>
                <c:pt idx="26">
                  <c:v>1.6860588235294207E-2</c:v>
                </c:pt>
                <c:pt idx="27">
                  <c:v>1.063210067114142E-2</c:v>
                </c:pt>
                <c:pt idx="28">
                  <c:v>3.2182439024403377E-3</c:v>
                </c:pt>
                <c:pt idx="29">
                  <c:v>3.3154198895025298E-3</c:v>
                </c:pt>
                <c:pt idx="30">
                  <c:v>7.5599999999988975E-3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A-44F9-9444-E953F765E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3439"/>
        <c:axId val="1551429263"/>
      </c:scatterChart>
      <c:valAx>
        <c:axId val="155142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429263"/>
        <c:crosses val="autoZero"/>
        <c:crossBetween val="midCat"/>
      </c:valAx>
      <c:valAx>
        <c:axId val="1551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42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Error de G(x)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resultados 6 puntos'!$G$25</c:f>
              <c:strCache>
                <c:ptCount val="1"/>
                <c:pt idx="0">
                  <c:v>errorG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6 puntos'!$B$26:$B$56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6 puntos'!$G$26:$G$56</c:f>
              <c:numCache>
                <c:formatCode>General</c:formatCode>
                <c:ptCount val="31"/>
                <c:pt idx="0">
                  <c:v>0</c:v>
                </c:pt>
                <c:pt idx="1">
                  <c:v>1.5721308893709835E-3</c:v>
                </c:pt>
                <c:pt idx="2">
                  <c:v>1.9070558490567695E-3</c:v>
                </c:pt>
                <c:pt idx="3">
                  <c:v>1.131992853470677E-3</c:v>
                </c:pt>
                <c:pt idx="4">
                  <c:v>6.1644224719090298E-4</c:v>
                </c:pt>
                <c:pt idx="5">
                  <c:v>3.1898076923076576E-3</c:v>
                </c:pt>
                <c:pt idx="6">
                  <c:v>6.4249329729729708E-3</c:v>
                </c:pt>
                <c:pt idx="7">
                  <c:v>1.0140586691449649E-2</c:v>
                </c:pt>
                <c:pt idx="8">
                  <c:v>1.4133906885245729E-2</c:v>
                </c:pt>
                <c:pt idx="9">
                  <c:v>1.8177054027149284E-2</c:v>
                </c:pt>
                <c:pt idx="10">
                  <c:v>2.2014999999999892E-2</c:v>
                </c:pt>
                <c:pt idx="11">
                  <c:v>2.5366064419889332E-2</c:v>
                </c:pt>
                <c:pt idx="12">
                  <c:v>2.7927758048780334E-2</c:v>
                </c:pt>
                <c:pt idx="13">
                  <c:v>2.9391522013422655E-2</c:v>
                </c:pt>
                <c:pt idx="14">
                  <c:v>2.9470510588235157E-2</c:v>
                </c:pt>
                <c:pt idx="15">
                  <c:v>2.7943499999999944E-2</c:v>
                </c:pt>
                <c:pt idx="16">
                  <c:v>2.4713622068965265E-2</c:v>
                </c:pt>
                <c:pt idx="17">
                  <c:v>1.9871668073394109E-2</c:v>
                </c:pt>
                <c:pt idx="18">
                  <c:v>1.3741781538461317E-2</c:v>
                </c:pt>
                <c:pt idx="19">
                  <c:v>6.8795538613859166E-3</c:v>
                </c:pt>
                <c:pt idx="20">
                  <c:v>2.2204460492503131E-16</c:v>
                </c:pt>
                <c:pt idx="21">
                  <c:v>6.1589340594060613E-3</c:v>
                </c:pt>
                <c:pt idx="22">
                  <c:v>1.0995227692307924E-2</c:v>
                </c:pt>
                <c:pt idx="23">
                  <c:v>1.4164231376147085E-2</c:v>
                </c:pt>
                <c:pt idx="24">
                  <c:v>1.5620987586206969E-2</c:v>
                </c:pt>
                <c:pt idx="25">
                  <c:v>1.5582499999999829E-2</c:v>
                </c:pt>
                <c:pt idx="26">
                  <c:v>1.4442204705882766E-2</c:v>
                </c:pt>
                <c:pt idx="27">
                  <c:v>1.267647100671176E-2</c:v>
                </c:pt>
                <c:pt idx="28">
                  <c:v>1.0770138536585641E-2</c:v>
                </c:pt>
                <c:pt idx="29">
                  <c:v>9.1702710497239392E-3</c:v>
                </c:pt>
                <c:pt idx="30">
                  <c:v>8.2650000000001854E-3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3-4746-B198-8513CAB6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3439"/>
        <c:axId val="1551429263"/>
      </c:scatterChart>
      <c:valAx>
        <c:axId val="155142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429263"/>
        <c:crosses val="autoZero"/>
        <c:crossBetween val="midCat"/>
      </c:valAx>
      <c:valAx>
        <c:axId val="1551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42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Error de H(x)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resultados 6 puntos'!$H$25</c:f>
              <c:strCache>
                <c:ptCount val="1"/>
                <c:pt idx="0">
                  <c:v>errorH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6 puntos'!$B$26:$B$56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6 puntos'!$H$26:$H$56</c:f>
              <c:numCache>
                <c:formatCode>General</c:formatCode>
                <c:ptCount val="31"/>
                <c:pt idx="0">
                  <c:v>2.8421709430404009E-15</c:v>
                </c:pt>
                <c:pt idx="1">
                  <c:v>1.5718715467184484E-3</c:v>
                </c:pt>
                <c:pt idx="2">
                  <c:v>1.9065320407893587E-3</c:v>
                </c:pt>
                <c:pt idx="3">
                  <c:v>1.1312028808967175E-3</c:v>
                </c:pt>
                <c:pt idx="4">
                  <c:v>6.1749642112618832E-4</c:v>
                </c:pt>
                <c:pt idx="5">
                  <c:v>3.1911201289168264E-3</c:v>
                </c:pt>
                <c:pt idx="6">
                  <c:v>6.42649334593189E-3</c:v>
                </c:pt>
                <c:pt idx="7">
                  <c:v>1.0142379753255415E-2</c:v>
                </c:pt>
                <c:pt idx="8">
                  <c:v>1.4135911787882718E-2</c:v>
                </c:pt>
                <c:pt idx="9">
                  <c:v>1.8179243478356449E-2</c:v>
                </c:pt>
                <c:pt idx="10">
                  <c:v>2.2017339253465048E-2</c:v>
                </c:pt>
                <c:pt idx="11">
                  <c:v>2.5368510134618535E-2</c:v>
                </c:pt>
                <c:pt idx="12">
                  <c:v>2.7930257120995488E-2</c:v>
                </c:pt>
                <c:pt idx="13">
                  <c:v>2.9394010594051619E-2</c:v>
                </c:pt>
                <c:pt idx="14">
                  <c:v>2.9472913650106708E-2</c:v>
                </c:pt>
                <c:pt idx="15">
                  <c:v>2.7945731980789468E-2</c:v>
                </c:pt>
                <c:pt idx="16">
                  <c:v>2.4715589202604384E-2</c:v>
                </c:pt>
                <c:pt idx="17">
                  <c:v>1.9873272883587506E-2</c:v>
                </c:pt>
                <c:pt idx="18">
                  <c:v>1.3742929445473071E-2</c:v>
                </c:pt>
                <c:pt idx="19">
                  <c:v>6.8801609440121104E-3</c:v>
                </c:pt>
                <c:pt idx="20">
                  <c:v>2.2204460492503131E-15</c:v>
                </c:pt>
                <c:pt idx="21">
                  <c:v>6.1595857509613465E-3</c:v>
                </c:pt>
                <c:pt idx="22">
                  <c:v>1.0996554564889819E-2</c:v>
                </c:pt>
                <c:pt idx="23">
                  <c:v>1.416624070003601E-2</c:v>
                </c:pt>
                <c:pt idx="24">
                  <c:v>1.5623677963718547E-2</c:v>
                </c:pt>
                <c:pt idx="25">
                  <c:v>1.5585869246402059E-2</c:v>
                </c:pt>
                <c:pt idx="26">
                  <c:v>1.4446256234298793E-2</c:v>
                </c:pt>
                <c:pt idx="27">
                  <c:v>1.2681217913389187E-2</c:v>
                </c:pt>
                <c:pt idx="28">
                  <c:v>1.0775605480560394E-2</c:v>
                </c:pt>
                <c:pt idx="29">
                  <c:v>9.1764944926957092E-3</c:v>
                </c:pt>
                <c:pt idx="30">
                  <c:v>8.2720274591550035E-3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F-4911-9074-F024D3709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3439"/>
        <c:axId val="1551429263"/>
      </c:scatterChart>
      <c:valAx>
        <c:axId val="155142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429263"/>
        <c:crosses val="autoZero"/>
        <c:crossBetween val="midCat"/>
      </c:valAx>
      <c:valAx>
        <c:axId val="1551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42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Error de I(x)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'Análisis resultados 6 puntos'!$I$25</c:f>
              <c:strCache>
                <c:ptCount val="1"/>
                <c:pt idx="0">
                  <c:v>errorI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6 puntos'!$B$26:$B$56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6 puntos'!$I$26:$I$56</c:f>
              <c:numCache>
                <c:formatCode>General</c:formatCode>
                <c:ptCount val="31"/>
                <c:pt idx="0">
                  <c:v>0</c:v>
                </c:pt>
                <c:pt idx="1">
                  <c:v>1.0423188720173683E-2</c:v>
                </c:pt>
                <c:pt idx="2">
                  <c:v>1.8592264150943342E-2</c:v>
                </c:pt>
                <c:pt idx="3">
                  <c:v>2.4439665809768561E-2</c:v>
                </c:pt>
                <c:pt idx="4">
                  <c:v>2.79487640449439E-2</c:v>
                </c:pt>
                <c:pt idx="5">
                  <c:v>2.9182307692307809E-2</c:v>
                </c:pt>
                <c:pt idx="6">
                  <c:v>2.8322432432432494E-2</c:v>
                </c:pt>
                <c:pt idx="7">
                  <c:v>2.5725910780669124E-2</c:v>
                </c:pt>
                <c:pt idx="8">
                  <c:v>2.1998688524590283E-2</c:v>
                </c:pt>
                <c:pt idx="9">
                  <c:v>1.8093257918552298E-2</c:v>
                </c:pt>
                <c:pt idx="10">
                  <c:v>1.5125000000000052E-2</c:v>
                </c:pt>
                <c:pt idx="11">
                  <c:v>1.3366254143646502E-2</c:v>
                </c:pt>
                <c:pt idx="12">
                  <c:v>1.2792292682926898E-2</c:v>
                </c:pt>
                <c:pt idx="13">
                  <c:v>1.3267677852348997E-2</c:v>
                </c:pt>
                <c:pt idx="14">
                  <c:v>1.4500647058823648E-2</c:v>
                </c:pt>
                <c:pt idx="15">
                  <c:v>1.5996000000000166E-2</c:v>
                </c:pt>
                <c:pt idx="16">
                  <c:v>1.7026482758620686E-2</c:v>
                </c:pt>
                <c:pt idx="17">
                  <c:v>1.664913761467916E-2</c:v>
                </c:pt>
                <c:pt idx="18">
                  <c:v>1.3784692307692388E-2</c:v>
                </c:pt>
                <c:pt idx="19">
                  <c:v>7.8309009900990097E-3</c:v>
                </c:pt>
                <c:pt idx="20">
                  <c:v>9.9999999998434674E-6</c:v>
                </c:pt>
                <c:pt idx="21">
                  <c:v>7.9536138613862922E-3</c:v>
                </c:pt>
                <c:pt idx="22">
                  <c:v>1.4760769230769239E-2</c:v>
                </c:pt>
                <c:pt idx="23">
                  <c:v>1.9469770642202233E-2</c:v>
                </c:pt>
                <c:pt idx="24">
                  <c:v>2.148586206896546E-2</c:v>
                </c:pt>
                <c:pt idx="25">
                  <c:v>2.0586999999999907E-2</c:v>
                </c:pt>
                <c:pt idx="26">
                  <c:v>1.6860588235294207E-2</c:v>
                </c:pt>
                <c:pt idx="27">
                  <c:v>1.063210067114142E-2</c:v>
                </c:pt>
                <c:pt idx="28">
                  <c:v>3.2182439024403377E-3</c:v>
                </c:pt>
                <c:pt idx="29">
                  <c:v>3.3154198895025298E-3</c:v>
                </c:pt>
                <c:pt idx="30">
                  <c:v>7.5599999999988975E-3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F-49C2-AB2D-F29FA5C85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423439"/>
        <c:axId val="1551429263"/>
      </c:scatterChart>
      <c:valAx>
        <c:axId val="155142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429263"/>
        <c:crosses val="autoZero"/>
        <c:crossBetween val="midCat"/>
      </c:valAx>
      <c:valAx>
        <c:axId val="1551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142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'Análisis resultados 18 puntos'!$C$46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'Análisis resultados 18 puntos'!$B$47:$B$77</c:f>
              <c:numCache>
                <c:formatCode>General</c:formatCode>
                <c:ptCount val="3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  <c:pt idx="21">
                  <c:v>1.0999999999999999</c:v>
                </c:pt>
                <c:pt idx="22">
                  <c:v>1.2</c:v>
                </c:pt>
                <c:pt idx="23">
                  <c:v>1.3</c:v>
                </c:pt>
                <c:pt idx="24">
                  <c:v>1.4000000000000001</c:v>
                </c:pt>
                <c:pt idx="25">
                  <c:v>1.5000000000000002</c:v>
                </c:pt>
                <c:pt idx="26">
                  <c:v>1.6000000000000003</c:v>
                </c:pt>
                <c:pt idx="27">
                  <c:v>1.7000000000000004</c:v>
                </c:pt>
                <c:pt idx="28">
                  <c:v>1.8000000000000005</c:v>
                </c:pt>
                <c:pt idx="29">
                  <c:v>1.9000000000000006</c:v>
                </c:pt>
                <c:pt idx="30">
                  <c:v>2.0000000000000004</c:v>
                </c:pt>
              </c:numCache>
            </c:numRef>
          </c:xVal>
          <c:yVal>
            <c:numRef>
              <c:f>'Análisis resultados 18 puntos'!$C$47:$C$77</c:f>
              <c:numCache>
                <c:formatCode>General</c:formatCode>
                <c:ptCount val="31"/>
                <c:pt idx="0">
                  <c:v>5</c:v>
                </c:pt>
                <c:pt idx="1">
                  <c:v>4.6099999999999994</c:v>
                </c:pt>
                <c:pt idx="2">
                  <c:v>4.24</c:v>
                </c:pt>
                <c:pt idx="3">
                  <c:v>3.8900000000000006</c:v>
                </c:pt>
                <c:pt idx="4">
                  <c:v>3.5600000000000005</c:v>
                </c:pt>
                <c:pt idx="5">
                  <c:v>3.25</c:v>
                </c:pt>
                <c:pt idx="6">
                  <c:v>2.9600000000000004</c:v>
                </c:pt>
                <c:pt idx="7">
                  <c:v>2.6900000000000004</c:v>
                </c:pt>
                <c:pt idx="8">
                  <c:v>2.4400000000000004</c:v>
                </c:pt>
                <c:pt idx="9">
                  <c:v>2.21</c:v>
                </c:pt>
                <c:pt idx="10">
                  <c:v>2.0000000000000004</c:v>
                </c:pt>
                <c:pt idx="11">
                  <c:v>1.8100000000000003</c:v>
                </c:pt>
                <c:pt idx="12">
                  <c:v>1.6400000000000001</c:v>
                </c:pt>
                <c:pt idx="13">
                  <c:v>1.4900000000000002</c:v>
                </c:pt>
                <c:pt idx="14">
                  <c:v>1.36</c:v>
                </c:pt>
                <c:pt idx="15">
                  <c:v>1.25</c:v>
                </c:pt>
                <c:pt idx="16">
                  <c:v>1.1600000000000001</c:v>
                </c:pt>
                <c:pt idx="17">
                  <c:v>1.0900000000000001</c:v>
                </c:pt>
                <c:pt idx="18">
                  <c:v>1.04</c:v>
                </c:pt>
                <c:pt idx="19">
                  <c:v>1.01</c:v>
                </c:pt>
                <c:pt idx="20">
                  <c:v>1</c:v>
                </c:pt>
                <c:pt idx="21">
                  <c:v>1.01</c:v>
                </c:pt>
                <c:pt idx="22">
                  <c:v>1.04</c:v>
                </c:pt>
                <c:pt idx="23">
                  <c:v>1.0900000000000001</c:v>
                </c:pt>
                <c:pt idx="24">
                  <c:v>1.1600000000000001</c:v>
                </c:pt>
                <c:pt idx="25">
                  <c:v>1.2500000000000002</c:v>
                </c:pt>
                <c:pt idx="26">
                  <c:v>1.3600000000000003</c:v>
                </c:pt>
                <c:pt idx="27">
                  <c:v>1.4900000000000007</c:v>
                </c:pt>
                <c:pt idx="28">
                  <c:v>1.6400000000000008</c:v>
                </c:pt>
                <c:pt idx="29">
                  <c:v>1.8100000000000009</c:v>
                </c:pt>
                <c:pt idx="30">
                  <c:v>2.0000000000000009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0-4173-9204-3A927536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545983"/>
        <c:axId val="1365546399"/>
      </c:scatterChart>
      <c:valAx>
        <c:axId val="136554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546399"/>
        <c:crosses val="autoZero"/>
        <c:crossBetween val="midCat"/>
      </c:valAx>
      <c:valAx>
        <c:axId val="136554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554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295275</xdr:colOff>
      <xdr:row>3</xdr:row>
      <xdr:rowOff>71437</xdr:rowOff>
    </xdr:from>
    <xdr:ext cx="4219553" cy="2868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7228452-CA22-4F6F-BF2E-230C5510710F}"/>
                </a:ext>
              </a:extLst>
            </xdr:cNvPr>
            <xdr:cNvSpPr txBox="1"/>
          </xdr:nvSpPr>
          <xdr:spPr>
            <a:xfrm>
              <a:off x="1819275" y="661987"/>
              <a:ext cx="4219553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8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MX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e>
                        </m:d>
                      </m:e>
                      <m:sup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800" b="0" i="1">
                        <a:latin typeface="Cambria Math" panose="02040503050406030204" pitchFamily="18" charset="0"/>
                      </a:rPr>
                      <m:t>+1,            −1</m:t>
                    </m:r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≤2</m:t>
                    </m:r>
                  </m:oMath>
                </m:oMathPara>
              </a14:m>
              <a:endParaRPr lang="es-CO" sz="18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7228452-CA22-4F6F-BF2E-230C5510710F}"/>
                </a:ext>
              </a:extLst>
            </xdr:cNvPr>
            <xdr:cNvSpPr txBox="1"/>
          </xdr:nvSpPr>
          <xdr:spPr>
            <a:xfrm>
              <a:off x="1819275" y="661987"/>
              <a:ext cx="4219553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800" b="0" i="0">
                  <a:latin typeface="Cambria Math" panose="02040503050406030204" pitchFamily="18" charset="0"/>
                </a:rPr>
                <a:t>𝑓(𝑥)=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(𝑥−1)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MX" sz="1800" b="0" i="0">
                  <a:latin typeface="Cambria Math" panose="02040503050406030204" pitchFamily="18" charset="0"/>
                </a:rPr>
                <a:t>2+1,            −1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s-MX" sz="1800" b="0" i="0">
                  <a:latin typeface="Cambria Math" panose="02040503050406030204" pitchFamily="18" charset="0"/>
                </a:rPr>
                <a:t>𝑥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≤2</a:t>
              </a:r>
              <a:endParaRPr lang="es-CO" sz="1800"/>
            </a:p>
          </xdr:txBody>
        </xdr:sp>
      </mc:Fallback>
    </mc:AlternateContent>
    <xdr:clientData/>
  </xdr:oneCellAnchor>
  <xdr:twoCellAnchor>
    <xdr:from>
      <xdr:col>13</xdr:col>
      <xdr:colOff>7843</xdr:colOff>
      <xdr:row>17</xdr:row>
      <xdr:rowOff>177892</xdr:rowOff>
    </xdr:from>
    <xdr:to>
      <xdr:col>20</xdr:col>
      <xdr:colOff>646018</xdr:colOff>
      <xdr:row>37</xdr:row>
      <xdr:rowOff>118781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7516D02-3BF9-40E3-A28E-5136A2F7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728383</xdr:colOff>
      <xdr:row>41</xdr:row>
      <xdr:rowOff>123265</xdr:rowOff>
    </xdr:from>
    <xdr:to>
      <xdr:col>20</xdr:col>
      <xdr:colOff>604558</xdr:colOff>
      <xdr:row>61</xdr:row>
      <xdr:rowOff>108978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50AE6A-AC7E-4A0D-9659-76FD0D2BA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701022</xdr:colOff>
      <xdr:row>63</xdr:row>
      <xdr:rowOff>150770</xdr:rowOff>
    </xdr:from>
    <xdr:to>
      <xdr:col>20</xdr:col>
      <xdr:colOff>577197</xdr:colOff>
      <xdr:row>83</xdr:row>
      <xdr:rowOff>125350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A560113-56B0-4993-B8AA-3D838AE54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126249</xdr:colOff>
      <xdr:row>87</xdr:row>
      <xdr:rowOff>51954</xdr:rowOff>
    </xdr:from>
    <xdr:to>
      <xdr:col>21</xdr:col>
      <xdr:colOff>2424</xdr:colOff>
      <xdr:row>107</xdr:row>
      <xdr:rowOff>19331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1066CB1-8A0C-4B58-9FBE-16F1C8040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728940</xdr:colOff>
      <xdr:row>60</xdr:row>
      <xdr:rowOff>176891</xdr:rowOff>
    </xdr:from>
    <xdr:to>
      <xdr:col>11</xdr:col>
      <xdr:colOff>471447</xdr:colOff>
      <xdr:row>94</xdr:row>
      <xdr:rowOff>143274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083A8F2-70C7-4614-88EB-FCFA57B06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199304</xdr:colOff>
      <xdr:row>41</xdr:row>
      <xdr:rowOff>98453</xdr:rowOff>
    </xdr:from>
    <xdr:to>
      <xdr:col>29</xdr:col>
      <xdr:colOff>77882</xdr:colOff>
      <xdr:row>61</xdr:row>
      <xdr:rowOff>139274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C8C0279-C92E-4147-BD84-4A063C7A1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232921</xdr:colOff>
      <xdr:row>64</xdr:row>
      <xdr:rowOff>2401</xdr:rowOff>
    </xdr:from>
    <xdr:to>
      <xdr:col>29</xdr:col>
      <xdr:colOff>111499</xdr:colOff>
      <xdr:row>84</xdr:row>
      <xdr:rowOff>2402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ACCBA70-8A6A-4EDA-8685-C77507C4F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296883</xdr:colOff>
      <xdr:row>87</xdr:row>
      <xdr:rowOff>42058</xdr:rowOff>
    </xdr:from>
    <xdr:to>
      <xdr:col>29</xdr:col>
      <xdr:colOff>175461</xdr:colOff>
      <xdr:row>107</xdr:row>
      <xdr:rowOff>42059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15E4D40-4CF8-48D3-8B1F-D576FB0D6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7</xdr:col>
      <xdr:colOff>176807</xdr:colOff>
      <xdr:row>17</xdr:row>
      <xdr:rowOff>200620</xdr:rowOff>
    </xdr:from>
    <xdr:ext cx="1155573" cy="3766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3F8708C0-AD8C-4B0C-A49D-7B0EE5BDFFCA}"/>
                </a:ext>
              </a:extLst>
            </xdr:cNvPr>
            <xdr:cNvSpPr txBox="1"/>
          </xdr:nvSpPr>
          <xdr:spPr>
            <a:xfrm>
              <a:off x="5510807" y="3605808"/>
              <a:ext cx="115557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= </m:t>
                    </m:r>
                    <m:d>
                      <m:dPr>
                        <m:begChr m:val="|"/>
                        <m:endChr m:val="|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3F8708C0-AD8C-4B0C-A49D-7B0EE5BDFFCA}"/>
                </a:ext>
              </a:extLst>
            </xdr:cNvPr>
            <xdr:cNvSpPr txBox="1"/>
          </xdr:nvSpPr>
          <xdr:spPr>
            <a:xfrm>
              <a:off x="5510807" y="3605808"/>
              <a:ext cx="115557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𝑒𝑟𝑟𝑜𝑟 = |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(𝑓_𝑚−𝑓_𝑟)/𝑓_𝑟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295275</xdr:colOff>
      <xdr:row>3</xdr:row>
      <xdr:rowOff>71437</xdr:rowOff>
    </xdr:from>
    <xdr:ext cx="4219553" cy="2868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6D5D23A-ACCD-4564-9015-B11C1D63017B}"/>
                </a:ext>
              </a:extLst>
            </xdr:cNvPr>
            <xdr:cNvSpPr txBox="1"/>
          </xdr:nvSpPr>
          <xdr:spPr>
            <a:xfrm>
              <a:off x="1819275" y="661987"/>
              <a:ext cx="4219553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8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MX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e>
                        </m:d>
                      </m:e>
                      <m:sup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800" b="0" i="1">
                        <a:latin typeface="Cambria Math" panose="02040503050406030204" pitchFamily="18" charset="0"/>
                      </a:rPr>
                      <m:t>+1,            −1</m:t>
                    </m:r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≤2</m:t>
                    </m:r>
                  </m:oMath>
                </m:oMathPara>
              </a14:m>
              <a:endParaRPr lang="es-CO" sz="18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6D5D23A-ACCD-4564-9015-B11C1D63017B}"/>
                </a:ext>
              </a:extLst>
            </xdr:cNvPr>
            <xdr:cNvSpPr txBox="1"/>
          </xdr:nvSpPr>
          <xdr:spPr>
            <a:xfrm>
              <a:off x="1819275" y="661987"/>
              <a:ext cx="4219553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800" b="0" i="0">
                  <a:latin typeface="Cambria Math" panose="02040503050406030204" pitchFamily="18" charset="0"/>
                </a:rPr>
                <a:t>𝑓(𝑥)=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(𝑥−1)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MX" sz="1800" b="0" i="0">
                  <a:latin typeface="Cambria Math" panose="02040503050406030204" pitchFamily="18" charset="0"/>
                </a:rPr>
                <a:t>2+1,            −1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s-MX" sz="1800" b="0" i="0">
                  <a:latin typeface="Cambria Math" panose="02040503050406030204" pitchFamily="18" charset="0"/>
                </a:rPr>
                <a:t>𝑥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≤2</a:t>
              </a:r>
              <a:endParaRPr lang="es-CO" sz="1800"/>
            </a:p>
          </xdr:txBody>
        </xdr:sp>
      </mc:Fallback>
    </mc:AlternateContent>
    <xdr:clientData/>
  </xdr:oneCellAnchor>
  <xdr:twoCellAnchor>
    <xdr:from>
      <xdr:col>12</xdr:col>
      <xdr:colOff>734124</xdr:colOff>
      <xdr:row>28</xdr:row>
      <xdr:rowOff>177893</xdr:rowOff>
    </xdr:from>
    <xdr:to>
      <xdr:col>20</xdr:col>
      <xdr:colOff>610299</xdr:colOff>
      <xdr:row>48</xdr:row>
      <xdr:rowOff>83063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C1E5F3-9D53-496E-89EA-C362515A3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701068</xdr:colOff>
      <xdr:row>51</xdr:row>
      <xdr:rowOff>46224</xdr:rowOff>
    </xdr:from>
    <xdr:to>
      <xdr:col>20</xdr:col>
      <xdr:colOff>577243</xdr:colOff>
      <xdr:row>71</xdr:row>
      <xdr:rowOff>31937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5FD0076-3CB5-4428-A0DA-0A1E9B96E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733239</xdr:colOff>
      <xdr:row>74</xdr:row>
      <xdr:rowOff>63925</xdr:rowOff>
    </xdr:from>
    <xdr:to>
      <xdr:col>20</xdr:col>
      <xdr:colOff>609414</xdr:colOff>
      <xdr:row>94</xdr:row>
      <xdr:rowOff>38505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37B947-8BE8-4EB5-980B-A00EE76E0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720479</xdr:colOff>
      <xdr:row>96</xdr:row>
      <xdr:rowOff>11906</xdr:rowOff>
    </xdr:from>
    <xdr:to>
      <xdr:col>20</xdr:col>
      <xdr:colOff>596654</xdr:colOff>
      <xdr:row>115</xdr:row>
      <xdr:rowOff>169783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026230B-2CEB-4FFC-A10E-C1E1D5238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728940</xdr:colOff>
      <xdr:row>81</xdr:row>
      <xdr:rowOff>176891</xdr:rowOff>
    </xdr:from>
    <xdr:to>
      <xdr:col>11</xdr:col>
      <xdr:colOff>471447</xdr:colOff>
      <xdr:row>115</xdr:row>
      <xdr:rowOff>143274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7898C7B-EEDA-4604-85A6-C8FE16C80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93548</xdr:colOff>
      <xdr:row>51</xdr:row>
      <xdr:rowOff>22113</xdr:rowOff>
    </xdr:from>
    <xdr:to>
      <xdr:col>28</xdr:col>
      <xdr:colOff>734126</xdr:colOff>
      <xdr:row>71</xdr:row>
      <xdr:rowOff>62934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6FA86F4-02F0-4059-BC6A-CFCC190769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129267</xdr:colOff>
      <xdr:row>74</xdr:row>
      <xdr:rowOff>37420</xdr:rowOff>
    </xdr:from>
    <xdr:to>
      <xdr:col>29</xdr:col>
      <xdr:colOff>7845</xdr:colOff>
      <xdr:row>94</xdr:row>
      <xdr:rowOff>37421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8313E2E-FBE7-432E-AC1C-04CC1EA96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149679</xdr:colOff>
      <xdr:row>96</xdr:row>
      <xdr:rowOff>44223</xdr:rowOff>
    </xdr:from>
    <xdr:to>
      <xdr:col>29</xdr:col>
      <xdr:colOff>28257</xdr:colOff>
      <xdr:row>116</xdr:row>
      <xdr:rowOff>44224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9C1A45B-9AA8-41C6-A851-4320D2FE9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7</xdr:col>
      <xdr:colOff>258536</xdr:colOff>
      <xdr:row>39</xdr:row>
      <xdr:rowOff>27214</xdr:rowOff>
    </xdr:from>
    <xdr:ext cx="1155573" cy="3766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732A058F-0C83-472A-ABFC-7277C0C950CC}"/>
                </a:ext>
              </a:extLst>
            </xdr:cNvPr>
            <xdr:cNvSpPr txBox="1"/>
          </xdr:nvSpPr>
          <xdr:spPr>
            <a:xfrm>
              <a:off x="5742215" y="7837714"/>
              <a:ext cx="115557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= </m:t>
                    </m:r>
                    <m:d>
                      <m:dPr>
                        <m:begChr m:val="|"/>
                        <m:endChr m:val="|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732A058F-0C83-472A-ABFC-7277C0C950CC}"/>
                </a:ext>
              </a:extLst>
            </xdr:cNvPr>
            <xdr:cNvSpPr txBox="1"/>
          </xdr:nvSpPr>
          <xdr:spPr>
            <a:xfrm>
              <a:off x="5742215" y="7837714"/>
              <a:ext cx="115557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𝑒𝑟𝑟𝑜𝑟 = |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(𝑓_𝑚−𝑓_𝑟)/𝑓_𝑟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258536</xdr:colOff>
      <xdr:row>13</xdr:row>
      <xdr:rowOff>27214</xdr:rowOff>
    </xdr:from>
    <xdr:ext cx="1155573" cy="3766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7071D34-D04E-4B4C-9FDA-6A96809BD3C6}"/>
                </a:ext>
              </a:extLst>
            </xdr:cNvPr>
            <xdr:cNvSpPr txBox="1"/>
          </xdr:nvSpPr>
          <xdr:spPr>
            <a:xfrm>
              <a:off x="5735411" y="7723414"/>
              <a:ext cx="115557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= </m:t>
                    </m:r>
                    <m:d>
                      <m:dPr>
                        <m:begChr m:val="|"/>
                        <m:endChr m:val="|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7071D34-D04E-4B4C-9FDA-6A96809BD3C6}"/>
                </a:ext>
              </a:extLst>
            </xdr:cNvPr>
            <xdr:cNvSpPr txBox="1"/>
          </xdr:nvSpPr>
          <xdr:spPr>
            <a:xfrm>
              <a:off x="5735411" y="7723414"/>
              <a:ext cx="115557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𝑒𝑟𝑟𝑜𝑟 = |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(𝑓_𝑚−𝑓_𝑟)/𝑓_𝑟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176807</xdr:colOff>
      <xdr:row>12</xdr:row>
      <xdr:rowOff>200620</xdr:rowOff>
    </xdr:from>
    <xdr:ext cx="1155573" cy="3766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61BC465-9C4B-487C-B307-9DCD01D8D88F}"/>
                </a:ext>
              </a:extLst>
            </xdr:cNvPr>
            <xdr:cNvSpPr txBox="1"/>
          </xdr:nvSpPr>
          <xdr:spPr>
            <a:xfrm>
              <a:off x="5510807" y="3572470"/>
              <a:ext cx="115557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latin typeface="Cambria Math" panose="02040503050406030204" pitchFamily="18" charset="0"/>
                      </a:rPr>
                      <m:t>𝑒𝑟𝑟𝑜𝑟</m:t>
                    </m:r>
                    <m:r>
                      <a:rPr lang="es-MX" sz="1100" b="0" i="1">
                        <a:latin typeface="Cambria Math" panose="02040503050406030204" pitchFamily="18" charset="0"/>
                      </a:rPr>
                      <m:t> = </m:t>
                    </m:r>
                    <m:d>
                      <m:dPr>
                        <m:begChr m:val="|"/>
                        <m:endChr m:val="|"/>
                        <m:ctrlPr>
                          <a:rPr lang="es-MX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b>
                            </m:sSub>
                            <m:r>
                              <a:rPr lang="es-MX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s-MX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61BC465-9C4B-487C-B307-9DCD01D8D88F}"/>
                </a:ext>
              </a:extLst>
            </xdr:cNvPr>
            <xdr:cNvSpPr txBox="1"/>
          </xdr:nvSpPr>
          <xdr:spPr>
            <a:xfrm>
              <a:off x="5510807" y="3572470"/>
              <a:ext cx="1155573" cy="376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b="0" i="0">
                  <a:latin typeface="Cambria Math" panose="02040503050406030204" pitchFamily="18" charset="0"/>
                </a:rPr>
                <a:t>𝑒𝑟𝑟𝑜𝑟 = |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(𝑓_𝑚−𝑓_𝑟)/𝑓_𝑟 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295275</xdr:colOff>
      <xdr:row>2</xdr:row>
      <xdr:rowOff>71437</xdr:rowOff>
    </xdr:from>
    <xdr:ext cx="4219553" cy="28687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7BBB2AA-A777-4B50-BBE1-9DF045CB2279}"/>
                </a:ext>
              </a:extLst>
            </xdr:cNvPr>
            <xdr:cNvSpPr txBox="1"/>
          </xdr:nvSpPr>
          <xdr:spPr>
            <a:xfrm>
              <a:off x="1819275" y="661987"/>
              <a:ext cx="4219553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8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MX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s-MX" sz="18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e>
                        </m:d>
                      </m:e>
                      <m:sup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MX" sz="1800" b="0" i="1">
                        <a:latin typeface="Cambria Math" panose="02040503050406030204" pitchFamily="18" charset="0"/>
                      </a:rPr>
                      <m:t>+1,            −1</m:t>
                    </m:r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s-MX" sz="18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MX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≤2</m:t>
                    </m:r>
                  </m:oMath>
                </m:oMathPara>
              </a14:m>
              <a:endParaRPr lang="es-CO" sz="18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7BBB2AA-A777-4B50-BBE1-9DF045CB2279}"/>
                </a:ext>
              </a:extLst>
            </xdr:cNvPr>
            <xdr:cNvSpPr txBox="1"/>
          </xdr:nvSpPr>
          <xdr:spPr>
            <a:xfrm>
              <a:off x="1819275" y="661987"/>
              <a:ext cx="4219553" cy="28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800" b="0" i="0">
                  <a:latin typeface="Cambria Math" panose="02040503050406030204" pitchFamily="18" charset="0"/>
                </a:rPr>
                <a:t>𝑓(𝑥)=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(𝑥−1)</a:t>
              </a:r>
              <a:r>
                <a:rPr lang="es-MX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s-MX" sz="1800" b="0" i="0">
                  <a:latin typeface="Cambria Math" panose="02040503050406030204" pitchFamily="18" charset="0"/>
                </a:rPr>
                <a:t>2+1,            −1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s-MX" sz="1800" b="0" i="0">
                  <a:latin typeface="Cambria Math" panose="02040503050406030204" pitchFamily="18" charset="0"/>
                </a:rPr>
                <a:t>𝑥</a:t>
              </a:r>
              <a:r>
                <a:rPr lang="es-MX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≤2</a:t>
              </a:r>
              <a:endParaRPr lang="es-CO" sz="1800"/>
            </a:p>
          </xdr:txBody>
        </xdr:sp>
      </mc:Fallback>
    </mc:AlternateContent>
    <xdr:clientData/>
  </xdr:oneCellAnchor>
  <xdr:twoCellAnchor>
    <xdr:from>
      <xdr:col>25</xdr:col>
      <xdr:colOff>37727</xdr:colOff>
      <xdr:row>1</xdr:row>
      <xdr:rowOff>2721</xdr:rowOff>
    </xdr:from>
    <xdr:to>
      <xdr:col>33</xdr:col>
      <xdr:colOff>153389</xdr:colOff>
      <xdr:row>19</xdr:row>
      <xdr:rowOff>9896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80E009-ECF6-4A67-8A5F-43E8BEC49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7793</xdr:colOff>
      <xdr:row>22</xdr:row>
      <xdr:rowOff>180975</xdr:rowOff>
    </xdr:from>
    <xdr:to>
      <xdr:col>33</xdr:col>
      <xdr:colOff>123455</xdr:colOff>
      <xdr:row>41</xdr:row>
      <xdr:rowOff>153514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886FE2E-1AF6-4F21-B372-0052B8064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23</xdr:row>
      <xdr:rowOff>40822</xdr:rowOff>
    </xdr:from>
    <xdr:to>
      <xdr:col>43</xdr:col>
      <xdr:colOff>115662</xdr:colOff>
      <xdr:row>42</xdr:row>
      <xdr:rowOff>13361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5F115E-C601-4987-A4F3-3B815C921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7793</xdr:colOff>
      <xdr:row>48</xdr:row>
      <xdr:rowOff>180975</xdr:rowOff>
    </xdr:from>
    <xdr:to>
      <xdr:col>33</xdr:col>
      <xdr:colOff>123455</xdr:colOff>
      <xdr:row>67</xdr:row>
      <xdr:rowOff>153514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C06BFC-3613-406C-9B09-0219B05F4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49</xdr:row>
      <xdr:rowOff>40822</xdr:rowOff>
    </xdr:from>
    <xdr:to>
      <xdr:col>43</xdr:col>
      <xdr:colOff>115662</xdr:colOff>
      <xdr:row>68</xdr:row>
      <xdr:rowOff>13361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5F7C0BA-D33F-4FBF-B05A-DFF438A2E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7793</xdr:colOff>
      <xdr:row>73</xdr:row>
      <xdr:rowOff>180975</xdr:rowOff>
    </xdr:from>
    <xdr:to>
      <xdr:col>33</xdr:col>
      <xdr:colOff>123455</xdr:colOff>
      <xdr:row>92</xdr:row>
      <xdr:rowOff>153514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BC76F6-5AEE-4DC6-9DB5-30C44E900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0</xdr:colOff>
      <xdr:row>74</xdr:row>
      <xdr:rowOff>40822</xdr:rowOff>
    </xdr:from>
    <xdr:to>
      <xdr:col>43</xdr:col>
      <xdr:colOff>115662</xdr:colOff>
      <xdr:row>93</xdr:row>
      <xdr:rowOff>13361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40D51A9-05E7-4043-81C7-F10A6EBC3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584FB-D6B8-46CD-AF13-D4ED943661D7}">
  <dimension ref="B1:AB86"/>
  <sheetViews>
    <sheetView tabSelected="1" zoomScale="55" zoomScaleNormal="55" workbookViewId="0">
      <selection activeCell="L8" sqref="L8:AB8"/>
    </sheetView>
  </sheetViews>
  <sheetFormatPr baseColWidth="10" defaultRowHeight="15" x14ac:dyDescent="0.25"/>
  <cols>
    <col min="4" max="4" width="11.42578125" customWidth="1"/>
    <col min="8" max="8" width="12.85546875" bestFit="1" customWidth="1"/>
  </cols>
  <sheetData>
    <row r="1" spans="2:28" ht="15.75" thickBot="1" x14ac:dyDescent="0.3"/>
    <row r="2" spans="2:28" ht="15.75" thickBot="1" x14ac:dyDescent="0.3">
      <c r="M2" s="10" t="s">
        <v>42</v>
      </c>
      <c r="N2" s="11"/>
      <c r="O2" s="11"/>
      <c r="P2" s="11"/>
      <c r="Q2" s="11"/>
      <c r="R2" s="11"/>
      <c r="S2" s="12"/>
      <c r="U2" s="10" t="s">
        <v>44</v>
      </c>
      <c r="V2" s="11"/>
      <c r="W2" s="11"/>
      <c r="X2" s="12"/>
    </row>
    <row r="3" spans="2:28" ht="15.75" thickBot="1" x14ac:dyDescent="0.3">
      <c r="B3" s="13" t="s">
        <v>0</v>
      </c>
      <c r="C3" s="14"/>
      <c r="D3" s="14"/>
      <c r="E3" s="14"/>
      <c r="F3" s="14"/>
      <c r="G3" s="14"/>
      <c r="H3" s="14"/>
      <c r="I3" s="15"/>
      <c r="M3" s="10" t="s">
        <v>43</v>
      </c>
      <c r="N3" s="11"/>
      <c r="O3" s="11"/>
      <c r="P3" s="11"/>
      <c r="Q3" s="11"/>
      <c r="R3" s="11"/>
      <c r="S3" s="12"/>
    </row>
    <row r="4" spans="2:28" x14ac:dyDescent="0.25">
      <c r="B4" s="4"/>
      <c r="C4" s="5"/>
      <c r="D4" s="5"/>
      <c r="E4" s="5"/>
      <c r="F4" s="5"/>
      <c r="G4" s="5"/>
      <c r="H4" s="5"/>
      <c r="I4" s="6"/>
    </row>
    <row r="5" spans="2:28" ht="15.75" thickBot="1" x14ac:dyDescent="0.3">
      <c r="B5" s="7"/>
      <c r="C5" s="8"/>
      <c r="D5" s="8"/>
      <c r="E5" s="8"/>
      <c r="F5" s="8"/>
      <c r="G5" s="8"/>
      <c r="H5" s="8"/>
      <c r="I5" s="9"/>
    </row>
    <row r="7" spans="2:28" ht="15.75" thickBot="1" x14ac:dyDescent="0.3"/>
    <row r="8" spans="2:28" ht="15.75" thickBot="1" x14ac:dyDescent="0.3">
      <c r="G8" s="19" t="s">
        <v>5</v>
      </c>
      <c r="H8" s="2" t="s">
        <v>8</v>
      </c>
      <c r="I8" s="2"/>
      <c r="J8" s="2"/>
      <c r="K8" s="3"/>
      <c r="L8" s="1" t="s">
        <v>14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</row>
    <row r="9" spans="2:28" ht="15.75" thickBot="1" x14ac:dyDescent="0.3">
      <c r="G9" s="32" t="s">
        <v>6</v>
      </c>
      <c r="H9" s="11" t="s">
        <v>9</v>
      </c>
      <c r="I9" s="11"/>
      <c r="J9" s="11"/>
      <c r="K9" s="12"/>
      <c r="L9" s="29" t="s">
        <v>15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1"/>
    </row>
    <row r="10" spans="2:28" ht="15.75" thickBot="1" x14ac:dyDescent="0.3"/>
    <row r="11" spans="2:28" ht="15.75" thickBot="1" x14ac:dyDescent="0.3">
      <c r="G11" s="33" t="s">
        <v>7</v>
      </c>
      <c r="H11" s="11" t="s">
        <v>10</v>
      </c>
      <c r="I11" s="11"/>
      <c r="J11" s="11"/>
      <c r="K11" s="12"/>
      <c r="L11" s="34" t="s">
        <v>18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6"/>
    </row>
    <row r="12" spans="2:28" ht="15.75" thickBot="1" x14ac:dyDescent="0.3">
      <c r="L12" s="10" t="s">
        <v>19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</row>
    <row r="13" spans="2:28" ht="15.75" thickBot="1" x14ac:dyDescent="0.3">
      <c r="L13" s="10" t="s">
        <v>20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2"/>
    </row>
    <row r="14" spans="2:28" ht="15.75" thickBot="1" x14ac:dyDescent="0.3">
      <c r="L14" s="10" t="s">
        <v>21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2"/>
    </row>
    <row r="15" spans="2:28" ht="15.75" thickBot="1" x14ac:dyDescent="0.3">
      <c r="L15" s="10" t="s">
        <v>17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2"/>
    </row>
    <row r="16" spans="2:28" ht="15.75" thickBot="1" x14ac:dyDescent="0.3">
      <c r="C16" s="38" t="s">
        <v>22</v>
      </c>
      <c r="D16" s="28">
        <v>6</v>
      </c>
    </row>
    <row r="17" spans="2:9" ht="15.75" thickBot="1" x14ac:dyDescent="0.3"/>
    <row r="18" spans="2:9" ht="15.75" thickBot="1" x14ac:dyDescent="0.3">
      <c r="G18" s="37" t="s">
        <v>16</v>
      </c>
      <c r="H18" s="1"/>
      <c r="I18" s="3"/>
    </row>
    <row r="19" spans="2:9" ht="15.75" thickBot="1" x14ac:dyDescent="0.3">
      <c r="H19" s="4"/>
      <c r="I19" s="6"/>
    </row>
    <row r="20" spans="2:9" ht="15.75" thickBot="1" x14ac:dyDescent="0.3">
      <c r="C20" s="17" t="s">
        <v>1</v>
      </c>
      <c r="D20" s="16">
        <v>0.1</v>
      </c>
      <c r="H20" s="4"/>
      <c r="I20" s="6"/>
    </row>
    <row r="21" spans="2:9" ht="15.75" thickBot="1" x14ac:dyDescent="0.3">
      <c r="C21" s="17" t="s">
        <v>4</v>
      </c>
      <c r="D21" s="16">
        <v>-1</v>
      </c>
      <c r="H21" s="7"/>
      <c r="I21" s="9"/>
    </row>
    <row r="25" spans="2:9" x14ac:dyDescent="0.25">
      <c r="B25" s="21" t="s">
        <v>2</v>
      </c>
      <c r="C25" s="22" t="s">
        <v>3</v>
      </c>
      <c r="D25" s="23" t="s">
        <v>5</v>
      </c>
      <c r="E25" s="24" t="s">
        <v>6</v>
      </c>
      <c r="F25" s="25" t="s">
        <v>7</v>
      </c>
      <c r="G25" s="26" t="s">
        <v>11</v>
      </c>
      <c r="H25" s="26" t="s">
        <v>12</v>
      </c>
      <c r="I25" s="26" t="s">
        <v>13</v>
      </c>
    </row>
    <row r="26" spans="2:9" x14ac:dyDescent="0.25">
      <c r="B26" s="18">
        <f>D21</f>
        <v>-1</v>
      </c>
      <c r="C26" s="18">
        <f>(B26-1)^2+1</f>
        <v>5</v>
      </c>
      <c r="D26" s="27">
        <f>-0.01564*B26^5+0.05533*B26^4-0.0132*B26^3+0.90064*B26^2-1.97116*B26+2.04403</f>
        <v>5</v>
      </c>
      <c r="E26" s="27">
        <f>-0.0156404719393369*B26^5 + 0.0553298996411326*B26^4 - 0.0131974428184971*B26^3 + 0.900635421851929*B26^2 - 1.97116208524216*B26 + 2.04403467850693</f>
        <v>4.9999999999999858</v>
      </c>
      <c r="F26" s="18">
        <f>0.4549*B26^3 + 1.3647*B26^2 - 2.05934*B26 + 2.03086</f>
        <v>5</v>
      </c>
      <c r="G26" s="18">
        <f>ABS((D26-C26)/C26)</f>
        <v>0</v>
      </c>
      <c r="H26" s="18">
        <f>ABS((E26-C26)/C26)</f>
        <v>2.8421709430404009E-15</v>
      </c>
      <c r="I26" s="18">
        <f>ABS((F26-C26)/C26)</f>
        <v>0</v>
      </c>
    </row>
    <row r="27" spans="2:9" x14ac:dyDescent="0.25">
      <c r="B27" s="18">
        <f>B26+$D$20</f>
        <v>-0.9</v>
      </c>
      <c r="C27" s="18">
        <f t="shared" ref="C27:C56" si="0">(B27-1)^2+1</f>
        <v>4.6099999999999994</v>
      </c>
      <c r="D27" s="27">
        <f t="shared" ref="D27:D56" si="1">-0.01564*B27^5+0.05533*B27^4-0.0132*B27^3+0.90064*B27^2-1.97116*B27+2.04403</f>
        <v>4.6027524765999992</v>
      </c>
      <c r="E27" s="27">
        <f t="shared" ref="E27:E56" si="2">-0.0156404719393369*B27^5 + 0.0553298996411326*B27^4 - 0.0131974428184971*B27^3 + 0.900635421851929*B27^2 - 1.97116208524216*B27 + 2.04403467850693</f>
        <v>4.6027536721696274</v>
      </c>
      <c r="F27" s="18">
        <f t="shared" ref="F27:F35" si="3">0.4549*B27^3 + 1.3647*B27^2 - 2.05934*B27 + 2.03086</f>
        <v>4.6580509000000001</v>
      </c>
      <c r="G27" s="18">
        <f t="shared" ref="G27:G56" si="4">ABS((D27-C27)/C27)</f>
        <v>1.5721308893709835E-3</v>
      </c>
      <c r="H27" s="18">
        <f t="shared" ref="H27:H56" si="5">ABS((E27-C27)/C27)</f>
        <v>1.5718715467184484E-3</v>
      </c>
      <c r="I27" s="18">
        <f t="shared" ref="I27:I56" si="6">ABS((F27-C27)/C27)</f>
        <v>1.0423188720173683E-2</v>
      </c>
    </row>
    <row r="28" spans="2:9" x14ac:dyDescent="0.25">
      <c r="B28" s="18">
        <f>B27+$D$20</f>
        <v>-0.8</v>
      </c>
      <c r="C28" s="18">
        <f t="shared" si="0"/>
        <v>4.24</v>
      </c>
      <c r="D28" s="27">
        <f t="shared" si="1"/>
        <v>4.2319140831999995</v>
      </c>
      <c r="E28" s="27">
        <f t="shared" si="2"/>
        <v>4.2319163041470533</v>
      </c>
      <c r="F28" s="18">
        <f t="shared" si="3"/>
        <v>4.3188312</v>
      </c>
      <c r="G28" s="18">
        <f t="shared" si="4"/>
        <v>1.9070558490567695E-3</v>
      </c>
      <c r="H28" s="18">
        <f t="shared" si="5"/>
        <v>1.9065320407893587E-3</v>
      </c>
      <c r="I28" s="18">
        <f t="shared" si="6"/>
        <v>1.8592264150943342E-2</v>
      </c>
    </row>
    <row r="29" spans="2:9" x14ac:dyDescent="0.25">
      <c r="B29" s="18">
        <f>B28+$D$20</f>
        <v>-0.70000000000000007</v>
      </c>
      <c r="C29" s="18">
        <f t="shared" si="0"/>
        <v>3.8900000000000006</v>
      </c>
      <c r="D29" s="27">
        <f t="shared" si="1"/>
        <v>3.8855965477999996</v>
      </c>
      <c r="E29" s="27">
        <f t="shared" si="2"/>
        <v>3.8855996207933123</v>
      </c>
      <c r="F29" s="18">
        <f t="shared" si="3"/>
        <v>3.9850703000000003</v>
      </c>
      <c r="G29" s="18">
        <f t="shared" si="4"/>
        <v>1.131992853470677E-3</v>
      </c>
      <c r="H29" s="18">
        <f t="shared" si="5"/>
        <v>1.1312028808967175E-3</v>
      </c>
      <c r="I29" s="18">
        <f t="shared" si="6"/>
        <v>2.4439665809768561E-2</v>
      </c>
    </row>
    <row r="30" spans="2:9" x14ac:dyDescent="0.25">
      <c r="B30" s="18">
        <f>B29+$D$20</f>
        <v>-0.60000000000000009</v>
      </c>
      <c r="C30" s="18">
        <f t="shared" si="0"/>
        <v>3.5600000000000005</v>
      </c>
      <c r="D30" s="27">
        <f t="shared" si="1"/>
        <v>3.5621945344000001</v>
      </c>
      <c r="E30" s="27">
        <f t="shared" si="2"/>
        <v>3.5621982872592097</v>
      </c>
      <c r="F30" s="18">
        <f t="shared" si="3"/>
        <v>3.6594976000000008</v>
      </c>
      <c r="G30" s="18">
        <f t="shared" si="4"/>
        <v>6.1644224719090298E-4</v>
      </c>
      <c r="H30" s="18">
        <f t="shared" si="5"/>
        <v>6.1749642112618832E-4</v>
      </c>
      <c r="I30" s="18">
        <f t="shared" si="6"/>
        <v>2.79487640449439E-2</v>
      </c>
    </row>
    <row r="31" spans="2:9" x14ac:dyDescent="0.25">
      <c r="B31" s="18">
        <f>B30+$D$20</f>
        <v>-0.50000000000000011</v>
      </c>
      <c r="C31" s="18">
        <f t="shared" si="0"/>
        <v>3.25</v>
      </c>
      <c r="D31" s="27">
        <f t="shared" si="1"/>
        <v>3.2603668749999999</v>
      </c>
      <c r="E31" s="27">
        <f t="shared" si="2"/>
        <v>3.2603711404189797</v>
      </c>
      <c r="F31" s="18">
        <f t="shared" si="3"/>
        <v>3.3448425000000004</v>
      </c>
      <c r="G31" s="18">
        <f t="shared" si="4"/>
        <v>3.1898076923076576E-3</v>
      </c>
      <c r="H31" s="18">
        <f t="shared" si="5"/>
        <v>3.1911201289168264E-3</v>
      </c>
      <c r="I31" s="18">
        <f t="shared" si="6"/>
        <v>2.9182307692307809E-2</v>
      </c>
    </row>
    <row r="32" spans="2:9" x14ac:dyDescent="0.25">
      <c r="B32" s="18">
        <f>B31+$D$20</f>
        <v>-0.40000000000000013</v>
      </c>
      <c r="C32" s="18">
        <f t="shared" si="0"/>
        <v>2.9600000000000004</v>
      </c>
      <c r="D32" s="27">
        <f t="shared" si="1"/>
        <v>2.9790178016000004</v>
      </c>
      <c r="E32" s="27">
        <f t="shared" si="2"/>
        <v>2.9790224203039588</v>
      </c>
      <c r="F32" s="18">
        <f t="shared" si="3"/>
        <v>3.0438344000000006</v>
      </c>
      <c r="G32" s="18">
        <f t="shared" si="4"/>
        <v>6.4249329729729708E-3</v>
      </c>
      <c r="H32" s="18">
        <f t="shared" si="5"/>
        <v>6.42649334593189E-3</v>
      </c>
      <c r="I32" s="18">
        <f t="shared" si="6"/>
        <v>2.8322432432432494E-2</v>
      </c>
    </row>
    <row r="33" spans="2:23" x14ac:dyDescent="0.25">
      <c r="B33" s="18">
        <f>B32+$D$20</f>
        <v>-0.30000000000000016</v>
      </c>
      <c r="C33" s="18">
        <f t="shared" si="0"/>
        <v>2.6900000000000004</v>
      </c>
      <c r="D33" s="27">
        <f t="shared" si="1"/>
        <v>2.7172781781999999</v>
      </c>
      <c r="E33" s="27">
        <f t="shared" si="2"/>
        <v>2.7172830015362575</v>
      </c>
      <c r="F33" s="18">
        <f t="shared" si="3"/>
        <v>2.7592027000000003</v>
      </c>
      <c r="G33" s="18">
        <f t="shared" si="4"/>
        <v>1.0140586691449649E-2</v>
      </c>
      <c r="H33" s="18">
        <f t="shared" si="5"/>
        <v>1.0142379753255415E-2</v>
      </c>
      <c r="I33" s="18">
        <f t="shared" si="6"/>
        <v>2.5725910780669124E-2</v>
      </c>
    </row>
    <row r="34" spans="2:23" x14ac:dyDescent="0.25">
      <c r="B34" s="18">
        <f>B33+$D$20</f>
        <v>-0.20000000000000015</v>
      </c>
      <c r="C34" s="18">
        <f t="shared" si="0"/>
        <v>2.4400000000000004</v>
      </c>
      <c r="D34" s="27">
        <f t="shared" si="1"/>
        <v>2.4744867328</v>
      </c>
      <c r="E34" s="27">
        <f t="shared" si="2"/>
        <v>2.4744916247624342</v>
      </c>
      <c r="F34" s="18">
        <f t="shared" si="3"/>
        <v>2.4936768000000007</v>
      </c>
      <c r="G34" s="18">
        <f t="shared" si="4"/>
        <v>1.4133906885245729E-2</v>
      </c>
      <c r="H34" s="18">
        <f t="shared" si="5"/>
        <v>1.4135911787882718E-2</v>
      </c>
      <c r="I34" s="18">
        <f t="shared" si="6"/>
        <v>2.1998688524590283E-2</v>
      </c>
    </row>
    <row r="35" spans="2:23" x14ac:dyDescent="0.25">
      <c r="B35" s="18">
        <f>B34+$D$20</f>
        <v>-0.10000000000000014</v>
      </c>
      <c r="C35" s="18">
        <f t="shared" si="0"/>
        <v>2.21</v>
      </c>
      <c r="D35" s="27">
        <f t="shared" si="1"/>
        <v>2.2501712893999999</v>
      </c>
      <c r="E35" s="27">
        <f t="shared" si="2"/>
        <v>2.2501761280871677</v>
      </c>
      <c r="F35" s="18">
        <f t="shared" si="3"/>
        <v>2.2499861000000005</v>
      </c>
      <c r="G35" s="18">
        <f t="shared" si="4"/>
        <v>1.8177054027149284E-2</v>
      </c>
      <c r="H35" s="18">
        <f t="shared" si="5"/>
        <v>1.8179243478356449E-2</v>
      </c>
      <c r="I35" s="18">
        <f t="shared" si="6"/>
        <v>1.8093257918552298E-2</v>
      </c>
    </row>
    <row r="36" spans="2:23" x14ac:dyDescent="0.25">
      <c r="B36" s="18">
        <f>B35+$D$20</f>
        <v>-1.3877787807814457E-16</v>
      </c>
      <c r="C36" s="18">
        <f t="shared" si="0"/>
        <v>2.0000000000000004</v>
      </c>
      <c r="D36" s="27">
        <f t="shared" si="1"/>
        <v>2.0440300000000002</v>
      </c>
      <c r="E36" s="27">
        <f t="shared" si="2"/>
        <v>2.0440346785069305</v>
      </c>
      <c r="F36" s="18">
        <f xml:space="preserve"> -0.14008*B36^3 + 1.1842*B36^2 - 2.07759*B36 + 2.03025</f>
        <v>2.0302500000000006</v>
      </c>
      <c r="G36" s="18">
        <f t="shared" si="4"/>
        <v>2.2014999999999892E-2</v>
      </c>
      <c r="H36" s="18">
        <f t="shared" si="5"/>
        <v>2.2017339253465048E-2</v>
      </c>
      <c r="I36" s="18">
        <f t="shared" si="6"/>
        <v>1.5125000000000052E-2</v>
      </c>
    </row>
    <row r="37" spans="2:23" x14ac:dyDescent="0.25">
      <c r="B37" s="18">
        <f>B36+$D$20</f>
        <v>9.9999999999999867E-2</v>
      </c>
      <c r="C37" s="18">
        <f t="shared" si="0"/>
        <v>1.8100000000000003</v>
      </c>
      <c r="D37" s="27">
        <f t="shared" si="1"/>
        <v>1.8559125766</v>
      </c>
      <c r="E37" s="27">
        <f t="shared" si="2"/>
        <v>1.8559170033436598</v>
      </c>
      <c r="F37" s="18">
        <f t="shared" ref="F37:F43" si="7" xml:space="preserve"> -0.14008*B37^3 + 1.1842*B37^2 - 2.07759*B37 + 2.03025</f>
        <v>1.8341929200000004</v>
      </c>
      <c r="G37" s="18">
        <f t="shared" si="4"/>
        <v>2.5366064419889332E-2</v>
      </c>
      <c r="H37" s="18">
        <f t="shared" si="5"/>
        <v>2.5368510134618535E-2</v>
      </c>
      <c r="I37" s="18">
        <f t="shared" si="6"/>
        <v>1.3366254143646502E-2</v>
      </c>
    </row>
    <row r="38" spans="2:23" x14ac:dyDescent="0.25">
      <c r="B38" s="18">
        <f>B37+$D$20</f>
        <v>0.19999999999999987</v>
      </c>
      <c r="C38" s="18">
        <f t="shared" si="0"/>
        <v>1.6400000000000001</v>
      </c>
      <c r="D38" s="27">
        <f t="shared" si="1"/>
        <v>1.6858015231999999</v>
      </c>
      <c r="E38" s="27">
        <f t="shared" si="2"/>
        <v>1.6858056216784327</v>
      </c>
      <c r="F38" s="18">
        <f t="shared" si="7"/>
        <v>1.6609793600000002</v>
      </c>
      <c r="G38" s="18">
        <f t="shared" si="4"/>
        <v>2.7927758048780334E-2</v>
      </c>
      <c r="H38" s="18">
        <f t="shared" si="5"/>
        <v>2.7930257120995488E-2</v>
      </c>
      <c r="I38" s="18">
        <f t="shared" si="6"/>
        <v>1.2792292682926898E-2</v>
      </c>
    </row>
    <row r="39" spans="2:23" x14ac:dyDescent="0.25">
      <c r="B39" s="18">
        <f>B38+$D$20</f>
        <v>0.29999999999999988</v>
      </c>
      <c r="C39" s="18">
        <f t="shared" si="0"/>
        <v>1.4900000000000002</v>
      </c>
      <c r="D39" s="27">
        <f t="shared" si="1"/>
        <v>1.5337933678</v>
      </c>
      <c r="E39" s="27">
        <f t="shared" si="2"/>
        <v>1.5337970757851371</v>
      </c>
      <c r="F39" s="18">
        <f t="shared" si="7"/>
        <v>1.5097688400000002</v>
      </c>
      <c r="G39" s="18">
        <f t="shared" si="4"/>
        <v>2.9391522013422655E-2</v>
      </c>
      <c r="H39" s="18">
        <f t="shared" si="5"/>
        <v>2.9394010594051619E-2</v>
      </c>
      <c r="I39" s="18">
        <f t="shared" si="6"/>
        <v>1.3267677852348997E-2</v>
      </c>
    </row>
    <row r="40" spans="2:23" ht="15.75" thickBot="1" x14ac:dyDescent="0.3">
      <c r="B40" s="18">
        <f>B39+$D$20</f>
        <v>0.39999999999999991</v>
      </c>
      <c r="C40" s="18">
        <f t="shared" si="0"/>
        <v>1.36</v>
      </c>
      <c r="D40" s="27">
        <f t="shared" si="1"/>
        <v>1.4000798943999999</v>
      </c>
      <c r="E40" s="27">
        <f t="shared" si="2"/>
        <v>1.4000831625641452</v>
      </c>
      <c r="F40" s="18">
        <f t="shared" si="7"/>
        <v>1.3797208800000003</v>
      </c>
      <c r="G40" s="18">
        <f t="shared" si="4"/>
        <v>2.9470510588235157E-2</v>
      </c>
      <c r="H40" s="18">
        <f t="shared" si="5"/>
        <v>2.9472913650106708E-2</v>
      </c>
      <c r="I40" s="18">
        <f t="shared" si="6"/>
        <v>1.4500647058823648E-2</v>
      </c>
    </row>
    <row r="41" spans="2:23" ht="19.5" thickBot="1" x14ac:dyDescent="0.35">
      <c r="B41" s="18">
        <f>B40+$D$20</f>
        <v>0.49999999999999989</v>
      </c>
      <c r="C41" s="18">
        <f t="shared" si="0"/>
        <v>1.25</v>
      </c>
      <c r="D41" s="27">
        <f t="shared" si="1"/>
        <v>1.2849293749999999</v>
      </c>
      <c r="E41" s="27">
        <f t="shared" si="2"/>
        <v>1.2849321649759868</v>
      </c>
      <c r="F41" s="18">
        <f t="shared" si="7"/>
        <v>1.2699950000000002</v>
      </c>
      <c r="G41" s="18">
        <f t="shared" si="4"/>
        <v>2.7943499999999944E-2</v>
      </c>
      <c r="H41" s="18">
        <f t="shared" si="5"/>
        <v>2.7945731980789468E-2</v>
      </c>
      <c r="I41" s="18">
        <f t="shared" si="6"/>
        <v>1.5996000000000166E-2</v>
      </c>
      <c r="T41" s="42" t="s">
        <v>8</v>
      </c>
      <c r="U41" s="40"/>
      <c r="V41" s="40"/>
      <c r="W41" s="41"/>
    </row>
    <row r="42" spans="2:23" x14ac:dyDescent="0.25">
      <c r="B42" s="18">
        <f>B41+$D$20</f>
        <v>0.59999999999999987</v>
      </c>
      <c r="C42" s="18">
        <f t="shared" si="0"/>
        <v>1.1600000000000001</v>
      </c>
      <c r="D42" s="27">
        <f t="shared" si="1"/>
        <v>1.1886678015999999</v>
      </c>
      <c r="E42" s="27">
        <f t="shared" si="2"/>
        <v>1.1886700834750212</v>
      </c>
      <c r="F42" s="18">
        <f t="shared" si="7"/>
        <v>1.1797507200000001</v>
      </c>
      <c r="G42" s="18">
        <f t="shared" si="4"/>
        <v>2.4713622068965265E-2</v>
      </c>
      <c r="H42" s="18">
        <f t="shared" si="5"/>
        <v>2.4715589202604384E-2</v>
      </c>
      <c r="I42" s="18">
        <f t="shared" si="6"/>
        <v>1.7026482758620686E-2</v>
      </c>
    </row>
    <row r="43" spans="2:23" x14ac:dyDescent="0.25">
      <c r="B43" s="18">
        <f>B42+$D$20</f>
        <v>0.69999999999999984</v>
      </c>
      <c r="C43" s="18">
        <f t="shared" si="0"/>
        <v>1.0900000000000001</v>
      </c>
      <c r="D43" s="27">
        <f t="shared" si="1"/>
        <v>1.1116601181999997</v>
      </c>
      <c r="E43" s="27">
        <f t="shared" si="2"/>
        <v>1.1116618674431105</v>
      </c>
      <c r="F43" s="18">
        <f t="shared" si="7"/>
        <v>1.1081475600000004</v>
      </c>
      <c r="G43" s="18">
        <f t="shared" si="4"/>
        <v>1.9871668073394109E-2</v>
      </c>
      <c r="H43" s="18">
        <f t="shared" si="5"/>
        <v>1.9873272883587506E-2</v>
      </c>
      <c r="I43" s="18">
        <f t="shared" si="6"/>
        <v>1.664913761467916E-2</v>
      </c>
    </row>
    <row r="44" spans="2:23" x14ac:dyDescent="0.25">
      <c r="B44" s="18">
        <f>B43+$D$20</f>
        <v>0.79999999999999982</v>
      </c>
      <c r="C44" s="18">
        <f t="shared" si="0"/>
        <v>1.04</v>
      </c>
      <c r="D44" s="27">
        <f t="shared" si="1"/>
        <v>1.0542914527999998</v>
      </c>
      <c r="E44" s="27">
        <f t="shared" si="2"/>
        <v>1.054292646623292</v>
      </c>
      <c r="F44" s="18">
        <f xml:space="preserve"> 0.24919*B44^3 + 0.25257*B44^2 - 1.33438*B44 + 1.83261</f>
        <v>1.0543360800000001</v>
      </c>
      <c r="G44" s="18">
        <f t="shared" si="4"/>
        <v>1.3741781538461317E-2</v>
      </c>
      <c r="H44" s="18">
        <f t="shared" si="5"/>
        <v>1.3742929445473071E-2</v>
      </c>
      <c r="I44" s="18">
        <f t="shared" si="6"/>
        <v>1.3784692307692388E-2</v>
      </c>
    </row>
    <row r="45" spans="2:23" x14ac:dyDescent="0.25">
      <c r="B45" s="18">
        <f>B44+$D$20</f>
        <v>0.8999999999999998</v>
      </c>
      <c r="C45" s="18">
        <f t="shared" si="0"/>
        <v>1.01</v>
      </c>
      <c r="D45" s="27">
        <f t="shared" si="1"/>
        <v>1.0169483493999998</v>
      </c>
      <c r="E45" s="27">
        <f t="shared" si="2"/>
        <v>1.0169489625534522</v>
      </c>
      <c r="F45" s="18">
        <f t="shared" ref="F45:F46" si="8" xml:space="preserve"> 0.24919*B45^3 + 0.25257*B45^2 - 1.33438*B45 + 1.83261</f>
        <v>1.01790921</v>
      </c>
      <c r="G45" s="18">
        <f t="shared" si="4"/>
        <v>6.8795538613859166E-3</v>
      </c>
      <c r="H45" s="18">
        <f t="shared" si="5"/>
        <v>6.8801609440121104E-3</v>
      </c>
      <c r="I45" s="18">
        <f t="shared" si="6"/>
        <v>7.8309009900990097E-3</v>
      </c>
    </row>
    <row r="46" spans="2:23" x14ac:dyDescent="0.25">
      <c r="B46" s="18">
        <f>B45+$D$20</f>
        <v>0.99999999999999978</v>
      </c>
      <c r="C46" s="18">
        <f t="shared" si="0"/>
        <v>1</v>
      </c>
      <c r="D46" s="27">
        <f t="shared" si="1"/>
        <v>0.99999999999999978</v>
      </c>
      <c r="E46" s="27">
        <f t="shared" si="2"/>
        <v>0.99999999999999778</v>
      </c>
      <c r="F46" s="18">
        <f t="shared" si="8"/>
        <v>0.99999000000000016</v>
      </c>
      <c r="G46" s="18">
        <f t="shared" si="4"/>
        <v>2.2204460492503131E-16</v>
      </c>
      <c r="H46" s="18">
        <f t="shared" si="5"/>
        <v>2.2204460492503131E-15</v>
      </c>
      <c r="I46" s="18">
        <f t="shared" si="6"/>
        <v>9.9999999998434674E-6</v>
      </c>
    </row>
    <row r="47" spans="2:23" x14ac:dyDescent="0.25">
      <c r="B47" s="18">
        <f>B46+$D$20</f>
        <v>1.0999999999999999</v>
      </c>
      <c r="C47" s="18">
        <f t="shared" si="0"/>
        <v>1.01</v>
      </c>
      <c r="D47" s="27">
        <f t="shared" si="1"/>
        <v>1.0037794765999999</v>
      </c>
      <c r="E47" s="27">
        <f t="shared" si="2"/>
        <v>1.003778818391529</v>
      </c>
      <c r="F47" s="18">
        <f xml:space="preserve"> 0.12035*B47^3 + 0.6391*B47^2 - 1.7209*B47 + 1.96146</f>
        <v>1.0019668499999999</v>
      </c>
      <c r="G47" s="18">
        <f t="shared" si="4"/>
        <v>6.1589340594060613E-3</v>
      </c>
      <c r="H47" s="18">
        <f t="shared" si="5"/>
        <v>6.1595857509613465E-3</v>
      </c>
      <c r="I47" s="18">
        <f t="shared" si="6"/>
        <v>7.9536138613862922E-3</v>
      </c>
    </row>
    <row r="48" spans="2:23" x14ac:dyDescent="0.25">
      <c r="B48" s="18">
        <f>B47+$D$20</f>
        <v>1.2</v>
      </c>
      <c r="C48" s="18">
        <f t="shared" si="0"/>
        <v>1.04</v>
      </c>
      <c r="D48" s="27">
        <f t="shared" si="1"/>
        <v>1.0285649631999998</v>
      </c>
      <c r="E48" s="27">
        <f t="shared" si="2"/>
        <v>1.0285635832525146</v>
      </c>
      <c r="F48" s="18">
        <f t="shared" ref="F48:F52" si="9" xml:space="preserve"> 0.12035*B48^3 + 0.6391*B48^2 - 1.7209*B48 + 1.96146</f>
        <v>1.0246488</v>
      </c>
      <c r="G48" s="18">
        <f t="shared" si="4"/>
        <v>1.0995227692307924E-2</v>
      </c>
      <c r="H48" s="18">
        <f t="shared" si="5"/>
        <v>1.0996554564889819E-2</v>
      </c>
      <c r="I48" s="18">
        <f t="shared" si="6"/>
        <v>1.4760769230769239E-2</v>
      </c>
    </row>
    <row r="49" spans="2:23" x14ac:dyDescent="0.25">
      <c r="B49" s="18">
        <f>B48+$D$20</f>
        <v>1.3</v>
      </c>
      <c r="C49" s="18">
        <f t="shared" si="0"/>
        <v>1.0900000000000001</v>
      </c>
      <c r="D49" s="27">
        <f t="shared" si="1"/>
        <v>1.0745609877999998</v>
      </c>
      <c r="E49" s="27">
        <f t="shared" si="2"/>
        <v>1.0745587976369608</v>
      </c>
      <c r="F49" s="18">
        <f t="shared" si="9"/>
        <v>1.0687779499999996</v>
      </c>
      <c r="G49" s="18">
        <f t="shared" si="4"/>
        <v>1.4164231376147085E-2</v>
      </c>
      <c r="H49" s="18">
        <f t="shared" si="5"/>
        <v>1.416624070003601E-2</v>
      </c>
      <c r="I49" s="18">
        <f t="shared" si="6"/>
        <v>1.9469770642202233E-2</v>
      </c>
    </row>
    <row r="50" spans="2:23" x14ac:dyDescent="0.25">
      <c r="B50" s="18">
        <f>B49+$D$20</f>
        <v>1.4000000000000001</v>
      </c>
      <c r="C50" s="18">
        <f t="shared" si="0"/>
        <v>1.1600000000000001</v>
      </c>
      <c r="D50" s="27">
        <f t="shared" si="1"/>
        <v>1.1418796544000001</v>
      </c>
      <c r="E50" s="27">
        <f t="shared" si="2"/>
        <v>1.1418765335620866</v>
      </c>
      <c r="F50" s="18">
        <f t="shared" si="9"/>
        <v>1.1350764000000002</v>
      </c>
      <c r="G50" s="18">
        <f t="shared" si="4"/>
        <v>1.5620987586206969E-2</v>
      </c>
      <c r="H50" s="18">
        <f t="shared" si="5"/>
        <v>1.5623677963718547E-2</v>
      </c>
      <c r="I50" s="18">
        <f t="shared" si="6"/>
        <v>2.148586206896546E-2</v>
      </c>
    </row>
    <row r="51" spans="2:23" x14ac:dyDescent="0.25">
      <c r="B51" s="18">
        <f>B50+$D$20</f>
        <v>1.5000000000000002</v>
      </c>
      <c r="C51" s="18">
        <f t="shared" si="0"/>
        <v>1.2500000000000002</v>
      </c>
      <c r="D51" s="27">
        <f t="shared" si="1"/>
        <v>1.2305218750000004</v>
      </c>
      <c r="E51" s="27">
        <f t="shared" si="2"/>
        <v>1.2305176634419976</v>
      </c>
      <c r="F51" s="18">
        <f t="shared" si="9"/>
        <v>1.2242662500000003</v>
      </c>
      <c r="G51" s="18">
        <f t="shared" si="4"/>
        <v>1.5582499999999829E-2</v>
      </c>
      <c r="H51" s="18">
        <f t="shared" si="5"/>
        <v>1.5585869246402059E-2</v>
      </c>
      <c r="I51" s="18">
        <f t="shared" si="6"/>
        <v>2.0586999999999907E-2</v>
      </c>
    </row>
    <row r="52" spans="2:23" x14ac:dyDescent="0.25">
      <c r="B52" s="18">
        <f>B51+$D$20</f>
        <v>1.6000000000000003</v>
      </c>
      <c r="C52" s="18">
        <f t="shared" si="0"/>
        <v>1.3600000000000003</v>
      </c>
      <c r="D52" s="27">
        <f t="shared" si="1"/>
        <v>1.3403586015999998</v>
      </c>
      <c r="E52" s="27">
        <f t="shared" si="2"/>
        <v>1.340353091521354</v>
      </c>
      <c r="F52" s="18">
        <f t="shared" si="9"/>
        <v>1.3370696000000002</v>
      </c>
      <c r="G52" s="18">
        <f t="shared" si="4"/>
        <v>1.4442204705882766E-2</v>
      </c>
      <c r="H52" s="18">
        <f t="shared" si="5"/>
        <v>1.4446256234298793E-2</v>
      </c>
      <c r="I52" s="18">
        <f t="shared" si="6"/>
        <v>1.6860588235294207E-2</v>
      </c>
    </row>
    <row r="53" spans="2:23" x14ac:dyDescent="0.25">
      <c r="B53" s="18">
        <f>B52+$D$20</f>
        <v>1.7000000000000004</v>
      </c>
      <c r="C53" s="18">
        <f t="shared" si="0"/>
        <v>1.4900000000000007</v>
      </c>
      <c r="D53" s="27">
        <f t="shared" si="1"/>
        <v>1.4711120582000001</v>
      </c>
      <c r="E53" s="27">
        <f t="shared" si="2"/>
        <v>1.4711049853090508</v>
      </c>
      <c r="F53" s="18">
        <f>- 0.47911*B53^3 + 3.62294*B53^2 - 6.67163*B53 + 4.6995</f>
        <v>1.4741581699999999</v>
      </c>
      <c r="G53" s="18">
        <f t="shared" si="4"/>
        <v>1.267647100671176E-2</v>
      </c>
      <c r="H53" s="18">
        <f t="shared" si="5"/>
        <v>1.2681217913389187E-2</v>
      </c>
      <c r="I53" s="18">
        <f t="shared" si="6"/>
        <v>1.063210067114142E-2</v>
      </c>
    </row>
    <row r="54" spans="2:23" x14ac:dyDescent="0.25">
      <c r="B54" s="18">
        <f>B53+$D$20</f>
        <v>1.8000000000000005</v>
      </c>
      <c r="C54" s="18">
        <f t="shared" si="0"/>
        <v>1.6400000000000008</v>
      </c>
      <c r="D54" s="27">
        <f t="shared" si="1"/>
        <v>1.6223369728000003</v>
      </c>
      <c r="E54" s="27">
        <f t="shared" si="2"/>
        <v>1.6223280070118817</v>
      </c>
      <c r="F54" s="18">
        <f t="shared" ref="F54:F56" si="10">- 0.47911*B54^3 + 3.62294*B54^2 - 6.67163*B54 + 4.6995</f>
        <v>1.6347220799999986</v>
      </c>
      <c r="G54" s="18">
        <f t="shared" si="4"/>
        <v>1.0770138536585641E-2</v>
      </c>
      <c r="H54" s="18">
        <f t="shared" si="5"/>
        <v>1.0775605480560394E-2</v>
      </c>
      <c r="I54" s="18">
        <f t="shared" si="6"/>
        <v>3.2182439024403377E-3</v>
      </c>
    </row>
    <row r="55" spans="2:23" x14ac:dyDescent="0.25">
      <c r="B55" s="18">
        <f>B54+$D$20</f>
        <v>1.9000000000000006</v>
      </c>
      <c r="C55" s="18">
        <f t="shared" si="0"/>
        <v>1.8100000000000009</v>
      </c>
      <c r="D55" s="27">
        <f t="shared" si="1"/>
        <v>1.7934018094000006</v>
      </c>
      <c r="E55" s="27">
        <f t="shared" si="2"/>
        <v>1.7933905449682217</v>
      </c>
      <c r="F55" s="18">
        <f t="shared" si="10"/>
        <v>1.8160009100000005</v>
      </c>
      <c r="G55" s="18">
        <f t="shared" si="4"/>
        <v>9.1702710497239392E-3</v>
      </c>
      <c r="H55" s="18">
        <f t="shared" si="5"/>
        <v>9.1764944926957092E-3</v>
      </c>
      <c r="I55" s="18">
        <f t="shared" si="6"/>
        <v>3.3154198895025298E-3</v>
      </c>
    </row>
    <row r="56" spans="2:23" x14ac:dyDescent="0.25">
      <c r="B56" s="18">
        <f>B55+$D$20</f>
        <v>2.0000000000000004</v>
      </c>
      <c r="C56" s="18">
        <f t="shared" si="0"/>
        <v>2.0000000000000009</v>
      </c>
      <c r="D56" s="27">
        <f t="shared" si="1"/>
        <v>1.9834700000000005</v>
      </c>
      <c r="E56" s="27">
        <f t="shared" si="2"/>
        <v>1.9834559450816909</v>
      </c>
      <c r="F56" s="18">
        <f t="shared" si="10"/>
        <v>2.0151199999999987</v>
      </c>
      <c r="G56" s="18">
        <f t="shared" si="4"/>
        <v>8.2650000000001854E-3</v>
      </c>
      <c r="H56" s="18">
        <f t="shared" si="5"/>
        <v>8.2720274591550035E-3</v>
      </c>
      <c r="I56" s="18">
        <f t="shared" si="6"/>
        <v>7.5599999999988975E-3</v>
      </c>
    </row>
    <row r="62" spans="2:23" ht="15.75" thickBot="1" x14ac:dyDescent="0.3"/>
    <row r="63" spans="2:23" ht="19.5" thickBot="1" x14ac:dyDescent="0.35">
      <c r="T63" s="42" t="s">
        <v>9</v>
      </c>
      <c r="U63" s="40"/>
      <c r="V63" s="40"/>
      <c r="W63" s="41"/>
    </row>
    <row r="85" spans="20:23" ht="15.75" thickBot="1" x14ac:dyDescent="0.3"/>
    <row r="86" spans="20:23" ht="19.5" thickBot="1" x14ac:dyDescent="0.35">
      <c r="T86" s="42" t="s">
        <v>10</v>
      </c>
      <c r="U86" s="40"/>
      <c r="V86" s="40"/>
      <c r="W86" s="41"/>
    </row>
  </sheetData>
  <mergeCells count="19">
    <mergeCell ref="H18:I21"/>
    <mergeCell ref="T86:W86"/>
    <mergeCell ref="T63:W63"/>
    <mergeCell ref="T41:W41"/>
    <mergeCell ref="M2:S2"/>
    <mergeCell ref="M3:S3"/>
    <mergeCell ref="U2:X2"/>
    <mergeCell ref="H11:K11"/>
    <mergeCell ref="L11:AB11"/>
    <mergeCell ref="L12:AB12"/>
    <mergeCell ref="L13:AB13"/>
    <mergeCell ref="L14:AB14"/>
    <mergeCell ref="L15:AB15"/>
    <mergeCell ref="B3:I3"/>
    <mergeCell ref="B4:I5"/>
    <mergeCell ref="H8:K8"/>
    <mergeCell ref="L8:AB8"/>
    <mergeCell ref="H9:K9"/>
    <mergeCell ref="L9:AB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DF33-BD4D-47B0-915B-BE11C39DD5C3}">
  <dimension ref="B2:AS96"/>
  <sheetViews>
    <sheetView topLeftCell="A101" zoomScale="85" zoomScaleNormal="85" workbookViewId="0">
      <selection activeCell="N72" sqref="N72"/>
    </sheetView>
  </sheetViews>
  <sheetFormatPr baseColWidth="10" defaultRowHeight="15" x14ac:dyDescent="0.25"/>
  <cols>
    <col min="4" max="4" width="13.5703125" bestFit="1" customWidth="1"/>
    <col min="8" max="8" width="12.85546875" bestFit="1" customWidth="1"/>
  </cols>
  <sheetData>
    <row r="2" spans="2:45" ht="15.75" thickBot="1" x14ac:dyDescent="0.3"/>
    <row r="3" spans="2:45" ht="15.75" thickBot="1" x14ac:dyDescent="0.3">
      <c r="B3" s="13" t="s">
        <v>0</v>
      </c>
      <c r="C3" s="14"/>
      <c r="D3" s="14"/>
      <c r="E3" s="14"/>
      <c r="F3" s="14"/>
      <c r="G3" s="14"/>
      <c r="H3" s="14"/>
      <c r="I3" s="15"/>
    </row>
    <row r="4" spans="2:45" x14ac:dyDescent="0.25">
      <c r="B4" s="4"/>
      <c r="C4" s="5"/>
      <c r="D4" s="5"/>
      <c r="E4" s="5"/>
      <c r="F4" s="5"/>
      <c r="G4" s="5"/>
      <c r="H4" s="5"/>
      <c r="I4" s="6"/>
    </row>
    <row r="5" spans="2:45" ht="15.75" thickBot="1" x14ac:dyDescent="0.3">
      <c r="B5" s="7"/>
      <c r="C5" s="8"/>
      <c r="D5" s="8"/>
      <c r="E5" s="8"/>
      <c r="F5" s="8"/>
      <c r="G5" s="8"/>
      <c r="H5" s="8"/>
      <c r="I5" s="9"/>
    </row>
    <row r="7" spans="2:45" ht="15.75" thickBot="1" x14ac:dyDescent="0.3"/>
    <row r="8" spans="2:45" ht="15.75" thickBot="1" x14ac:dyDescent="0.3">
      <c r="G8" s="19" t="s">
        <v>5</v>
      </c>
      <c r="H8" s="2" t="s">
        <v>8</v>
      </c>
      <c r="I8" s="2"/>
      <c r="J8" s="2"/>
      <c r="K8" s="3"/>
      <c r="L8" s="10" t="s">
        <v>23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2"/>
    </row>
    <row r="9" spans="2:45" ht="15.75" thickBot="1" x14ac:dyDescent="0.3">
      <c r="G9" s="32" t="s">
        <v>6</v>
      </c>
      <c r="H9" s="11" t="s">
        <v>9</v>
      </c>
      <c r="I9" s="11"/>
      <c r="J9" s="11"/>
      <c r="K9" s="12"/>
      <c r="L9" s="29" t="s">
        <v>24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1"/>
    </row>
    <row r="10" spans="2:45" ht="15.75" thickBot="1" x14ac:dyDescent="0.3"/>
    <row r="11" spans="2:45" ht="15.75" thickBot="1" x14ac:dyDescent="0.3">
      <c r="G11" s="33" t="s">
        <v>7</v>
      </c>
      <c r="H11" s="11" t="s">
        <v>10</v>
      </c>
      <c r="I11" s="11"/>
      <c r="J11" s="11"/>
      <c r="K11" s="12"/>
      <c r="L11" s="34" t="s">
        <v>25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6"/>
      <c r="AC11" t="s">
        <v>41</v>
      </c>
    </row>
    <row r="12" spans="2:45" ht="15.75" thickBot="1" x14ac:dyDescent="0.3">
      <c r="L12" s="10" t="s">
        <v>26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  <c r="AC12" t="s">
        <v>41</v>
      </c>
    </row>
    <row r="13" spans="2:45" ht="15.75" thickBot="1" x14ac:dyDescent="0.3">
      <c r="L13" s="10" t="s">
        <v>27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2"/>
      <c r="AC13" t="s">
        <v>41</v>
      </c>
    </row>
    <row r="14" spans="2:45" ht="15.75" thickBot="1" x14ac:dyDescent="0.3">
      <c r="L14" s="10" t="s">
        <v>28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2"/>
      <c r="AC14" t="s">
        <v>41</v>
      </c>
    </row>
    <row r="15" spans="2:45" ht="15.75" thickBot="1" x14ac:dyDescent="0.3">
      <c r="L15" s="10" t="s">
        <v>29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2"/>
      <c r="AC15" t="s">
        <v>41</v>
      </c>
    </row>
    <row r="16" spans="2:45" ht="15.75" thickBot="1" x14ac:dyDescent="0.3">
      <c r="L16" s="10" t="s">
        <v>30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2"/>
      <c r="AC16" t="s">
        <v>41</v>
      </c>
    </row>
    <row r="17" spans="12:29" ht="15.75" thickBot="1" x14ac:dyDescent="0.3">
      <c r="L17" s="10" t="s">
        <v>31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2"/>
      <c r="AC17" t="s">
        <v>41</v>
      </c>
    </row>
    <row r="18" spans="12:29" ht="15.75" thickBot="1" x14ac:dyDescent="0.3">
      <c r="L18" s="10" t="s">
        <v>32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2"/>
      <c r="AC18" t="s">
        <v>41</v>
      </c>
    </row>
    <row r="19" spans="12:29" ht="15.75" thickBot="1" x14ac:dyDescent="0.3">
      <c r="L19" s="10" t="s">
        <v>33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2"/>
      <c r="AC19" t="s">
        <v>41</v>
      </c>
    </row>
    <row r="20" spans="12:29" ht="15.75" thickBot="1" x14ac:dyDescent="0.3">
      <c r="L20" s="10" t="s">
        <v>34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  <c r="AC20" t="s">
        <v>41</v>
      </c>
    </row>
    <row r="21" spans="12:29" ht="15.75" thickBot="1" x14ac:dyDescent="0.3">
      <c r="L21" s="10" t="s">
        <v>35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2"/>
      <c r="AC21" t="s">
        <v>41</v>
      </c>
    </row>
    <row r="22" spans="12:29" ht="15.75" thickBot="1" x14ac:dyDescent="0.3">
      <c r="L22" s="10" t="s">
        <v>36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2"/>
      <c r="AC22" t="s">
        <v>41</v>
      </c>
    </row>
    <row r="23" spans="12:29" ht="15.75" thickBot="1" x14ac:dyDescent="0.3">
      <c r="L23" s="10" t="s">
        <v>37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2"/>
      <c r="AC23" t="s">
        <v>41</v>
      </c>
    </row>
    <row r="24" spans="12:29" ht="15.75" thickBot="1" x14ac:dyDescent="0.3">
      <c r="L24" s="10" t="s">
        <v>38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2"/>
      <c r="AC24" t="s">
        <v>41</v>
      </c>
    </row>
    <row r="25" spans="12:29" ht="15.75" thickBot="1" x14ac:dyDescent="0.3">
      <c r="L25" s="10" t="s">
        <v>38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2"/>
    </row>
    <row r="26" spans="12:29" ht="15.75" thickBot="1" x14ac:dyDescent="0.3">
      <c r="L26" s="10" t="s">
        <v>39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2"/>
    </row>
    <row r="27" spans="12:29" ht="15.75" thickBot="1" x14ac:dyDescent="0.3">
      <c r="L27" s="10" t="s">
        <v>40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2"/>
    </row>
    <row r="36" spans="2:9" ht="15.75" thickBot="1" x14ac:dyDescent="0.3"/>
    <row r="37" spans="2:9" ht="15.75" thickBot="1" x14ac:dyDescent="0.3">
      <c r="C37" s="38" t="s">
        <v>22</v>
      </c>
      <c r="D37" s="28">
        <v>18</v>
      </c>
    </row>
    <row r="38" spans="2:9" ht="15.75" thickBot="1" x14ac:dyDescent="0.3"/>
    <row r="39" spans="2:9" ht="15.75" thickBot="1" x14ac:dyDescent="0.3">
      <c r="G39" s="37" t="s">
        <v>16</v>
      </c>
      <c r="H39" s="1"/>
      <c r="I39" s="3"/>
    </row>
    <row r="40" spans="2:9" ht="15.75" thickBot="1" x14ac:dyDescent="0.3">
      <c r="H40" s="4"/>
      <c r="I40" s="6"/>
    </row>
    <row r="41" spans="2:9" ht="15.75" thickBot="1" x14ac:dyDescent="0.3">
      <c r="C41" s="17" t="s">
        <v>1</v>
      </c>
      <c r="D41" s="16">
        <v>0.1</v>
      </c>
      <c r="H41" s="4"/>
      <c r="I41" s="6"/>
    </row>
    <row r="42" spans="2:9" ht="15.75" thickBot="1" x14ac:dyDescent="0.3">
      <c r="C42" s="17" t="s">
        <v>4</v>
      </c>
      <c r="D42" s="16">
        <v>-1</v>
      </c>
      <c r="H42" s="7"/>
      <c r="I42" s="9"/>
    </row>
    <row r="46" spans="2:9" x14ac:dyDescent="0.25">
      <c r="B46" s="21" t="s">
        <v>2</v>
      </c>
      <c r="C46" s="22" t="s">
        <v>3</v>
      </c>
      <c r="D46" s="23" t="s">
        <v>5</v>
      </c>
      <c r="E46" s="24" t="s">
        <v>6</v>
      </c>
      <c r="F46" s="25" t="s">
        <v>7</v>
      </c>
      <c r="G46" s="26" t="s">
        <v>11</v>
      </c>
      <c r="H46" s="26" t="s">
        <v>12</v>
      </c>
      <c r="I46" s="26" t="s">
        <v>13</v>
      </c>
    </row>
    <row r="47" spans="2:9" x14ac:dyDescent="0.25">
      <c r="B47" s="18">
        <f>D42</f>
        <v>-1</v>
      </c>
      <c r="C47" s="18">
        <f>(B47-1)^2+1</f>
        <v>5</v>
      </c>
      <c r="D47" s="27">
        <f t="shared" ref="D47:D77" si="0">0.19105*B47^16 - 2.32044*B47^15 + 11.31893*B47^14 - 26.72955*B47^13 + 23.98375*B47^12 + 22.37211*B47^11 - 67.97803*B47^10 + 37.08398*B47^9 + 32.8002*B47^8 - 41.16019*B47^7 + 2.3786*B47^6 + 11.74385*B47^5 - 3.01781*B47^4 - 0.97144*B47^3 + 1.28856*B47^2 - 2.01832*B47 + 2.03475</f>
        <v>5.0000000000000044</v>
      </c>
      <c r="E47" s="27">
        <f>0.19105177546853*B47^16 - 2.32043812818235*B47^15 + 11.3189251858742*B47^14 - 26.7295543545028*B47^13 + 23.9837546624533*B47^12 + 22.3721075083044*B47^11 - 67.978031474644*B47^10 + 37.0839799873581*B47^9 + 32.8002022518252*B47^8 - 41.1601947820148*B47^7 + 2.37859704235477*B47^6 + 11.743854802148*B47^5 - 3.01780945039589*B47^4 - 0.971436644264611*B47^3 + 1.28856338375596*B47^2 - 2.0183183888466*B47 + 2.03474662330845</f>
        <v>5.0000000000011822</v>
      </c>
      <c r="F47" s="20">
        <f xml:space="preserve"> 0.28652*B47^3 + 0.85957*B47^2 - 2.66563*B47 + 1.76133</f>
        <v>5.0000099999999996</v>
      </c>
      <c r="G47" s="18">
        <f>ABS((D47-C47)/C47)</f>
        <v>8.8817841970012523E-16</v>
      </c>
      <c r="H47" s="18">
        <f>ABS((E47-C47)/C47)</f>
        <v>2.3643309532417333E-13</v>
      </c>
      <c r="I47" s="18">
        <f>ABS((F47-C47)/C47)</f>
        <v>1.9999999999242845E-6</v>
      </c>
    </row>
    <row r="48" spans="2:9" x14ac:dyDescent="0.25">
      <c r="B48" s="18">
        <f>B47+$D$41</f>
        <v>-0.9</v>
      </c>
      <c r="C48" s="18">
        <f t="shared" ref="C48:C77" si="1">(B48-1)^2+1</f>
        <v>4.6099999999999994</v>
      </c>
      <c r="D48" s="27">
        <f t="shared" si="0"/>
        <v>3.3392358191500868</v>
      </c>
      <c r="E48" s="27">
        <f t="shared" ref="E48:E77" si="2">0.19105177546853*B48^16 - 2.32043812818235*B48^15 + 11.3189251858742*B48^14 - 26.7295543545028*B48^13 + 23.9837546624533*B48^12 + 22.3721075083044*B48^11 - 67.978031474644*B48^10 + 37.0839799873581*B48^9 + 32.8002022518252*B48^8 - 41.1601947820148*B48^7 + 2.37859704235477*B48^6 + 11.743854802148*B48^5 - 3.01780945039589*B48^4 - 0.971436644264611*B48^3 + 1.28856338375596*B48^2 - 2.0183183888466*B48 + 2.03474662330845</f>
        <v>3.3392320352544571</v>
      </c>
      <c r="F48" s="20">
        <f t="shared" ref="F48:F49" si="3" xml:space="preserve"> 0.28652*B48^3 + 0.85957*B48^2 - 2.66563*B48 + 1.76133</f>
        <v>4.64777562</v>
      </c>
      <c r="G48" s="18">
        <f t="shared" ref="G48:G77" si="4">ABS((D48-C48)/C48)</f>
        <v>0.2756538353253607</v>
      </c>
      <c r="H48" s="18">
        <f t="shared" ref="H48:H77" si="5">ABS((E48-C48)/C48)</f>
        <v>0.27565465612701573</v>
      </c>
      <c r="I48" s="18">
        <f t="shared" ref="I48:I77" si="6">ABS((F48-C48)/C48)</f>
        <v>8.1942776572669351E-3</v>
      </c>
    </row>
    <row r="49" spans="2:23" x14ac:dyDescent="0.25">
      <c r="B49" s="18">
        <f>B48+$D$41</f>
        <v>-0.8</v>
      </c>
      <c r="C49" s="18">
        <f t="shared" si="1"/>
        <v>4.24</v>
      </c>
      <c r="D49" s="27">
        <f t="shared" si="0"/>
        <v>4.149848897096807</v>
      </c>
      <c r="E49" s="27">
        <f t="shared" si="2"/>
        <v>4.1498443254001813</v>
      </c>
      <c r="F49" s="20">
        <f t="shared" si="3"/>
        <v>4.2972605600000007</v>
      </c>
      <c r="G49" s="18">
        <f t="shared" si="4"/>
        <v>2.1262052571507824E-2</v>
      </c>
      <c r="H49" s="18">
        <f t="shared" si="5"/>
        <v>2.1263130801844075E-2</v>
      </c>
      <c r="I49" s="18">
        <f t="shared" si="6"/>
        <v>1.3504849056603881E-2</v>
      </c>
    </row>
    <row r="50" spans="2:23" ht="15.75" thickBot="1" x14ac:dyDescent="0.3">
      <c r="B50" s="18">
        <f>B49+$D$41</f>
        <v>-0.70000000000000007</v>
      </c>
      <c r="C50" s="18">
        <f t="shared" si="1"/>
        <v>3.8900000000000006</v>
      </c>
      <c r="D50" s="27">
        <f t="shared" si="0"/>
        <v>4.094543788169533</v>
      </c>
      <c r="E50" s="27">
        <f t="shared" si="2"/>
        <v>4.094539370437527</v>
      </c>
      <c r="F50" s="39">
        <f>1.61656*B50^3 + 3.95302*B50^2 - 0.26733*B50 + 2.38111</f>
        <v>3.9507407200000002</v>
      </c>
      <c r="G50" s="18">
        <f t="shared" si="4"/>
        <v>5.2581950686255118E-2</v>
      </c>
      <c r="H50" s="18">
        <f t="shared" si="5"/>
        <v>5.2580815022500366E-2</v>
      </c>
      <c r="I50" s="18">
        <f t="shared" si="6"/>
        <v>1.5614580976863657E-2</v>
      </c>
    </row>
    <row r="51" spans="2:23" ht="19.5" thickBot="1" x14ac:dyDescent="0.35">
      <c r="B51" s="18">
        <f>B50+$D$41</f>
        <v>-0.60000000000000009</v>
      </c>
      <c r="C51" s="18">
        <f t="shared" si="1"/>
        <v>3.5600000000000005</v>
      </c>
      <c r="D51" s="27">
        <f t="shared" si="0"/>
        <v>3.660469334603591</v>
      </c>
      <c r="E51" s="27">
        <f t="shared" si="2"/>
        <v>3.660465227978146</v>
      </c>
      <c r="F51" s="39">
        <f>1.61656*B51^3 + 3.95302*B51^2 - 0.26733*B51 + 2.38111</f>
        <v>3.6154182400000003</v>
      </c>
      <c r="G51" s="18">
        <f t="shared" si="4"/>
        <v>2.8221723203255764E-2</v>
      </c>
      <c r="H51" s="18">
        <f t="shared" si="5"/>
        <v>2.8220569656782438E-2</v>
      </c>
      <c r="I51" s="18">
        <f t="shared" si="6"/>
        <v>1.556692134831456E-2</v>
      </c>
      <c r="T51" s="42" t="s">
        <v>8</v>
      </c>
      <c r="U51" s="40"/>
      <c r="V51" s="40"/>
      <c r="W51" s="41"/>
    </row>
    <row r="52" spans="2:23" x14ac:dyDescent="0.25">
      <c r="B52" s="18">
        <f>B51+$D$41</f>
        <v>-0.50000000000000011</v>
      </c>
      <c r="C52" s="18">
        <f t="shared" si="1"/>
        <v>3.25</v>
      </c>
      <c r="D52" s="27">
        <f t="shared" si="0"/>
        <v>3.2788715022277835</v>
      </c>
      <c r="E52" s="27">
        <f t="shared" si="2"/>
        <v>3.2788676318044523</v>
      </c>
      <c r="F52" s="20">
        <f xml:space="preserve"> -0.6544*B52^3 + 0.20211*B52^2 - 2.33244*B52 + 2.00212</f>
        <v>3.3006675000000003</v>
      </c>
      <c r="G52" s="18">
        <f t="shared" si="4"/>
        <v>8.8835391470102922E-3</v>
      </c>
      <c r="H52" s="18">
        <f t="shared" si="5"/>
        <v>8.882348247523781E-3</v>
      </c>
      <c r="I52" s="18">
        <f t="shared" si="6"/>
        <v>1.5590000000000095E-2</v>
      </c>
    </row>
    <row r="53" spans="2:23" x14ac:dyDescent="0.25">
      <c r="B53" s="18">
        <f>B52+$D$41</f>
        <v>-0.40000000000000013</v>
      </c>
      <c r="C53" s="18">
        <f t="shared" si="1"/>
        <v>2.9600000000000004</v>
      </c>
      <c r="D53" s="27">
        <f t="shared" si="0"/>
        <v>2.9944093468897393</v>
      </c>
      <c r="E53" s="27">
        <f t="shared" si="2"/>
        <v>2.9944056145091529</v>
      </c>
      <c r="F53" s="20">
        <f xml:space="preserve"> -0.6544*B53^3 + 0.20211*B53^2 - 2.33244*B53 + 2.00212</f>
        <v>3.0093152000000005</v>
      </c>
      <c r="G53" s="18">
        <f t="shared" si="4"/>
        <v>1.16247793546415E-2</v>
      </c>
      <c r="H53" s="18">
        <f t="shared" si="5"/>
        <v>1.1623518415254212E-2</v>
      </c>
      <c r="I53" s="18">
        <f t="shared" si="6"/>
        <v>1.6660540540540576E-2</v>
      </c>
    </row>
    <row r="54" spans="2:23" x14ac:dyDescent="0.25">
      <c r="B54" s="18">
        <f>B53+$D$41</f>
        <v>-0.30000000000000016</v>
      </c>
      <c r="C54" s="18">
        <f t="shared" si="1"/>
        <v>2.6900000000000004</v>
      </c>
      <c r="D54" s="27">
        <f t="shared" si="0"/>
        <v>2.7411978416064282</v>
      </c>
      <c r="E54" s="27">
        <f t="shared" si="2"/>
        <v>2.7411941873209362</v>
      </c>
      <c r="F54" s="39">
        <f>0.39123*B54^3 + 1.22424*B54^2 - 1.99939*B54 + 2.0383</f>
        <v>2.7377353900000001</v>
      </c>
      <c r="G54" s="18">
        <f t="shared" si="4"/>
        <v>1.9032654872277996E-2</v>
      </c>
      <c r="H54" s="18">
        <f t="shared" si="5"/>
        <v>1.9031296401834881E-2</v>
      </c>
      <c r="I54" s="18">
        <f t="shared" si="6"/>
        <v>1.7745498141263829E-2</v>
      </c>
    </row>
    <row r="55" spans="2:23" x14ac:dyDescent="0.25">
      <c r="B55" s="18">
        <f>B54+$D$41</f>
        <v>-0.20000000000000015</v>
      </c>
      <c r="C55" s="18">
        <f t="shared" si="1"/>
        <v>2.4400000000000004</v>
      </c>
      <c r="D55" s="27">
        <f t="shared" si="0"/>
        <v>2.4898781572812245</v>
      </c>
      <c r="E55" s="27">
        <f t="shared" si="2"/>
        <v>2.4898745660836425</v>
      </c>
      <c r="F55" s="39">
        <f>0.39123*B55^3 + 1.22424*B55^2 - 1.99939*B55 + 2.0383</f>
        <v>2.4840177600000004</v>
      </c>
      <c r="G55" s="18">
        <f t="shared" si="4"/>
        <v>2.0441867738206609E-2</v>
      </c>
      <c r="H55" s="18">
        <f t="shared" si="5"/>
        <v>2.0440395935918915E-2</v>
      </c>
      <c r="I55" s="18">
        <f t="shared" si="6"/>
        <v>1.8040065573770497E-2</v>
      </c>
    </row>
    <row r="56" spans="2:23" x14ac:dyDescent="0.25">
      <c r="B56" s="18">
        <f>B55+$D$41</f>
        <v>-0.10000000000000014</v>
      </c>
      <c r="C56" s="18">
        <f t="shared" si="1"/>
        <v>2.21</v>
      </c>
      <c r="D56" s="27">
        <f t="shared" si="0"/>
        <v>2.2500265990422683</v>
      </c>
      <c r="E56" s="27">
        <f t="shared" si="2"/>
        <v>2.2500230917216846</v>
      </c>
      <c r="F56" s="20">
        <f>-0.30067*B56^3 + 1.01434*B56^2 - 2.02061*B56 + 2.03758</f>
        <v>2.2500850700000004</v>
      </c>
      <c r="G56" s="18">
        <f t="shared" si="4"/>
        <v>1.8111583277044502E-2</v>
      </c>
      <c r="H56" s="18">
        <f t="shared" si="5"/>
        <v>1.8109996254155932E-2</v>
      </c>
      <c r="I56" s="18">
        <f t="shared" si="6"/>
        <v>1.8138040723982077E-2</v>
      </c>
    </row>
    <row r="57" spans="2:23" x14ac:dyDescent="0.25">
      <c r="B57" s="18">
        <f>B56+$D$41</f>
        <v>-1.3877787807814457E-16</v>
      </c>
      <c r="C57" s="18">
        <f t="shared" si="1"/>
        <v>2.0000000000000004</v>
      </c>
      <c r="D57" s="27">
        <f t="shared" si="0"/>
        <v>2.0347500000000003</v>
      </c>
      <c r="E57" s="27">
        <f t="shared" si="2"/>
        <v>2.0347466233084504</v>
      </c>
      <c r="F57" s="20">
        <f t="shared" ref="F57:F58" si="7">-0.30067*B57^3 + 1.01434*B57^2 - 2.02061*B57 + 2.03758</f>
        <v>2.0375800000000006</v>
      </c>
      <c r="G57" s="18">
        <f t="shared" si="4"/>
        <v>1.7374999999999915E-2</v>
      </c>
      <c r="H57" s="18">
        <f t="shared" si="5"/>
        <v>1.7373311654224951E-2</v>
      </c>
      <c r="I57" s="18">
        <f t="shared" si="6"/>
        <v>1.8790000000000081E-2</v>
      </c>
    </row>
    <row r="58" spans="2:23" x14ac:dyDescent="0.25">
      <c r="B58" s="18">
        <f>B57+$D$41</f>
        <v>9.9999999999999867E-2</v>
      </c>
      <c r="C58" s="18">
        <f t="shared" si="1"/>
        <v>1.8100000000000003</v>
      </c>
      <c r="D58" s="27">
        <f t="shared" si="0"/>
        <v>1.8446464386143198</v>
      </c>
      <c r="E58" s="27">
        <f t="shared" si="2"/>
        <v>1.8446432603309733</v>
      </c>
      <c r="F58" s="20">
        <f t="shared" si="7"/>
        <v>1.8453617300000005</v>
      </c>
      <c r="G58" s="18">
        <f t="shared" si="4"/>
        <v>1.9141678792441701E-2</v>
      </c>
      <c r="H58" s="18">
        <f t="shared" si="5"/>
        <v>1.9139922834791698E-2</v>
      </c>
      <c r="I58" s="18">
        <f t="shared" si="6"/>
        <v>1.9536867403315027E-2</v>
      </c>
    </row>
    <row r="59" spans="2:23" x14ac:dyDescent="0.25">
      <c r="B59" s="18">
        <f>B58+$D$41</f>
        <v>0.19999999999999987</v>
      </c>
      <c r="C59" s="18">
        <f t="shared" si="1"/>
        <v>1.6400000000000001</v>
      </c>
      <c r="D59" s="27">
        <f t="shared" si="0"/>
        <v>1.6735083268286028</v>
      </c>
      <c r="E59" s="27">
        <f t="shared" si="2"/>
        <v>1.6735054367349802</v>
      </c>
      <c r="F59" s="39">
        <f xml:space="preserve">  0.20161*B59^3 + 0.8281*B59^2 - 1.9976*B59 + 2.03663</f>
        <v>1.6718468800000004</v>
      </c>
      <c r="G59" s="18">
        <f t="shared" si="4"/>
        <v>2.0431906602806534E-2</v>
      </c>
      <c r="H59" s="18">
        <f t="shared" si="5"/>
        <v>2.0430144350597607E-2</v>
      </c>
      <c r="I59" s="18">
        <f t="shared" si="6"/>
        <v>1.9418829268292831E-2</v>
      </c>
    </row>
    <row r="60" spans="2:23" x14ac:dyDescent="0.25">
      <c r="B60" s="18">
        <f>B59+$D$41</f>
        <v>0.29999999999999988</v>
      </c>
      <c r="C60" s="18">
        <f t="shared" si="1"/>
        <v>1.4900000000000002</v>
      </c>
      <c r="D60" s="27">
        <f t="shared" si="0"/>
        <v>1.518350246801687</v>
      </c>
      <c r="E60" s="27">
        <f t="shared" si="2"/>
        <v>1.5183477616540713</v>
      </c>
      <c r="F60" s="39">
        <f xml:space="preserve">  0.20161*B60^3 + 0.8281*B60^2 - 1.9976*B60 + 2.03663</f>
        <v>1.5173224700000003</v>
      </c>
      <c r="G60" s="18">
        <f t="shared" si="4"/>
        <v>1.9027011276299823E-2</v>
      </c>
      <c r="H60" s="18">
        <f t="shared" si="5"/>
        <v>1.9025343391993989E-2</v>
      </c>
      <c r="I60" s="18">
        <f t="shared" si="6"/>
        <v>1.8337228187919528E-2</v>
      </c>
    </row>
    <row r="61" spans="2:23" x14ac:dyDescent="0.25">
      <c r="B61" s="18">
        <f>B60+$D$41</f>
        <v>0.39999999999999991</v>
      </c>
      <c r="C61" s="18">
        <f t="shared" si="1"/>
        <v>1.36</v>
      </c>
      <c r="D61" s="27">
        <f t="shared" si="0"/>
        <v>1.3820050175591052</v>
      </c>
      <c r="E61" s="27">
        <f t="shared" si="2"/>
        <v>1.3820030860435817</v>
      </c>
      <c r="F61" s="20">
        <f>0.10407*B61^3 + 0.93002*B61^2 - 2.0331*B61 + 2.04075</f>
        <v>1.3829736800000001</v>
      </c>
      <c r="G61" s="18">
        <f t="shared" si="4"/>
        <v>1.6180159969930226E-2</v>
      </c>
      <c r="H61" s="18">
        <f t="shared" si="5"/>
        <v>1.6178739737927637E-2</v>
      </c>
      <c r="I61" s="18">
        <f t="shared" si="6"/>
        <v>1.6892411764705878E-2</v>
      </c>
    </row>
    <row r="62" spans="2:23" x14ac:dyDescent="0.25">
      <c r="B62" s="18">
        <f>B61+$D$41</f>
        <v>0.49999999999999989</v>
      </c>
      <c r="C62" s="18">
        <f t="shared" si="1"/>
        <v>1.25</v>
      </c>
      <c r="D62" s="27">
        <f t="shared" si="0"/>
        <v>1.2685938215637207</v>
      </c>
      <c r="E62" s="27">
        <f t="shared" si="2"/>
        <v>1.2685926232113622</v>
      </c>
      <c r="F62" s="20">
        <f>0.10407*B62^3 + 0.93002*B62^2 - 2.0331*B62 + 2.04075</f>
        <v>1.2697137500000002</v>
      </c>
      <c r="G62" s="18">
        <f t="shared" si="4"/>
        <v>1.4875057250976553E-2</v>
      </c>
      <c r="H62" s="18">
        <f t="shared" si="5"/>
        <v>1.4874098569089788E-2</v>
      </c>
      <c r="I62" s="18">
        <f t="shared" si="6"/>
        <v>1.5771000000000156E-2</v>
      </c>
    </row>
    <row r="63" spans="2:23" x14ac:dyDescent="0.25">
      <c r="B63" s="18">
        <f>B62+$D$41</f>
        <v>0.59999999999999987</v>
      </c>
      <c r="C63" s="18">
        <f t="shared" si="1"/>
        <v>1.1600000000000001</v>
      </c>
      <c r="D63" s="27">
        <f t="shared" si="0"/>
        <v>1.1785525169076201</v>
      </c>
      <c r="E63" s="27">
        <f t="shared" si="2"/>
        <v>1.1785522444936174</v>
      </c>
      <c r="F63" s="39">
        <f>-0.61789*B63^3 + 2.17115*B63^2 - 2.7443*B63 + 2.1766</f>
        <v>1.1781697600000001</v>
      </c>
      <c r="G63" s="18">
        <f t="shared" si="4"/>
        <v>1.5993549058293054E-2</v>
      </c>
      <c r="H63" s="18">
        <f t="shared" si="5"/>
        <v>1.5993314218635563E-2</v>
      </c>
      <c r="I63" s="18">
        <f t="shared" si="6"/>
        <v>1.5663586206896483E-2</v>
      </c>
    </row>
    <row r="64" spans="2:23" x14ac:dyDescent="0.25">
      <c r="B64" s="18">
        <f>B63+$D$41</f>
        <v>0.69999999999999984</v>
      </c>
      <c r="C64" s="18">
        <f t="shared" si="1"/>
        <v>1.0900000000000001</v>
      </c>
      <c r="D64" s="27">
        <f t="shared" si="0"/>
        <v>1.1083197614888582</v>
      </c>
      <c r="E64" s="27">
        <f t="shared" si="2"/>
        <v>1.1083205617953806</v>
      </c>
      <c r="F64" s="39">
        <f>-0.61789*B64^3 + 2.17115*B64^2 - 2.7443*B64 + 2.1766</f>
        <v>1.1075172300000002</v>
      </c>
      <c r="G64" s="18">
        <f t="shared" si="4"/>
        <v>1.6807120631979967E-2</v>
      </c>
      <c r="H64" s="18">
        <f t="shared" si="5"/>
        <v>1.6807854858147293E-2</v>
      </c>
      <c r="I64" s="18">
        <f t="shared" si="6"/>
        <v>1.6070853211009321E-2</v>
      </c>
    </row>
    <row r="65" spans="2:23" x14ac:dyDescent="0.25">
      <c r="B65" s="18">
        <f>B64+$D$41</f>
        <v>0.79999999999999982</v>
      </c>
      <c r="C65" s="18">
        <f t="shared" si="1"/>
        <v>1.04</v>
      </c>
      <c r="D65" s="27">
        <f t="shared" si="0"/>
        <v>1.0543196788546472</v>
      </c>
      <c r="E65" s="27">
        <f t="shared" si="2"/>
        <v>1.0543214841610682</v>
      </c>
      <c r="F65" s="20">
        <f xml:space="preserve"> 1.12821*B65^3 - 2.00773*B65^2 + 0.58941*B65 + 1.29011</f>
        <v>1.0543343200000004</v>
      </c>
      <c r="G65" s="18">
        <f t="shared" si="4"/>
        <v>1.3768921975622243E-2</v>
      </c>
      <c r="H65" s="18">
        <f t="shared" si="5"/>
        <v>1.3770657847180918E-2</v>
      </c>
      <c r="I65" s="18">
        <f t="shared" si="6"/>
        <v>1.3783000000000331E-2</v>
      </c>
    </row>
    <row r="66" spans="2:23" x14ac:dyDescent="0.25">
      <c r="B66" s="18">
        <f>B65+$D$41</f>
        <v>0.8999999999999998</v>
      </c>
      <c r="C66" s="18">
        <f t="shared" si="1"/>
        <v>1.01</v>
      </c>
      <c r="D66" s="27">
        <f t="shared" si="0"/>
        <v>1.0168654050049251</v>
      </c>
      <c r="E66" s="27">
        <f t="shared" si="2"/>
        <v>1.0168674940751594</v>
      </c>
      <c r="F66" s="20">
        <f t="shared" ref="F66:F67" si="8" xml:space="preserve"> 1.12821*B66^3 - 2.00773*B66^2 + 0.58941*B66 + 1.29011</f>
        <v>1.0167827900000002</v>
      </c>
      <c r="G66" s="18">
        <f t="shared" si="4"/>
        <v>6.7974306979455956E-3</v>
      </c>
      <c r="H66" s="18">
        <f t="shared" si="5"/>
        <v>6.7994990843162455E-3</v>
      </c>
      <c r="I66" s="18">
        <f t="shared" si="6"/>
        <v>6.7156336633664845E-3</v>
      </c>
    </row>
    <row r="67" spans="2:23" x14ac:dyDescent="0.25">
      <c r="B67" s="18">
        <f>B66+$D$41</f>
        <v>0.99999999999999978</v>
      </c>
      <c r="C67" s="18">
        <f t="shared" si="1"/>
        <v>1</v>
      </c>
      <c r="D67" s="27">
        <f t="shared" si="0"/>
        <v>0.999999999999996</v>
      </c>
      <c r="E67" s="27">
        <f t="shared" si="2"/>
        <v>0.99999999999987121</v>
      </c>
      <c r="F67" s="20">
        <f t="shared" si="8"/>
        <v>1</v>
      </c>
      <c r="G67" s="18">
        <f t="shared" si="4"/>
        <v>3.9968028886505635E-15</v>
      </c>
      <c r="H67" s="18">
        <f t="shared" si="5"/>
        <v>1.2878587085651816E-13</v>
      </c>
      <c r="I67" s="18">
        <f t="shared" si="6"/>
        <v>0</v>
      </c>
    </row>
    <row r="68" spans="2:23" x14ac:dyDescent="0.25">
      <c r="B68" s="18">
        <f>B67+$D$41</f>
        <v>1.0999999999999999</v>
      </c>
      <c r="C68" s="18">
        <f t="shared" si="1"/>
        <v>1.01</v>
      </c>
      <c r="D68" s="27">
        <f t="shared" si="0"/>
        <v>1.0072740583916087</v>
      </c>
      <c r="E68" s="27">
        <f t="shared" si="2"/>
        <v>1.0072661536635155</v>
      </c>
      <c r="F68" s="39">
        <f xml:space="preserve"> -1.12306*B68^3 + 4.74608*B68^2 - 6.1644*B68 + 3.54138</f>
        <v>1.0085039400000007</v>
      </c>
      <c r="G68" s="18">
        <f t="shared" si="4"/>
        <v>2.698952087516185E-3</v>
      </c>
      <c r="H68" s="18">
        <f t="shared" si="5"/>
        <v>2.7067785509747987E-3</v>
      </c>
      <c r="I68" s="18">
        <f t="shared" si="6"/>
        <v>1.4812475247518368E-3</v>
      </c>
    </row>
    <row r="69" spans="2:23" x14ac:dyDescent="0.25">
      <c r="B69" s="18">
        <f>B68+$D$41</f>
        <v>1.2</v>
      </c>
      <c r="C69" s="18">
        <f t="shared" si="1"/>
        <v>1.04</v>
      </c>
      <c r="D69" s="27">
        <f t="shared" si="0"/>
        <v>1.0375601857878145</v>
      </c>
      <c r="E69" s="27">
        <f t="shared" si="2"/>
        <v>1.0375333455115987</v>
      </c>
      <c r="F69" s="39">
        <f xml:space="preserve"> -1.12306*B69^3 + 4.74608*B69^2 - 6.1644*B69 + 3.54138</f>
        <v>1.0378075200000012</v>
      </c>
      <c r="G69" s="18">
        <f t="shared" si="4"/>
        <v>2.3459752040245496E-3</v>
      </c>
      <c r="H69" s="18">
        <f t="shared" si="5"/>
        <v>2.3717831619243577E-3</v>
      </c>
      <c r="I69" s="18">
        <f t="shared" si="6"/>
        <v>2.1081538461527219E-3</v>
      </c>
    </row>
    <row r="70" spans="2:23" x14ac:dyDescent="0.25">
      <c r="B70" s="18">
        <f>B69+$D$41</f>
        <v>1.3</v>
      </c>
      <c r="C70" s="18">
        <f t="shared" si="1"/>
        <v>1.0900000000000001</v>
      </c>
      <c r="D70" s="27">
        <f t="shared" si="0"/>
        <v>1.0855943063151647</v>
      </c>
      <c r="E70" s="27">
        <f t="shared" si="2"/>
        <v>1.0855356251445425</v>
      </c>
      <c r="F70" s="20">
        <f>0.92167*B70^3 - 2.67467*B70^2 + 2.81276*B70 - 0.07862</f>
        <v>1.0826846900000002</v>
      </c>
      <c r="G70" s="18">
        <f t="shared" si="4"/>
        <v>4.0419208117755444E-3</v>
      </c>
      <c r="H70" s="18">
        <f t="shared" si="5"/>
        <v>4.0957567481262258E-3</v>
      </c>
      <c r="I70" s="18">
        <f t="shared" si="6"/>
        <v>6.7112935779815161E-3</v>
      </c>
    </row>
    <row r="71" spans="2:23" x14ac:dyDescent="0.25">
      <c r="B71" s="18">
        <f>B70+$D$41</f>
        <v>1.4000000000000001</v>
      </c>
      <c r="C71" s="18">
        <f t="shared" si="1"/>
        <v>1.1600000000000001</v>
      </c>
      <c r="D71" s="27">
        <f t="shared" si="0"/>
        <v>1.147852989442717</v>
      </c>
      <c r="E71" s="27">
        <f t="shared" si="2"/>
        <v>1.1477740292127381</v>
      </c>
      <c r="F71" s="20">
        <f>0.92167*B71^3 - 2.67467*B71^2 + 2.81276*B71 - 0.07862</f>
        <v>1.1459532800000001</v>
      </c>
      <c r="G71" s="18">
        <f t="shared" si="4"/>
        <v>1.0471560825244117E-2</v>
      </c>
      <c r="H71" s="18">
        <f t="shared" si="5"/>
        <v>1.0539629989019019E-2</v>
      </c>
      <c r="I71" s="18">
        <f t="shared" si="6"/>
        <v>1.2109241379310402E-2</v>
      </c>
    </row>
    <row r="72" spans="2:23" x14ac:dyDescent="0.25">
      <c r="B72" s="18">
        <f>B71+$D$41</f>
        <v>1.5000000000000002</v>
      </c>
      <c r="C72" s="18">
        <f t="shared" si="1"/>
        <v>1.2500000000000002</v>
      </c>
      <c r="D72" s="27">
        <f t="shared" si="0"/>
        <v>1.2282826789864054</v>
      </c>
      <c r="E72" s="27">
        <f t="shared" si="2"/>
        <v>1.2283191155779698</v>
      </c>
      <c r="F72" s="39">
        <f xml:space="preserve"> -0.81635*B72^3 + 4.80467*B72^2 - 7.91604*B72 + 5.05137</f>
        <v>1.2326362500000005</v>
      </c>
      <c r="G72" s="18">
        <f t="shared" si="4"/>
        <v>1.7373856810875839E-2</v>
      </c>
      <c r="H72" s="18">
        <f t="shared" si="5"/>
        <v>1.7344707537624335E-2</v>
      </c>
      <c r="I72" s="18">
        <f t="shared" si="6"/>
        <v>1.389099999999974E-2</v>
      </c>
    </row>
    <row r="73" spans="2:23" ht="15.75" thickBot="1" x14ac:dyDescent="0.3">
      <c r="B73" s="18">
        <f>B72+$D$41</f>
        <v>1.6000000000000003</v>
      </c>
      <c r="C73" s="18">
        <f t="shared" si="1"/>
        <v>1.3600000000000003</v>
      </c>
      <c r="D73" s="27">
        <f t="shared" si="0"/>
        <v>1.3358193912746676</v>
      </c>
      <c r="E73" s="27">
        <f t="shared" si="2"/>
        <v>1.3365278797394611</v>
      </c>
      <c r="F73" s="39">
        <f xml:space="preserve"> -0.81635*B73^3 + 4.80467*B73^2 - 7.91604*B73 + 5.05137</f>
        <v>1.3418916000000021</v>
      </c>
      <c r="G73" s="18">
        <f t="shared" si="4"/>
        <v>1.7779859356862257E-2</v>
      </c>
      <c r="H73" s="18">
        <f t="shared" si="5"/>
        <v>1.725891195627885E-2</v>
      </c>
      <c r="I73" s="18">
        <f t="shared" si="6"/>
        <v>1.3314999999998708E-2</v>
      </c>
    </row>
    <row r="74" spans="2:23" ht="19.5" thickBot="1" x14ac:dyDescent="0.35">
      <c r="B74" s="18">
        <f>B73+$D$41</f>
        <v>1.7000000000000004</v>
      </c>
      <c r="C74" s="18">
        <f t="shared" si="1"/>
        <v>1.4900000000000007</v>
      </c>
      <c r="D74" s="27">
        <f t="shared" si="0"/>
        <v>1.4714763222580705</v>
      </c>
      <c r="E74" s="27">
        <f t="shared" si="2"/>
        <v>1.4746066061734902</v>
      </c>
      <c r="F74" s="20">
        <f>0.51423*B74^3 - 1.81832*B74^2 + 3.07269*B74 - 1.02603</f>
        <v>1.4690101900000014</v>
      </c>
      <c r="G74" s="18">
        <f t="shared" si="4"/>
        <v>1.2431998484516907E-2</v>
      </c>
      <c r="H74" s="18">
        <f t="shared" si="5"/>
        <v>1.033113679631577E-2</v>
      </c>
      <c r="I74" s="18">
        <f t="shared" si="6"/>
        <v>1.4087120805368598E-2</v>
      </c>
      <c r="T74" s="42" t="s">
        <v>9</v>
      </c>
      <c r="U74" s="40"/>
      <c r="V74" s="40"/>
      <c r="W74" s="41"/>
    </row>
    <row r="75" spans="2:23" x14ac:dyDescent="0.25">
      <c r="B75" s="18">
        <f>B74+$D$41</f>
        <v>1.8000000000000005</v>
      </c>
      <c r="C75" s="18">
        <f t="shared" si="1"/>
        <v>1.6400000000000008</v>
      </c>
      <c r="D75" s="27">
        <f t="shared" si="0"/>
        <v>1.6161595665128665</v>
      </c>
      <c r="E75" s="27">
        <f t="shared" si="2"/>
        <v>1.6264825322757428</v>
      </c>
      <c r="F75" s="20">
        <f>0.51423*B75^3 - 1.81832*B75^2 + 3.07269*B75 - 1.02603</f>
        <v>1.6124445600000015</v>
      </c>
      <c r="G75" s="18">
        <f t="shared" si="4"/>
        <v>1.4536849687276988E-2</v>
      </c>
      <c r="H75" s="18">
        <f t="shared" si="5"/>
        <v>8.242358368449991E-3</v>
      </c>
      <c r="I75" s="18">
        <f t="shared" si="6"/>
        <v>1.6802097560975188E-2</v>
      </c>
    </row>
    <row r="76" spans="2:23" x14ac:dyDescent="0.25">
      <c r="B76" s="18">
        <f>B75+$D$41</f>
        <v>1.9000000000000006</v>
      </c>
      <c r="C76" s="18">
        <f t="shared" si="1"/>
        <v>1.8100000000000009</v>
      </c>
      <c r="D76" s="27">
        <f t="shared" si="0"/>
        <v>1.7403332696208338</v>
      </c>
      <c r="E76" s="27">
        <f t="shared" si="2"/>
        <v>1.7696697969916291</v>
      </c>
      <c r="F76" s="39">
        <f xml:space="preserve"> -0.0209*B76^3 + 1.20604*B76^2 - 2.62491*B76 + 2.55185</f>
        <v>1.7749723000000008</v>
      </c>
      <c r="G76" s="18">
        <f t="shared" si="4"/>
        <v>3.8489906286832659E-2</v>
      </c>
      <c r="H76" s="18">
        <f t="shared" si="5"/>
        <v>2.2281880115122568E-2</v>
      </c>
      <c r="I76" s="18">
        <f t="shared" si="6"/>
        <v>1.9352320441989E-2</v>
      </c>
    </row>
    <row r="77" spans="2:23" x14ac:dyDescent="0.25">
      <c r="B77" s="18">
        <f>B76+$D$41</f>
        <v>2.0000000000000004</v>
      </c>
      <c r="C77" s="18">
        <f t="shared" si="1"/>
        <v>2.0000000000000009</v>
      </c>
      <c r="D77" s="27">
        <f t="shared" si="0"/>
        <v>1.8430699999824114</v>
      </c>
      <c r="E77" s="27">
        <f t="shared" si="2"/>
        <v>1.9186717792944639</v>
      </c>
      <c r="F77" s="39">
        <f xml:space="preserve"> -0.0209*B77^3 + 1.20604*B77^2 - 2.62491*B77 + 2.55185</f>
        <v>1.9589900000000009</v>
      </c>
      <c r="G77" s="18">
        <f t="shared" si="4"/>
        <v>7.8465000008794708E-2</v>
      </c>
      <c r="H77" s="18">
        <f t="shared" si="5"/>
        <v>4.0664110352768491E-2</v>
      </c>
      <c r="I77" s="18">
        <f t="shared" si="6"/>
        <v>2.0504999999999985E-2</v>
      </c>
    </row>
    <row r="95" spans="20:23" ht="15.75" thickBot="1" x14ac:dyDescent="0.3"/>
    <row r="96" spans="20:23" ht="19.5" thickBot="1" x14ac:dyDescent="0.35">
      <c r="T96" s="42" t="s">
        <v>10</v>
      </c>
      <c r="U96" s="40"/>
      <c r="V96" s="40"/>
      <c r="W96" s="41"/>
    </row>
  </sheetData>
  <mergeCells count="28">
    <mergeCell ref="T51:W51"/>
    <mergeCell ref="T74:W74"/>
    <mergeCell ref="T96:W96"/>
    <mergeCell ref="L22:AB22"/>
    <mergeCell ref="L23:AB23"/>
    <mergeCell ref="L24:AB24"/>
    <mergeCell ref="L25:AB25"/>
    <mergeCell ref="L26:AB26"/>
    <mergeCell ref="L27:AB27"/>
    <mergeCell ref="L8:AS8"/>
    <mergeCell ref="L9:AS9"/>
    <mergeCell ref="L16:AB16"/>
    <mergeCell ref="L17:AB17"/>
    <mergeCell ref="L18:AB18"/>
    <mergeCell ref="L19:AB19"/>
    <mergeCell ref="L11:AB11"/>
    <mergeCell ref="L12:AB12"/>
    <mergeCell ref="L13:AB13"/>
    <mergeCell ref="L14:AB14"/>
    <mergeCell ref="L15:AB15"/>
    <mergeCell ref="H39:I42"/>
    <mergeCell ref="L20:AB20"/>
    <mergeCell ref="L21:AB21"/>
    <mergeCell ref="B3:I3"/>
    <mergeCell ref="B4:I5"/>
    <mergeCell ref="H8:K8"/>
    <mergeCell ref="H9:K9"/>
    <mergeCell ref="H11:K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467E2-2A26-43DE-831B-C7F557FEB01E}">
  <dimension ref="B1:AE73"/>
  <sheetViews>
    <sheetView topLeftCell="AF71" zoomScale="130" zoomScaleNormal="130" workbookViewId="0">
      <selection activeCell="AH93" sqref="AH93"/>
    </sheetView>
  </sheetViews>
  <sheetFormatPr baseColWidth="10" defaultRowHeight="15" x14ac:dyDescent="0.25"/>
  <sheetData>
    <row r="1" spans="2:22" ht="15.75" thickBot="1" x14ac:dyDescent="0.3"/>
    <row r="2" spans="2:22" ht="15.75" thickBot="1" x14ac:dyDescent="0.3">
      <c r="B2" s="13" t="s">
        <v>0</v>
      </c>
      <c r="C2" s="14"/>
      <c r="D2" s="14"/>
      <c r="E2" s="14"/>
      <c r="F2" s="14"/>
      <c r="G2" s="14"/>
      <c r="H2" s="14"/>
      <c r="I2" s="15"/>
    </row>
    <row r="3" spans="2:22" x14ac:dyDescent="0.25">
      <c r="B3" s="4"/>
      <c r="C3" s="5"/>
      <c r="D3" s="5"/>
      <c r="E3" s="5"/>
      <c r="F3" s="5"/>
      <c r="G3" s="5"/>
      <c r="H3" s="5"/>
      <c r="I3" s="6"/>
    </row>
    <row r="4" spans="2:22" ht="15.75" thickBot="1" x14ac:dyDescent="0.3">
      <c r="B4" s="7"/>
      <c r="C4" s="8"/>
      <c r="D4" s="8"/>
      <c r="E4" s="8"/>
      <c r="F4" s="8"/>
      <c r="G4" s="8"/>
      <c r="H4" s="8"/>
      <c r="I4" s="9"/>
    </row>
    <row r="10" spans="2:22" ht="15.75" thickBot="1" x14ac:dyDescent="0.3"/>
    <row r="11" spans="2:22" ht="15.75" thickBot="1" x14ac:dyDescent="0.3">
      <c r="C11" s="38" t="s">
        <v>22</v>
      </c>
      <c r="D11" s="28">
        <v>6</v>
      </c>
      <c r="P11" s="38" t="s">
        <v>22</v>
      </c>
      <c r="Q11" s="28">
        <v>18</v>
      </c>
    </row>
    <row r="12" spans="2:22" ht="15.75" thickBot="1" x14ac:dyDescent="0.3"/>
    <row r="13" spans="2:22" ht="15.75" thickBot="1" x14ac:dyDescent="0.3">
      <c r="G13" s="37" t="s">
        <v>16</v>
      </c>
      <c r="H13" s="1"/>
      <c r="I13" s="3"/>
      <c r="T13" s="37" t="s">
        <v>16</v>
      </c>
      <c r="U13" s="1"/>
      <c r="V13" s="3"/>
    </row>
    <row r="14" spans="2:22" ht="15.75" thickBot="1" x14ac:dyDescent="0.3">
      <c r="H14" s="4"/>
      <c r="I14" s="6"/>
      <c r="U14" s="4"/>
      <c r="V14" s="6"/>
    </row>
    <row r="15" spans="2:22" ht="15.75" thickBot="1" x14ac:dyDescent="0.3">
      <c r="C15" s="17" t="s">
        <v>1</v>
      </c>
      <c r="D15" s="16">
        <v>0.1</v>
      </c>
      <c r="H15" s="4"/>
      <c r="I15" s="6"/>
      <c r="P15" s="17" t="s">
        <v>1</v>
      </c>
      <c r="Q15" s="16">
        <v>0.1</v>
      </c>
      <c r="U15" s="4"/>
      <c r="V15" s="6"/>
    </row>
    <row r="16" spans="2:22" ht="15.75" thickBot="1" x14ac:dyDescent="0.3">
      <c r="C16" s="17" t="s">
        <v>4</v>
      </c>
      <c r="D16" s="16">
        <v>-1</v>
      </c>
      <c r="H16" s="7"/>
      <c r="I16" s="9"/>
      <c r="P16" s="17" t="s">
        <v>4</v>
      </c>
      <c r="Q16" s="16">
        <v>-1</v>
      </c>
      <c r="U16" s="7"/>
      <c r="V16" s="9"/>
    </row>
    <row r="20" spans="2:31" x14ac:dyDescent="0.25">
      <c r="B20" s="21" t="s">
        <v>2</v>
      </c>
      <c r="C20" s="22" t="s">
        <v>3</v>
      </c>
      <c r="D20" s="23" t="s">
        <v>5</v>
      </c>
      <c r="E20" s="24" t="s">
        <v>6</v>
      </c>
      <c r="F20" s="25" t="s">
        <v>7</v>
      </c>
      <c r="G20" s="26" t="s">
        <v>11</v>
      </c>
      <c r="H20" s="26" t="s">
        <v>12</v>
      </c>
      <c r="I20" s="26" t="s">
        <v>13</v>
      </c>
      <c r="O20" s="21" t="s">
        <v>2</v>
      </c>
      <c r="P20" s="22" t="s">
        <v>3</v>
      </c>
      <c r="Q20" s="23" t="s">
        <v>5</v>
      </c>
      <c r="R20" s="24" t="s">
        <v>6</v>
      </c>
      <c r="S20" s="25" t="s">
        <v>7</v>
      </c>
      <c r="T20" s="26" t="s">
        <v>11</v>
      </c>
      <c r="U20" s="26" t="s">
        <v>12</v>
      </c>
      <c r="V20" s="26" t="s">
        <v>13</v>
      </c>
    </row>
    <row r="21" spans="2:31" ht="15.75" thickBot="1" x14ac:dyDescent="0.3">
      <c r="B21" s="18">
        <f>D16</f>
        <v>-1</v>
      </c>
      <c r="C21" s="18">
        <f>(B21-1)^2+1</f>
        <v>5</v>
      </c>
      <c r="D21" s="27">
        <f>-0.01564*B21^5+0.05533*B21^4-0.0132*B21^3+0.90064*B21^2-1.97116*B21+2.04403</f>
        <v>5</v>
      </c>
      <c r="E21" s="27">
        <f>-0.0156404719393369*B21^5 + 0.0553298996411326*B21^4 - 0.0131974428184971*B21^3 + 0.900635421851929*B21^2 - 1.97116208524216*B21 + 2.04403467850693</f>
        <v>4.9999999999999858</v>
      </c>
      <c r="F21" s="18">
        <f>0.4549*B21^3 + 1.3647*B21^2 - 2.05934*B21 + 2.03086</f>
        <v>5</v>
      </c>
      <c r="G21" s="18">
        <f>ABS((D21-C21)/C21)</f>
        <v>0</v>
      </c>
      <c r="H21" s="18">
        <f>ABS((E21-C21)/C21)</f>
        <v>2.8421709430404009E-15</v>
      </c>
      <c r="I21" s="18">
        <f>ABS((F21-C21)/C21)</f>
        <v>0</v>
      </c>
      <c r="O21" s="18">
        <f>Q16</f>
        <v>-1</v>
      </c>
      <c r="P21" s="18">
        <f>(O21-1)^2+1</f>
        <v>5</v>
      </c>
      <c r="Q21" s="27">
        <f t="shared" ref="Q21:Q51" si="0">0.19105*O21^16 - 2.32044*O21^15 + 11.31893*O21^14 - 26.72955*O21^13 + 23.98375*O21^12 + 22.37211*O21^11 - 67.97803*O21^10 + 37.08398*O21^9 + 32.8002*O21^8 - 41.16019*O21^7 + 2.3786*O21^6 + 11.74385*O21^5 - 3.01781*O21^4 - 0.97144*O21^3 + 1.28856*O21^2 - 2.01832*O21 + 2.03475</f>
        <v>5.0000000000000044</v>
      </c>
      <c r="R21" s="27">
        <f>0.19105177546853*O21^16 - 2.32043812818235*O21^15 + 11.3189251858742*O21^14 - 26.7295543545028*O21^13 + 23.9837546624533*O21^12 + 22.3721075083044*O21^11 - 67.978031474644*O21^10 + 37.0839799873581*O21^9 + 32.8002022518252*O21^8 - 41.1601947820148*O21^7 + 2.37859704235477*O21^6 + 11.743854802148*O21^5 - 3.01780945039589*O21^4 - 0.971436644264611*O21^3 + 1.28856338375596*O21^2 - 2.0183183888466*O21 + 2.03474662330845</f>
        <v>5.0000000000011822</v>
      </c>
      <c r="S21" s="20">
        <f xml:space="preserve"> 0.28652*O21^3 + 0.85957*O21^2 - 2.66563*O21 + 1.76133</f>
        <v>5.0000099999999996</v>
      </c>
      <c r="T21" s="18">
        <f>ABS((Q21-P21)/P21)</f>
        <v>8.8817841970012523E-16</v>
      </c>
      <c r="U21" s="18">
        <f>ABS((R21-P21)/P21)</f>
        <v>2.3643309532417333E-13</v>
      </c>
      <c r="V21" s="18">
        <f>ABS((S21-P21)/P21)</f>
        <v>1.9999999999242845E-6</v>
      </c>
    </row>
    <row r="22" spans="2:31" ht="19.5" thickBot="1" x14ac:dyDescent="0.35">
      <c r="B22" s="18">
        <f>B21+$D$15</f>
        <v>-0.9</v>
      </c>
      <c r="C22" s="18">
        <f t="shared" ref="C22:C51" si="1">(B22-1)^2+1</f>
        <v>4.6099999999999994</v>
      </c>
      <c r="D22" s="27">
        <f t="shared" ref="D22:D51" si="2">-0.01564*B22^5+0.05533*B22^4-0.0132*B22^3+0.90064*B22^2-1.97116*B22+2.04403</f>
        <v>4.6027524765999992</v>
      </c>
      <c r="E22" s="27">
        <f t="shared" ref="E22:E51" si="3">-0.0156404719393369*B22^5 + 0.0553298996411326*B22^4 - 0.0131974428184971*B22^3 + 0.900635421851929*B22^2 - 1.97116208524216*B22 + 2.04403467850693</f>
        <v>4.6027536721696274</v>
      </c>
      <c r="F22" s="18">
        <f t="shared" ref="F22:F30" si="4">0.4549*B22^3 + 1.3647*B22^2 - 2.05934*B22 + 2.03086</f>
        <v>4.6580509000000001</v>
      </c>
      <c r="G22" s="18">
        <f t="shared" ref="G22:G51" si="5">ABS((D22-C22)/C22)</f>
        <v>1.5721308893709835E-3</v>
      </c>
      <c r="H22" s="18">
        <f t="shared" ref="H22:H51" si="6">ABS((E22-C22)/C22)</f>
        <v>1.5718715467184484E-3</v>
      </c>
      <c r="I22" s="18">
        <f t="shared" ref="I22:I51" si="7">ABS((F22-C22)/C22)</f>
        <v>1.0423188720173683E-2</v>
      </c>
      <c r="O22" s="18">
        <f>O21+$Q$15</f>
        <v>-0.9</v>
      </c>
      <c r="P22" s="18">
        <f t="shared" ref="P22:P51" si="8">(O22-1)^2+1</f>
        <v>4.6099999999999994</v>
      </c>
      <c r="Q22" s="27">
        <f t="shared" si="0"/>
        <v>3.3392358191500868</v>
      </c>
      <c r="R22" s="27">
        <f t="shared" ref="R22:R51" si="9">0.19105177546853*O22^16 - 2.32043812818235*O22^15 + 11.3189251858742*O22^14 - 26.7295543545028*O22^13 + 23.9837546624533*O22^12 + 22.3721075083044*O22^11 - 67.978031474644*O22^10 + 37.0839799873581*O22^9 + 32.8002022518252*O22^8 - 41.1601947820148*O22^7 + 2.37859704235477*O22^6 + 11.743854802148*O22^5 - 3.01780945039589*O22^4 - 0.971436644264611*O22^3 + 1.28856338375596*O22^2 - 2.0183183888466*O22 + 2.03474662330845</f>
        <v>3.3392320352544571</v>
      </c>
      <c r="S22" s="20">
        <f t="shared" ref="S22:S23" si="10" xml:space="preserve"> 0.28652*O22^3 + 0.85957*O22^2 - 2.66563*O22 + 1.76133</f>
        <v>4.64777562</v>
      </c>
      <c r="T22" s="18">
        <f t="shared" ref="T22:T51" si="11">ABS((Q22-P22)/P22)</f>
        <v>0.2756538353253607</v>
      </c>
      <c r="U22" s="18">
        <f t="shared" ref="U22:U51" si="12">ABS((R22-P22)/P22)</f>
        <v>0.27565465612701573</v>
      </c>
      <c r="V22" s="18">
        <f t="shared" ref="V22:V51" si="13">ABS((S22-P22)/P22)</f>
        <v>8.1942776572669351E-3</v>
      </c>
      <c r="AB22" s="42" t="s">
        <v>8</v>
      </c>
      <c r="AC22" s="40"/>
      <c r="AD22" s="40"/>
      <c r="AE22" s="41"/>
    </row>
    <row r="23" spans="2:31" x14ac:dyDescent="0.25">
      <c r="B23" s="18">
        <f>B22+$D$15</f>
        <v>-0.8</v>
      </c>
      <c r="C23" s="18">
        <f t="shared" si="1"/>
        <v>4.24</v>
      </c>
      <c r="D23" s="27">
        <f t="shared" si="2"/>
        <v>4.2319140831999995</v>
      </c>
      <c r="E23" s="27">
        <f t="shared" si="3"/>
        <v>4.2319163041470533</v>
      </c>
      <c r="F23" s="18">
        <f t="shared" si="4"/>
        <v>4.3188312</v>
      </c>
      <c r="G23" s="18">
        <f t="shared" si="5"/>
        <v>1.9070558490567695E-3</v>
      </c>
      <c r="H23" s="18">
        <f t="shared" si="6"/>
        <v>1.9065320407893587E-3</v>
      </c>
      <c r="I23" s="18">
        <f t="shared" si="7"/>
        <v>1.8592264150943342E-2</v>
      </c>
      <c r="O23" s="18">
        <f>O22+$Q$15</f>
        <v>-0.8</v>
      </c>
      <c r="P23" s="18">
        <f t="shared" si="8"/>
        <v>4.24</v>
      </c>
      <c r="Q23" s="27">
        <f t="shared" si="0"/>
        <v>4.149848897096807</v>
      </c>
      <c r="R23" s="27">
        <f t="shared" si="9"/>
        <v>4.1498443254001813</v>
      </c>
      <c r="S23" s="20">
        <f t="shared" si="10"/>
        <v>4.2972605600000007</v>
      </c>
      <c r="T23" s="18">
        <f t="shared" si="11"/>
        <v>2.1262052571507824E-2</v>
      </c>
      <c r="U23" s="18">
        <f t="shared" si="12"/>
        <v>2.1263130801844075E-2</v>
      </c>
      <c r="V23" s="18">
        <f t="shared" si="13"/>
        <v>1.3504849056603881E-2</v>
      </c>
    </row>
    <row r="24" spans="2:31" x14ac:dyDescent="0.25">
      <c r="B24" s="18">
        <f>B23+$D$15</f>
        <v>-0.70000000000000007</v>
      </c>
      <c r="C24" s="18">
        <f t="shared" si="1"/>
        <v>3.8900000000000006</v>
      </c>
      <c r="D24" s="27">
        <f t="shared" si="2"/>
        <v>3.8855965477999996</v>
      </c>
      <c r="E24" s="27">
        <f t="shared" si="3"/>
        <v>3.8855996207933123</v>
      </c>
      <c r="F24" s="18">
        <f t="shared" si="4"/>
        <v>3.9850703000000003</v>
      </c>
      <c r="G24" s="18">
        <f t="shared" si="5"/>
        <v>1.131992853470677E-3</v>
      </c>
      <c r="H24" s="18">
        <f t="shared" si="6"/>
        <v>1.1312028808967175E-3</v>
      </c>
      <c r="I24" s="18">
        <f t="shared" si="7"/>
        <v>2.4439665809768561E-2</v>
      </c>
      <c r="O24" s="18">
        <f>O23+$Q$15</f>
        <v>-0.70000000000000007</v>
      </c>
      <c r="P24" s="18">
        <f t="shared" si="8"/>
        <v>3.8900000000000006</v>
      </c>
      <c r="Q24" s="27">
        <f t="shared" si="0"/>
        <v>4.094543788169533</v>
      </c>
      <c r="R24" s="27">
        <f t="shared" si="9"/>
        <v>4.094539370437527</v>
      </c>
      <c r="S24" s="39">
        <f>1.61656*O24^3 + 3.95302*O24^2 - 0.26733*O24 + 2.38111</f>
        <v>3.9507407200000002</v>
      </c>
      <c r="T24" s="18">
        <f t="shared" si="11"/>
        <v>5.2581950686255118E-2</v>
      </c>
      <c r="U24" s="18">
        <f t="shared" si="12"/>
        <v>5.2580815022500366E-2</v>
      </c>
      <c r="V24" s="18">
        <f t="shared" si="13"/>
        <v>1.5614580976863657E-2</v>
      </c>
    </row>
    <row r="25" spans="2:31" x14ac:dyDescent="0.25">
      <c r="B25" s="18">
        <f>B24+$D$15</f>
        <v>-0.60000000000000009</v>
      </c>
      <c r="C25" s="18">
        <f t="shared" si="1"/>
        <v>3.5600000000000005</v>
      </c>
      <c r="D25" s="27">
        <f t="shared" si="2"/>
        <v>3.5621945344000001</v>
      </c>
      <c r="E25" s="27">
        <f t="shared" si="3"/>
        <v>3.5621982872592097</v>
      </c>
      <c r="F25" s="18">
        <f t="shared" si="4"/>
        <v>3.6594976000000008</v>
      </c>
      <c r="G25" s="18">
        <f t="shared" si="5"/>
        <v>6.1644224719090298E-4</v>
      </c>
      <c r="H25" s="18">
        <f t="shared" si="6"/>
        <v>6.1749642112618832E-4</v>
      </c>
      <c r="I25" s="18">
        <f t="shared" si="7"/>
        <v>2.79487640449439E-2</v>
      </c>
      <c r="O25" s="18">
        <f>O24+$Q$15</f>
        <v>-0.60000000000000009</v>
      </c>
      <c r="P25" s="18">
        <f t="shared" si="8"/>
        <v>3.5600000000000005</v>
      </c>
      <c r="Q25" s="27">
        <f t="shared" si="0"/>
        <v>3.660469334603591</v>
      </c>
      <c r="R25" s="27">
        <f t="shared" si="9"/>
        <v>3.660465227978146</v>
      </c>
      <c r="S25" s="39">
        <f>1.61656*O25^3 + 3.95302*O25^2 - 0.26733*O25 + 2.38111</f>
        <v>3.6154182400000003</v>
      </c>
      <c r="T25" s="18">
        <f t="shared" si="11"/>
        <v>2.8221723203255764E-2</v>
      </c>
      <c r="U25" s="18">
        <f t="shared" si="12"/>
        <v>2.8220569656782438E-2</v>
      </c>
      <c r="V25" s="18">
        <f t="shared" si="13"/>
        <v>1.556692134831456E-2</v>
      </c>
    </row>
    <row r="26" spans="2:31" x14ac:dyDescent="0.25">
      <c r="B26" s="18">
        <f>B25+$D$15</f>
        <v>-0.50000000000000011</v>
      </c>
      <c r="C26" s="18">
        <f t="shared" si="1"/>
        <v>3.25</v>
      </c>
      <c r="D26" s="27">
        <f t="shared" si="2"/>
        <v>3.2603668749999999</v>
      </c>
      <c r="E26" s="27">
        <f t="shared" si="3"/>
        <v>3.2603711404189797</v>
      </c>
      <c r="F26" s="18">
        <f t="shared" si="4"/>
        <v>3.3448425000000004</v>
      </c>
      <c r="G26" s="18">
        <f t="shared" si="5"/>
        <v>3.1898076923076576E-3</v>
      </c>
      <c r="H26" s="18">
        <f t="shared" si="6"/>
        <v>3.1911201289168264E-3</v>
      </c>
      <c r="I26" s="18">
        <f t="shared" si="7"/>
        <v>2.9182307692307809E-2</v>
      </c>
      <c r="O26" s="18">
        <f>O25+$Q$15</f>
        <v>-0.50000000000000011</v>
      </c>
      <c r="P26" s="18">
        <f t="shared" si="8"/>
        <v>3.25</v>
      </c>
      <c r="Q26" s="27">
        <f t="shared" si="0"/>
        <v>3.2788715022277835</v>
      </c>
      <c r="R26" s="27">
        <f t="shared" si="9"/>
        <v>3.2788676318044523</v>
      </c>
      <c r="S26" s="20">
        <f xml:space="preserve"> -0.6544*O26^3 + 0.20211*O26^2 - 2.33244*O26 + 2.00212</f>
        <v>3.3006675000000003</v>
      </c>
      <c r="T26" s="18">
        <f t="shared" si="11"/>
        <v>8.8835391470102922E-3</v>
      </c>
      <c r="U26" s="18">
        <f t="shared" si="12"/>
        <v>8.882348247523781E-3</v>
      </c>
      <c r="V26" s="18">
        <f t="shared" si="13"/>
        <v>1.5590000000000095E-2</v>
      </c>
    </row>
    <row r="27" spans="2:31" x14ac:dyDescent="0.25">
      <c r="B27" s="18">
        <f>B26+$D$15</f>
        <v>-0.40000000000000013</v>
      </c>
      <c r="C27" s="18">
        <f t="shared" si="1"/>
        <v>2.9600000000000004</v>
      </c>
      <c r="D27" s="27">
        <f t="shared" si="2"/>
        <v>2.9790178016000004</v>
      </c>
      <c r="E27" s="27">
        <f t="shared" si="3"/>
        <v>2.9790224203039588</v>
      </c>
      <c r="F27" s="18">
        <f t="shared" si="4"/>
        <v>3.0438344000000006</v>
      </c>
      <c r="G27" s="18">
        <f t="shared" si="5"/>
        <v>6.4249329729729708E-3</v>
      </c>
      <c r="H27" s="18">
        <f t="shared" si="6"/>
        <v>6.42649334593189E-3</v>
      </c>
      <c r="I27" s="18">
        <f t="shared" si="7"/>
        <v>2.8322432432432494E-2</v>
      </c>
      <c r="O27" s="18">
        <f>O26+$Q$15</f>
        <v>-0.40000000000000013</v>
      </c>
      <c r="P27" s="18">
        <f t="shared" si="8"/>
        <v>2.9600000000000004</v>
      </c>
      <c r="Q27" s="27">
        <f t="shared" si="0"/>
        <v>2.9944093468897393</v>
      </c>
      <c r="R27" s="27">
        <f t="shared" si="9"/>
        <v>2.9944056145091529</v>
      </c>
      <c r="S27" s="20">
        <f xml:space="preserve"> -0.6544*O27^3 + 0.20211*O27^2 - 2.33244*O27 + 2.00212</f>
        <v>3.0093152000000005</v>
      </c>
      <c r="T27" s="18">
        <f t="shared" si="11"/>
        <v>1.16247793546415E-2</v>
      </c>
      <c r="U27" s="18">
        <f t="shared" si="12"/>
        <v>1.1623518415254212E-2</v>
      </c>
      <c r="V27" s="18">
        <f t="shared" si="13"/>
        <v>1.6660540540540576E-2</v>
      </c>
    </row>
    <row r="28" spans="2:31" x14ac:dyDescent="0.25">
      <c r="B28" s="18">
        <f>B27+$D$15</f>
        <v>-0.30000000000000016</v>
      </c>
      <c r="C28" s="18">
        <f t="shared" si="1"/>
        <v>2.6900000000000004</v>
      </c>
      <c r="D28" s="27">
        <f t="shared" si="2"/>
        <v>2.7172781781999999</v>
      </c>
      <c r="E28" s="27">
        <f t="shared" si="3"/>
        <v>2.7172830015362575</v>
      </c>
      <c r="F28" s="18">
        <f t="shared" si="4"/>
        <v>2.7592027000000003</v>
      </c>
      <c r="G28" s="18">
        <f t="shared" si="5"/>
        <v>1.0140586691449649E-2</v>
      </c>
      <c r="H28" s="18">
        <f t="shared" si="6"/>
        <v>1.0142379753255415E-2</v>
      </c>
      <c r="I28" s="18">
        <f t="shared" si="7"/>
        <v>2.5725910780669124E-2</v>
      </c>
      <c r="O28" s="18">
        <f>O27+$Q$15</f>
        <v>-0.30000000000000016</v>
      </c>
      <c r="P28" s="18">
        <f t="shared" si="8"/>
        <v>2.6900000000000004</v>
      </c>
      <c r="Q28" s="27">
        <f t="shared" si="0"/>
        <v>2.7411978416064282</v>
      </c>
      <c r="R28" s="27">
        <f t="shared" si="9"/>
        <v>2.7411941873209362</v>
      </c>
      <c r="S28" s="39">
        <f>0.39123*O28^3 + 1.22424*O28^2 - 1.99939*O28 + 2.0383</f>
        <v>2.7377353900000001</v>
      </c>
      <c r="T28" s="18">
        <f t="shared" si="11"/>
        <v>1.9032654872277996E-2</v>
      </c>
      <c r="U28" s="18">
        <f t="shared" si="12"/>
        <v>1.9031296401834881E-2</v>
      </c>
      <c r="V28" s="18">
        <f t="shared" si="13"/>
        <v>1.7745498141263829E-2</v>
      </c>
    </row>
    <row r="29" spans="2:31" x14ac:dyDescent="0.25">
      <c r="B29" s="18">
        <f>B28+$D$15</f>
        <v>-0.20000000000000015</v>
      </c>
      <c r="C29" s="18">
        <f t="shared" si="1"/>
        <v>2.4400000000000004</v>
      </c>
      <c r="D29" s="27">
        <f t="shared" si="2"/>
        <v>2.4744867328</v>
      </c>
      <c r="E29" s="27">
        <f t="shared" si="3"/>
        <v>2.4744916247624342</v>
      </c>
      <c r="F29" s="18">
        <f t="shared" si="4"/>
        <v>2.4936768000000007</v>
      </c>
      <c r="G29" s="18">
        <f t="shared" si="5"/>
        <v>1.4133906885245729E-2</v>
      </c>
      <c r="H29" s="18">
        <f t="shared" si="6"/>
        <v>1.4135911787882718E-2</v>
      </c>
      <c r="I29" s="18">
        <f t="shared" si="7"/>
        <v>2.1998688524590283E-2</v>
      </c>
      <c r="O29" s="18">
        <f>O28+$Q$15</f>
        <v>-0.20000000000000015</v>
      </c>
      <c r="P29" s="18">
        <f t="shared" si="8"/>
        <v>2.4400000000000004</v>
      </c>
      <c r="Q29" s="27">
        <f t="shared" si="0"/>
        <v>2.4898781572812245</v>
      </c>
      <c r="R29" s="27">
        <f t="shared" si="9"/>
        <v>2.4898745660836425</v>
      </c>
      <c r="S29" s="39">
        <f>0.39123*O29^3 + 1.22424*O29^2 - 1.99939*O29 + 2.0383</f>
        <v>2.4840177600000004</v>
      </c>
      <c r="T29" s="18">
        <f t="shared" si="11"/>
        <v>2.0441867738206609E-2</v>
      </c>
      <c r="U29" s="18">
        <f t="shared" si="12"/>
        <v>2.0440395935918915E-2</v>
      </c>
      <c r="V29" s="18">
        <f t="shared" si="13"/>
        <v>1.8040065573770497E-2</v>
      </c>
    </row>
    <row r="30" spans="2:31" x14ac:dyDescent="0.25">
      <c r="B30" s="18">
        <f>B29+$D$15</f>
        <v>-0.10000000000000014</v>
      </c>
      <c r="C30" s="18">
        <f t="shared" si="1"/>
        <v>2.21</v>
      </c>
      <c r="D30" s="27">
        <f t="shared" si="2"/>
        <v>2.2501712893999999</v>
      </c>
      <c r="E30" s="27">
        <f t="shared" si="3"/>
        <v>2.2501761280871677</v>
      </c>
      <c r="F30" s="18">
        <f t="shared" si="4"/>
        <v>2.2499861000000005</v>
      </c>
      <c r="G30" s="18">
        <f t="shared" si="5"/>
        <v>1.8177054027149284E-2</v>
      </c>
      <c r="H30" s="18">
        <f t="shared" si="6"/>
        <v>1.8179243478356449E-2</v>
      </c>
      <c r="I30" s="18">
        <f t="shared" si="7"/>
        <v>1.8093257918552298E-2</v>
      </c>
      <c r="O30" s="18">
        <f>O29+$Q$15</f>
        <v>-0.10000000000000014</v>
      </c>
      <c r="P30" s="18">
        <f t="shared" si="8"/>
        <v>2.21</v>
      </c>
      <c r="Q30" s="27">
        <f t="shared" si="0"/>
        <v>2.2500265990422683</v>
      </c>
      <c r="R30" s="27">
        <f t="shared" si="9"/>
        <v>2.2500230917216846</v>
      </c>
      <c r="S30" s="20">
        <f>-0.30067*O30^3 + 1.01434*O30^2 - 2.02061*O30 + 2.03758</f>
        <v>2.2500850700000004</v>
      </c>
      <c r="T30" s="18">
        <f t="shared" si="11"/>
        <v>1.8111583277044502E-2</v>
      </c>
      <c r="U30" s="18">
        <f t="shared" si="12"/>
        <v>1.8109996254155932E-2</v>
      </c>
      <c r="V30" s="18">
        <f t="shared" si="13"/>
        <v>1.8138040723982077E-2</v>
      </c>
    </row>
    <row r="31" spans="2:31" x14ac:dyDescent="0.25">
      <c r="B31" s="18">
        <f>B30+$D$15</f>
        <v>-1.3877787807814457E-16</v>
      </c>
      <c r="C31" s="18">
        <f t="shared" si="1"/>
        <v>2.0000000000000004</v>
      </c>
      <c r="D31" s="27">
        <f t="shared" si="2"/>
        <v>2.0440300000000002</v>
      </c>
      <c r="E31" s="27">
        <f t="shared" si="3"/>
        <v>2.0440346785069305</v>
      </c>
      <c r="F31" s="18">
        <f xml:space="preserve"> -0.14008*B31^3 + 1.1842*B31^2 - 2.07759*B31 + 2.03025</f>
        <v>2.0302500000000006</v>
      </c>
      <c r="G31" s="18">
        <f t="shared" si="5"/>
        <v>2.2014999999999892E-2</v>
      </c>
      <c r="H31" s="18">
        <f t="shared" si="6"/>
        <v>2.2017339253465048E-2</v>
      </c>
      <c r="I31" s="18">
        <f t="shared" si="7"/>
        <v>1.5125000000000052E-2</v>
      </c>
      <c r="O31" s="18">
        <f>O30+$Q$15</f>
        <v>-1.3877787807814457E-16</v>
      </c>
      <c r="P31" s="18">
        <f t="shared" si="8"/>
        <v>2.0000000000000004</v>
      </c>
      <c r="Q31" s="27">
        <f t="shared" si="0"/>
        <v>2.0347500000000003</v>
      </c>
      <c r="R31" s="27">
        <f t="shared" si="9"/>
        <v>2.0347466233084504</v>
      </c>
      <c r="S31" s="20">
        <f t="shared" ref="S31:S32" si="14">-0.30067*O31^3 + 1.01434*O31^2 - 2.02061*O31 + 2.03758</f>
        <v>2.0375800000000006</v>
      </c>
      <c r="T31" s="18">
        <f t="shared" si="11"/>
        <v>1.7374999999999915E-2</v>
      </c>
      <c r="U31" s="18">
        <f t="shared" si="12"/>
        <v>1.7373311654224951E-2</v>
      </c>
      <c r="V31" s="18">
        <f t="shared" si="13"/>
        <v>1.8790000000000081E-2</v>
      </c>
    </row>
    <row r="32" spans="2:31" x14ac:dyDescent="0.25">
      <c r="B32" s="18">
        <f>B31+$D$15</f>
        <v>9.9999999999999867E-2</v>
      </c>
      <c r="C32" s="18">
        <f t="shared" si="1"/>
        <v>1.8100000000000003</v>
      </c>
      <c r="D32" s="27">
        <f t="shared" si="2"/>
        <v>1.8559125766</v>
      </c>
      <c r="E32" s="27">
        <f t="shared" si="3"/>
        <v>1.8559170033436598</v>
      </c>
      <c r="F32" s="18">
        <f t="shared" ref="F32:F38" si="15" xml:space="preserve"> -0.14008*B32^3 + 1.1842*B32^2 - 2.07759*B32 + 2.03025</f>
        <v>1.8341929200000004</v>
      </c>
      <c r="G32" s="18">
        <f t="shared" si="5"/>
        <v>2.5366064419889332E-2</v>
      </c>
      <c r="H32" s="18">
        <f t="shared" si="6"/>
        <v>2.5368510134618535E-2</v>
      </c>
      <c r="I32" s="18">
        <f t="shared" si="7"/>
        <v>1.3366254143646502E-2</v>
      </c>
      <c r="O32" s="18">
        <f>O31+$Q$15</f>
        <v>9.9999999999999867E-2</v>
      </c>
      <c r="P32" s="18">
        <f t="shared" si="8"/>
        <v>1.8100000000000003</v>
      </c>
      <c r="Q32" s="27">
        <f t="shared" si="0"/>
        <v>1.8446464386143198</v>
      </c>
      <c r="R32" s="27">
        <f t="shared" si="9"/>
        <v>1.8446432603309733</v>
      </c>
      <c r="S32" s="20">
        <f t="shared" si="14"/>
        <v>1.8453617300000005</v>
      </c>
      <c r="T32" s="18">
        <f t="shared" si="11"/>
        <v>1.9141678792441701E-2</v>
      </c>
      <c r="U32" s="18">
        <f t="shared" si="12"/>
        <v>1.9139922834791698E-2</v>
      </c>
      <c r="V32" s="18">
        <f t="shared" si="13"/>
        <v>1.9536867403315027E-2</v>
      </c>
    </row>
    <row r="33" spans="2:31" x14ac:dyDescent="0.25">
      <c r="B33" s="18">
        <f>B32+$D$15</f>
        <v>0.19999999999999987</v>
      </c>
      <c r="C33" s="18">
        <f t="shared" si="1"/>
        <v>1.6400000000000001</v>
      </c>
      <c r="D33" s="27">
        <f t="shared" si="2"/>
        <v>1.6858015231999999</v>
      </c>
      <c r="E33" s="27">
        <f t="shared" si="3"/>
        <v>1.6858056216784327</v>
      </c>
      <c r="F33" s="18">
        <f t="shared" si="15"/>
        <v>1.6609793600000002</v>
      </c>
      <c r="G33" s="18">
        <f t="shared" si="5"/>
        <v>2.7927758048780334E-2</v>
      </c>
      <c r="H33" s="18">
        <f t="shared" si="6"/>
        <v>2.7930257120995488E-2</v>
      </c>
      <c r="I33" s="18">
        <f t="shared" si="7"/>
        <v>1.2792292682926898E-2</v>
      </c>
      <c r="O33" s="18">
        <f>O32+$Q$15</f>
        <v>0.19999999999999987</v>
      </c>
      <c r="P33" s="18">
        <f t="shared" si="8"/>
        <v>1.6400000000000001</v>
      </c>
      <c r="Q33" s="27">
        <f t="shared" si="0"/>
        <v>1.6735083268286028</v>
      </c>
      <c r="R33" s="27">
        <f t="shared" si="9"/>
        <v>1.6735054367349802</v>
      </c>
      <c r="S33" s="39">
        <f xml:space="preserve">  0.20161*O33^3 + 0.8281*O33^2 - 1.9976*O33 + 2.03663</f>
        <v>1.6718468800000004</v>
      </c>
      <c r="T33" s="18">
        <f t="shared" si="11"/>
        <v>2.0431906602806534E-2</v>
      </c>
      <c r="U33" s="18">
        <f t="shared" si="12"/>
        <v>2.0430144350597607E-2</v>
      </c>
      <c r="V33" s="18">
        <f t="shared" si="13"/>
        <v>1.9418829268292831E-2</v>
      </c>
    </row>
    <row r="34" spans="2:31" x14ac:dyDescent="0.25">
      <c r="B34" s="18">
        <f>B33+$D$15</f>
        <v>0.29999999999999988</v>
      </c>
      <c r="C34" s="18">
        <f t="shared" si="1"/>
        <v>1.4900000000000002</v>
      </c>
      <c r="D34" s="27">
        <f t="shared" si="2"/>
        <v>1.5337933678</v>
      </c>
      <c r="E34" s="27">
        <f t="shared" si="3"/>
        <v>1.5337970757851371</v>
      </c>
      <c r="F34" s="18">
        <f t="shared" si="15"/>
        <v>1.5097688400000002</v>
      </c>
      <c r="G34" s="18">
        <f t="shared" si="5"/>
        <v>2.9391522013422655E-2</v>
      </c>
      <c r="H34" s="18">
        <f t="shared" si="6"/>
        <v>2.9394010594051619E-2</v>
      </c>
      <c r="I34" s="18">
        <f t="shared" si="7"/>
        <v>1.3267677852348997E-2</v>
      </c>
      <c r="O34" s="18">
        <f>O33+$Q$15</f>
        <v>0.29999999999999988</v>
      </c>
      <c r="P34" s="18">
        <f t="shared" si="8"/>
        <v>1.4900000000000002</v>
      </c>
      <c r="Q34" s="27">
        <f t="shared" si="0"/>
        <v>1.518350246801687</v>
      </c>
      <c r="R34" s="27">
        <f t="shared" si="9"/>
        <v>1.5183477616540713</v>
      </c>
      <c r="S34" s="39">
        <f xml:space="preserve">  0.20161*O34^3 + 0.8281*O34^2 - 1.9976*O34 + 2.03663</f>
        <v>1.5173224700000003</v>
      </c>
      <c r="T34" s="18">
        <f t="shared" si="11"/>
        <v>1.9027011276299823E-2</v>
      </c>
      <c r="U34" s="18">
        <f t="shared" si="12"/>
        <v>1.9025343391993989E-2</v>
      </c>
      <c r="V34" s="18">
        <f t="shared" si="13"/>
        <v>1.8337228187919528E-2</v>
      </c>
    </row>
    <row r="35" spans="2:31" x14ac:dyDescent="0.25">
      <c r="B35" s="18">
        <f>B34+$D$15</f>
        <v>0.39999999999999991</v>
      </c>
      <c r="C35" s="18">
        <f t="shared" si="1"/>
        <v>1.36</v>
      </c>
      <c r="D35" s="27">
        <f t="shared" si="2"/>
        <v>1.4000798943999999</v>
      </c>
      <c r="E35" s="27">
        <f t="shared" si="3"/>
        <v>1.4000831625641452</v>
      </c>
      <c r="F35" s="18">
        <f t="shared" si="15"/>
        <v>1.3797208800000003</v>
      </c>
      <c r="G35" s="18">
        <f t="shared" si="5"/>
        <v>2.9470510588235157E-2</v>
      </c>
      <c r="H35" s="18">
        <f t="shared" si="6"/>
        <v>2.9472913650106708E-2</v>
      </c>
      <c r="I35" s="18">
        <f t="shared" si="7"/>
        <v>1.4500647058823648E-2</v>
      </c>
      <c r="O35" s="18">
        <f>O34+$Q$15</f>
        <v>0.39999999999999991</v>
      </c>
      <c r="P35" s="18">
        <f t="shared" si="8"/>
        <v>1.36</v>
      </c>
      <c r="Q35" s="27">
        <f t="shared" si="0"/>
        <v>1.3820050175591052</v>
      </c>
      <c r="R35" s="27">
        <f t="shared" si="9"/>
        <v>1.3820030860435817</v>
      </c>
      <c r="S35" s="20">
        <f>0.10407*O35^3 + 0.93002*O35^2 - 2.0331*O35 + 2.04075</f>
        <v>1.3829736800000001</v>
      </c>
      <c r="T35" s="18">
        <f t="shared" si="11"/>
        <v>1.6180159969930226E-2</v>
      </c>
      <c r="U35" s="18">
        <f t="shared" si="12"/>
        <v>1.6178739737927637E-2</v>
      </c>
      <c r="V35" s="18">
        <f t="shared" si="13"/>
        <v>1.6892411764705878E-2</v>
      </c>
    </row>
    <row r="36" spans="2:31" x14ac:dyDescent="0.25">
      <c r="B36" s="18">
        <f>B35+$D$15</f>
        <v>0.49999999999999989</v>
      </c>
      <c r="C36" s="18">
        <f t="shared" si="1"/>
        <v>1.25</v>
      </c>
      <c r="D36" s="27">
        <f t="shared" si="2"/>
        <v>1.2849293749999999</v>
      </c>
      <c r="E36" s="27">
        <f t="shared" si="3"/>
        <v>1.2849321649759868</v>
      </c>
      <c r="F36" s="18">
        <f t="shared" si="15"/>
        <v>1.2699950000000002</v>
      </c>
      <c r="G36" s="18">
        <f t="shared" si="5"/>
        <v>2.7943499999999944E-2</v>
      </c>
      <c r="H36" s="18">
        <f t="shared" si="6"/>
        <v>2.7945731980789468E-2</v>
      </c>
      <c r="I36" s="18">
        <f t="shared" si="7"/>
        <v>1.5996000000000166E-2</v>
      </c>
      <c r="O36" s="18">
        <f>O35+$Q$15</f>
        <v>0.49999999999999989</v>
      </c>
      <c r="P36" s="18">
        <f t="shared" si="8"/>
        <v>1.25</v>
      </c>
      <c r="Q36" s="27">
        <f t="shared" si="0"/>
        <v>1.2685938215637207</v>
      </c>
      <c r="R36" s="27">
        <f t="shared" si="9"/>
        <v>1.2685926232113622</v>
      </c>
      <c r="S36" s="20">
        <f>0.10407*O36^3 + 0.93002*O36^2 - 2.0331*O36 + 2.04075</f>
        <v>1.2697137500000002</v>
      </c>
      <c r="T36" s="18">
        <f t="shared" si="11"/>
        <v>1.4875057250976553E-2</v>
      </c>
      <c r="U36" s="18">
        <f t="shared" si="12"/>
        <v>1.4874098569089788E-2</v>
      </c>
      <c r="V36" s="18">
        <f t="shared" si="13"/>
        <v>1.5771000000000156E-2</v>
      </c>
    </row>
    <row r="37" spans="2:31" x14ac:dyDescent="0.25">
      <c r="B37" s="18">
        <f>B36+$D$15</f>
        <v>0.59999999999999987</v>
      </c>
      <c r="C37" s="18">
        <f t="shared" si="1"/>
        <v>1.1600000000000001</v>
      </c>
      <c r="D37" s="27">
        <f t="shared" si="2"/>
        <v>1.1886678015999999</v>
      </c>
      <c r="E37" s="27">
        <f t="shared" si="3"/>
        <v>1.1886700834750212</v>
      </c>
      <c r="F37" s="18">
        <f t="shared" si="15"/>
        <v>1.1797507200000001</v>
      </c>
      <c r="G37" s="18">
        <f t="shared" si="5"/>
        <v>2.4713622068965265E-2</v>
      </c>
      <c r="H37" s="18">
        <f t="shared" si="6"/>
        <v>2.4715589202604384E-2</v>
      </c>
      <c r="I37" s="18">
        <f t="shared" si="7"/>
        <v>1.7026482758620686E-2</v>
      </c>
      <c r="O37" s="18">
        <f>O36+$Q$15</f>
        <v>0.59999999999999987</v>
      </c>
      <c r="P37" s="18">
        <f t="shared" si="8"/>
        <v>1.1600000000000001</v>
      </c>
      <c r="Q37" s="27">
        <f t="shared" si="0"/>
        <v>1.1785525169076201</v>
      </c>
      <c r="R37" s="27">
        <f t="shared" si="9"/>
        <v>1.1785522444936174</v>
      </c>
      <c r="S37" s="39">
        <f>-0.61789*O37^3 + 2.17115*O37^2 - 2.7443*O37 + 2.1766</f>
        <v>1.1781697600000001</v>
      </c>
      <c r="T37" s="18">
        <f t="shared" si="11"/>
        <v>1.5993549058293054E-2</v>
      </c>
      <c r="U37" s="18">
        <f t="shared" si="12"/>
        <v>1.5993314218635563E-2</v>
      </c>
      <c r="V37" s="18">
        <f t="shared" si="13"/>
        <v>1.5663586206896483E-2</v>
      </c>
    </row>
    <row r="38" spans="2:31" x14ac:dyDescent="0.25">
      <c r="B38" s="18">
        <f>B37+$D$15</f>
        <v>0.69999999999999984</v>
      </c>
      <c r="C38" s="18">
        <f t="shared" si="1"/>
        <v>1.0900000000000001</v>
      </c>
      <c r="D38" s="27">
        <f t="shared" si="2"/>
        <v>1.1116601181999997</v>
      </c>
      <c r="E38" s="27">
        <f t="shared" si="3"/>
        <v>1.1116618674431105</v>
      </c>
      <c r="F38" s="18">
        <f t="shared" si="15"/>
        <v>1.1081475600000004</v>
      </c>
      <c r="G38" s="18">
        <f t="shared" si="5"/>
        <v>1.9871668073394109E-2</v>
      </c>
      <c r="H38" s="18">
        <f t="shared" si="6"/>
        <v>1.9873272883587506E-2</v>
      </c>
      <c r="I38" s="18">
        <f t="shared" si="7"/>
        <v>1.664913761467916E-2</v>
      </c>
      <c r="O38" s="18">
        <f>O37+$Q$15</f>
        <v>0.69999999999999984</v>
      </c>
      <c r="P38" s="18">
        <f t="shared" si="8"/>
        <v>1.0900000000000001</v>
      </c>
      <c r="Q38" s="27">
        <f t="shared" si="0"/>
        <v>1.1083197614888582</v>
      </c>
      <c r="R38" s="27">
        <f t="shared" si="9"/>
        <v>1.1083205617953806</v>
      </c>
      <c r="S38" s="39">
        <f>-0.61789*O38^3 + 2.17115*O38^2 - 2.7443*O38 + 2.1766</f>
        <v>1.1075172300000002</v>
      </c>
      <c r="T38" s="18">
        <f t="shared" si="11"/>
        <v>1.6807120631979967E-2</v>
      </c>
      <c r="U38" s="18">
        <f t="shared" si="12"/>
        <v>1.6807854858147293E-2</v>
      </c>
      <c r="V38" s="18">
        <f t="shared" si="13"/>
        <v>1.6070853211009321E-2</v>
      </c>
    </row>
    <row r="39" spans="2:31" x14ac:dyDescent="0.25">
      <c r="B39" s="18">
        <f>B38+$D$15</f>
        <v>0.79999999999999982</v>
      </c>
      <c r="C39" s="18">
        <f t="shared" si="1"/>
        <v>1.04</v>
      </c>
      <c r="D39" s="27">
        <f t="shared" si="2"/>
        <v>1.0542914527999998</v>
      </c>
      <c r="E39" s="27">
        <f t="shared" si="3"/>
        <v>1.054292646623292</v>
      </c>
      <c r="F39" s="18">
        <f xml:space="preserve"> 0.24919*B39^3 + 0.25257*B39^2 - 1.33438*B39 + 1.83261</f>
        <v>1.0543360800000001</v>
      </c>
      <c r="G39" s="18">
        <f t="shared" si="5"/>
        <v>1.3741781538461317E-2</v>
      </c>
      <c r="H39" s="18">
        <f t="shared" si="6"/>
        <v>1.3742929445473071E-2</v>
      </c>
      <c r="I39" s="18">
        <f t="shared" si="7"/>
        <v>1.3784692307692388E-2</v>
      </c>
      <c r="O39" s="18">
        <f>O38+$Q$15</f>
        <v>0.79999999999999982</v>
      </c>
      <c r="P39" s="18">
        <f t="shared" si="8"/>
        <v>1.04</v>
      </c>
      <c r="Q39" s="27">
        <f t="shared" si="0"/>
        <v>1.0543196788546472</v>
      </c>
      <c r="R39" s="27">
        <f t="shared" si="9"/>
        <v>1.0543214841610682</v>
      </c>
      <c r="S39" s="20">
        <f xml:space="preserve"> 1.12821*O39^3 - 2.00773*O39^2 + 0.58941*O39 + 1.29011</f>
        <v>1.0543343200000004</v>
      </c>
      <c r="T39" s="18">
        <f t="shared" si="11"/>
        <v>1.3768921975622243E-2</v>
      </c>
      <c r="U39" s="18">
        <f t="shared" si="12"/>
        <v>1.3770657847180918E-2</v>
      </c>
      <c r="V39" s="18">
        <f t="shared" si="13"/>
        <v>1.3783000000000331E-2</v>
      </c>
    </row>
    <row r="40" spans="2:31" x14ac:dyDescent="0.25">
      <c r="B40" s="18">
        <f>B39+$D$15</f>
        <v>0.8999999999999998</v>
      </c>
      <c r="C40" s="18">
        <f t="shared" si="1"/>
        <v>1.01</v>
      </c>
      <c r="D40" s="27">
        <f t="shared" si="2"/>
        <v>1.0169483493999998</v>
      </c>
      <c r="E40" s="27">
        <f t="shared" si="3"/>
        <v>1.0169489625534522</v>
      </c>
      <c r="F40" s="18">
        <f t="shared" ref="F40:F41" si="16" xml:space="preserve"> 0.24919*B40^3 + 0.25257*B40^2 - 1.33438*B40 + 1.83261</f>
        <v>1.01790921</v>
      </c>
      <c r="G40" s="18">
        <f t="shared" si="5"/>
        <v>6.8795538613859166E-3</v>
      </c>
      <c r="H40" s="18">
        <f t="shared" si="6"/>
        <v>6.8801609440121104E-3</v>
      </c>
      <c r="I40" s="18">
        <f t="shared" si="7"/>
        <v>7.8309009900990097E-3</v>
      </c>
      <c r="O40" s="18">
        <f>O39+$Q$15</f>
        <v>0.8999999999999998</v>
      </c>
      <c r="P40" s="18">
        <f t="shared" si="8"/>
        <v>1.01</v>
      </c>
      <c r="Q40" s="27">
        <f t="shared" si="0"/>
        <v>1.0168654050049251</v>
      </c>
      <c r="R40" s="27">
        <f t="shared" si="9"/>
        <v>1.0168674940751594</v>
      </c>
      <c r="S40" s="20">
        <f t="shared" ref="S40:S41" si="17" xml:space="preserve"> 1.12821*O40^3 - 2.00773*O40^2 + 0.58941*O40 + 1.29011</f>
        <v>1.0167827900000002</v>
      </c>
      <c r="T40" s="18">
        <f t="shared" si="11"/>
        <v>6.7974306979455956E-3</v>
      </c>
      <c r="U40" s="18">
        <f t="shared" si="12"/>
        <v>6.7994990843162455E-3</v>
      </c>
      <c r="V40" s="18">
        <f t="shared" si="13"/>
        <v>6.7156336633664845E-3</v>
      </c>
    </row>
    <row r="41" spans="2:31" x14ac:dyDescent="0.25">
      <c r="B41" s="18">
        <f>B40+$D$15</f>
        <v>0.99999999999999978</v>
      </c>
      <c r="C41" s="18">
        <f t="shared" si="1"/>
        <v>1</v>
      </c>
      <c r="D41" s="27">
        <f t="shared" si="2"/>
        <v>0.99999999999999978</v>
      </c>
      <c r="E41" s="27">
        <f t="shared" si="3"/>
        <v>0.99999999999999778</v>
      </c>
      <c r="F41" s="18">
        <f t="shared" si="16"/>
        <v>0.99999000000000016</v>
      </c>
      <c r="G41" s="18">
        <f t="shared" si="5"/>
        <v>2.2204460492503131E-16</v>
      </c>
      <c r="H41" s="18">
        <f t="shared" si="6"/>
        <v>2.2204460492503131E-15</v>
      </c>
      <c r="I41" s="18">
        <f t="shared" si="7"/>
        <v>9.9999999998434674E-6</v>
      </c>
      <c r="O41" s="18">
        <f>O40+$Q$15</f>
        <v>0.99999999999999978</v>
      </c>
      <c r="P41" s="18">
        <f t="shared" si="8"/>
        <v>1</v>
      </c>
      <c r="Q41" s="27">
        <f t="shared" si="0"/>
        <v>0.999999999999996</v>
      </c>
      <c r="R41" s="27">
        <f t="shared" si="9"/>
        <v>0.99999999999987121</v>
      </c>
      <c r="S41" s="20">
        <f t="shared" si="17"/>
        <v>1</v>
      </c>
      <c r="T41" s="18">
        <f t="shared" si="11"/>
        <v>3.9968028886505635E-15</v>
      </c>
      <c r="U41" s="18">
        <f t="shared" si="12"/>
        <v>1.2878587085651816E-13</v>
      </c>
      <c r="V41" s="18">
        <f t="shared" si="13"/>
        <v>0</v>
      </c>
    </row>
    <row r="42" spans="2:31" x14ac:dyDescent="0.25">
      <c r="B42" s="18">
        <f>B41+$D$15</f>
        <v>1.0999999999999999</v>
      </c>
      <c r="C42" s="18">
        <f t="shared" si="1"/>
        <v>1.01</v>
      </c>
      <c r="D42" s="27">
        <f t="shared" si="2"/>
        <v>1.0037794765999999</v>
      </c>
      <c r="E42" s="27">
        <f t="shared" si="3"/>
        <v>1.003778818391529</v>
      </c>
      <c r="F42" s="18">
        <f xml:space="preserve"> 0.12035*B42^3 + 0.6391*B42^2 - 1.7209*B42 + 1.96146</f>
        <v>1.0019668499999999</v>
      </c>
      <c r="G42" s="18">
        <f t="shared" si="5"/>
        <v>6.1589340594060613E-3</v>
      </c>
      <c r="H42" s="18">
        <f t="shared" si="6"/>
        <v>6.1595857509613465E-3</v>
      </c>
      <c r="I42" s="18">
        <f t="shared" si="7"/>
        <v>7.9536138613862922E-3</v>
      </c>
      <c r="O42" s="18">
        <f>O41+$Q$15</f>
        <v>1.0999999999999999</v>
      </c>
      <c r="P42" s="18">
        <f t="shared" si="8"/>
        <v>1.01</v>
      </c>
      <c r="Q42" s="27">
        <f t="shared" si="0"/>
        <v>1.0072740583916087</v>
      </c>
      <c r="R42" s="27">
        <f t="shared" si="9"/>
        <v>1.0072661536635155</v>
      </c>
      <c r="S42" s="39">
        <f xml:space="preserve"> -1.12306*O42^3 + 4.74608*O42^2 - 6.1644*O42 + 3.54138</f>
        <v>1.0085039400000007</v>
      </c>
      <c r="T42" s="18">
        <f t="shared" si="11"/>
        <v>2.698952087516185E-3</v>
      </c>
      <c r="U42" s="18">
        <f t="shared" si="12"/>
        <v>2.7067785509747987E-3</v>
      </c>
      <c r="V42" s="18">
        <f t="shared" si="13"/>
        <v>1.4812475247518368E-3</v>
      </c>
    </row>
    <row r="43" spans="2:31" x14ac:dyDescent="0.25">
      <c r="B43" s="18">
        <f>B42+$D$15</f>
        <v>1.2</v>
      </c>
      <c r="C43" s="18">
        <f t="shared" si="1"/>
        <v>1.04</v>
      </c>
      <c r="D43" s="27">
        <f t="shared" si="2"/>
        <v>1.0285649631999998</v>
      </c>
      <c r="E43" s="27">
        <f t="shared" si="3"/>
        <v>1.0285635832525146</v>
      </c>
      <c r="F43" s="18">
        <f t="shared" ref="F43:F47" si="18" xml:space="preserve"> 0.12035*B43^3 + 0.6391*B43^2 - 1.7209*B43 + 1.96146</f>
        <v>1.0246488</v>
      </c>
      <c r="G43" s="18">
        <f t="shared" si="5"/>
        <v>1.0995227692307924E-2</v>
      </c>
      <c r="H43" s="18">
        <f t="shared" si="6"/>
        <v>1.0996554564889819E-2</v>
      </c>
      <c r="I43" s="18">
        <f t="shared" si="7"/>
        <v>1.4760769230769239E-2</v>
      </c>
      <c r="O43" s="18">
        <f>O42+$Q$15</f>
        <v>1.2</v>
      </c>
      <c r="P43" s="18">
        <f t="shared" si="8"/>
        <v>1.04</v>
      </c>
      <c r="Q43" s="27">
        <f t="shared" si="0"/>
        <v>1.0375601857878145</v>
      </c>
      <c r="R43" s="27">
        <f t="shared" si="9"/>
        <v>1.0375333455115987</v>
      </c>
      <c r="S43" s="39">
        <f xml:space="preserve"> -1.12306*O43^3 + 4.74608*O43^2 - 6.1644*O43 + 3.54138</f>
        <v>1.0378075200000012</v>
      </c>
      <c r="T43" s="18">
        <f t="shared" si="11"/>
        <v>2.3459752040245496E-3</v>
      </c>
      <c r="U43" s="18">
        <f t="shared" si="12"/>
        <v>2.3717831619243577E-3</v>
      </c>
      <c r="V43" s="18">
        <f t="shared" si="13"/>
        <v>2.1081538461527219E-3</v>
      </c>
    </row>
    <row r="44" spans="2:31" x14ac:dyDescent="0.25">
      <c r="B44" s="18">
        <f>B43+$D$15</f>
        <v>1.3</v>
      </c>
      <c r="C44" s="18">
        <f t="shared" si="1"/>
        <v>1.0900000000000001</v>
      </c>
      <c r="D44" s="27">
        <f t="shared" si="2"/>
        <v>1.0745609877999998</v>
      </c>
      <c r="E44" s="27">
        <f t="shared" si="3"/>
        <v>1.0745587976369608</v>
      </c>
      <c r="F44" s="18">
        <f t="shared" si="18"/>
        <v>1.0687779499999996</v>
      </c>
      <c r="G44" s="18">
        <f t="shared" si="5"/>
        <v>1.4164231376147085E-2</v>
      </c>
      <c r="H44" s="18">
        <f t="shared" si="6"/>
        <v>1.416624070003601E-2</v>
      </c>
      <c r="I44" s="18">
        <f t="shared" si="7"/>
        <v>1.9469770642202233E-2</v>
      </c>
      <c r="O44" s="18">
        <f>O43+$Q$15</f>
        <v>1.3</v>
      </c>
      <c r="P44" s="18">
        <f t="shared" si="8"/>
        <v>1.0900000000000001</v>
      </c>
      <c r="Q44" s="27">
        <f t="shared" si="0"/>
        <v>1.0855943063151647</v>
      </c>
      <c r="R44" s="27">
        <f t="shared" si="9"/>
        <v>1.0855356251445425</v>
      </c>
      <c r="S44" s="20">
        <f>0.92167*O44^3 - 2.67467*O44^2 + 2.81276*O44 - 0.07862</f>
        <v>1.0826846900000002</v>
      </c>
      <c r="T44" s="18">
        <f t="shared" si="11"/>
        <v>4.0419208117755444E-3</v>
      </c>
      <c r="U44" s="18">
        <f t="shared" si="12"/>
        <v>4.0957567481262258E-3</v>
      </c>
      <c r="V44" s="18">
        <f t="shared" si="13"/>
        <v>6.7112935779815161E-3</v>
      </c>
    </row>
    <row r="45" spans="2:31" x14ac:dyDescent="0.25">
      <c r="B45" s="18">
        <f>B44+$D$15</f>
        <v>1.4000000000000001</v>
      </c>
      <c r="C45" s="18">
        <f t="shared" si="1"/>
        <v>1.1600000000000001</v>
      </c>
      <c r="D45" s="27">
        <f t="shared" si="2"/>
        <v>1.1418796544000001</v>
      </c>
      <c r="E45" s="27">
        <f t="shared" si="3"/>
        <v>1.1418765335620866</v>
      </c>
      <c r="F45" s="18">
        <f t="shared" si="18"/>
        <v>1.1350764000000002</v>
      </c>
      <c r="G45" s="18">
        <f t="shared" si="5"/>
        <v>1.5620987586206969E-2</v>
      </c>
      <c r="H45" s="18">
        <f t="shared" si="6"/>
        <v>1.5623677963718547E-2</v>
      </c>
      <c r="I45" s="18">
        <f t="shared" si="7"/>
        <v>2.148586206896546E-2</v>
      </c>
      <c r="O45" s="18">
        <f>O44+$Q$15</f>
        <v>1.4000000000000001</v>
      </c>
      <c r="P45" s="18">
        <f t="shared" si="8"/>
        <v>1.1600000000000001</v>
      </c>
      <c r="Q45" s="27">
        <f t="shared" si="0"/>
        <v>1.147852989442717</v>
      </c>
      <c r="R45" s="27">
        <f t="shared" si="9"/>
        <v>1.1477740292127381</v>
      </c>
      <c r="S45" s="20">
        <f>0.92167*O45^3 - 2.67467*O45^2 + 2.81276*O45 - 0.07862</f>
        <v>1.1459532800000001</v>
      </c>
      <c r="T45" s="18">
        <f t="shared" si="11"/>
        <v>1.0471560825244117E-2</v>
      </c>
      <c r="U45" s="18">
        <f t="shared" si="12"/>
        <v>1.0539629989019019E-2</v>
      </c>
      <c r="V45" s="18">
        <f t="shared" si="13"/>
        <v>1.2109241379310402E-2</v>
      </c>
    </row>
    <row r="46" spans="2:31" x14ac:dyDescent="0.25">
      <c r="B46" s="18">
        <f>B45+$D$15</f>
        <v>1.5000000000000002</v>
      </c>
      <c r="C46" s="18">
        <f t="shared" si="1"/>
        <v>1.2500000000000002</v>
      </c>
      <c r="D46" s="27">
        <f t="shared" si="2"/>
        <v>1.2305218750000004</v>
      </c>
      <c r="E46" s="27">
        <f t="shared" si="3"/>
        <v>1.2305176634419976</v>
      </c>
      <c r="F46" s="18">
        <f t="shared" si="18"/>
        <v>1.2242662500000003</v>
      </c>
      <c r="G46" s="18">
        <f t="shared" si="5"/>
        <v>1.5582499999999829E-2</v>
      </c>
      <c r="H46" s="18">
        <f t="shared" si="6"/>
        <v>1.5585869246402059E-2</v>
      </c>
      <c r="I46" s="18">
        <f t="shared" si="7"/>
        <v>2.0586999999999907E-2</v>
      </c>
      <c r="O46" s="18">
        <f>O45+$Q$15</f>
        <v>1.5000000000000002</v>
      </c>
      <c r="P46" s="18">
        <f t="shared" si="8"/>
        <v>1.2500000000000002</v>
      </c>
      <c r="Q46" s="27">
        <f t="shared" si="0"/>
        <v>1.2282826789864054</v>
      </c>
      <c r="R46" s="27">
        <f t="shared" si="9"/>
        <v>1.2283191155779698</v>
      </c>
      <c r="S46" s="39">
        <f xml:space="preserve"> -0.81635*O46^3 + 4.80467*O46^2 - 7.91604*O46 + 5.05137</f>
        <v>1.2326362500000005</v>
      </c>
      <c r="T46" s="18">
        <f t="shared" si="11"/>
        <v>1.7373856810875839E-2</v>
      </c>
      <c r="U46" s="18">
        <f t="shared" si="12"/>
        <v>1.7344707537624335E-2</v>
      </c>
      <c r="V46" s="18">
        <f t="shared" si="13"/>
        <v>1.389099999999974E-2</v>
      </c>
    </row>
    <row r="47" spans="2:31" ht="15.75" thickBot="1" x14ac:dyDescent="0.3">
      <c r="B47" s="18">
        <f>B46+$D$15</f>
        <v>1.6000000000000003</v>
      </c>
      <c r="C47" s="18">
        <f t="shared" si="1"/>
        <v>1.3600000000000003</v>
      </c>
      <c r="D47" s="27">
        <f t="shared" si="2"/>
        <v>1.3403586015999998</v>
      </c>
      <c r="E47" s="27">
        <f t="shared" si="3"/>
        <v>1.340353091521354</v>
      </c>
      <c r="F47" s="18">
        <f t="shared" si="18"/>
        <v>1.3370696000000002</v>
      </c>
      <c r="G47" s="18">
        <f t="shared" si="5"/>
        <v>1.4442204705882766E-2</v>
      </c>
      <c r="H47" s="18">
        <f t="shared" si="6"/>
        <v>1.4446256234298793E-2</v>
      </c>
      <c r="I47" s="18">
        <f t="shared" si="7"/>
        <v>1.6860588235294207E-2</v>
      </c>
      <c r="O47" s="18">
        <f>O46+$Q$15</f>
        <v>1.6000000000000003</v>
      </c>
      <c r="P47" s="18">
        <f t="shared" si="8"/>
        <v>1.3600000000000003</v>
      </c>
      <c r="Q47" s="27">
        <f t="shared" si="0"/>
        <v>1.3358193912746676</v>
      </c>
      <c r="R47" s="27">
        <f t="shared" si="9"/>
        <v>1.3365278797394611</v>
      </c>
      <c r="S47" s="39">
        <f xml:space="preserve"> -0.81635*O47^3 + 4.80467*O47^2 - 7.91604*O47 + 5.05137</f>
        <v>1.3418916000000021</v>
      </c>
      <c r="T47" s="18">
        <f t="shared" si="11"/>
        <v>1.7779859356862257E-2</v>
      </c>
      <c r="U47" s="18">
        <f t="shared" si="12"/>
        <v>1.725891195627885E-2</v>
      </c>
      <c r="V47" s="18">
        <f t="shared" si="13"/>
        <v>1.3314999999998708E-2</v>
      </c>
    </row>
    <row r="48" spans="2:31" ht="19.5" thickBot="1" x14ac:dyDescent="0.35">
      <c r="B48" s="18">
        <f>B47+$D$15</f>
        <v>1.7000000000000004</v>
      </c>
      <c r="C48" s="18">
        <f t="shared" si="1"/>
        <v>1.4900000000000007</v>
      </c>
      <c r="D48" s="27">
        <f t="shared" si="2"/>
        <v>1.4711120582000001</v>
      </c>
      <c r="E48" s="27">
        <f t="shared" si="3"/>
        <v>1.4711049853090508</v>
      </c>
      <c r="F48" s="18">
        <f>- 0.47911*B48^3 + 3.62294*B48^2 - 6.67163*B48 + 4.6995</f>
        <v>1.4741581699999999</v>
      </c>
      <c r="G48" s="18">
        <f t="shared" si="5"/>
        <v>1.267647100671176E-2</v>
      </c>
      <c r="H48" s="18">
        <f t="shared" si="6"/>
        <v>1.2681217913389187E-2</v>
      </c>
      <c r="I48" s="18">
        <f t="shared" si="7"/>
        <v>1.063210067114142E-2</v>
      </c>
      <c r="O48" s="18">
        <f>O47+$Q$15</f>
        <v>1.7000000000000004</v>
      </c>
      <c r="P48" s="18">
        <f t="shared" si="8"/>
        <v>1.4900000000000007</v>
      </c>
      <c r="Q48" s="27">
        <f t="shared" si="0"/>
        <v>1.4714763222580705</v>
      </c>
      <c r="R48" s="27">
        <f t="shared" si="9"/>
        <v>1.4746066061734902</v>
      </c>
      <c r="S48" s="20">
        <f>0.51423*O48^3 - 1.81832*O48^2 + 3.07269*O48 - 1.02603</f>
        <v>1.4690101900000014</v>
      </c>
      <c r="T48" s="18">
        <f t="shared" si="11"/>
        <v>1.2431998484516907E-2</v>
      </c>
      <c r="U48" s="18">
        <f t="shared" si="12"/>
        <v>1.033113679631577E-2</v>
      </c>
      <c r="V48" s="18">
        <f t="shared" si="13"/>
        <v>1.4087120805368598E-2</v>
      </c>
      <c r="AB48" s="42" t="s">
        <v>8</v>
      </c>
      <c r="AC48" s="40"/>
      <c r="AD48" s="40"/>
      <c r="AE48" s="41"/>
    </row>
    <row r="49" spans="2:22" x14ac:dyDescent="0.25">
      <c r="B49" s="18">
        <f>B48+$D$15</f>
        <v>1.8000000000000005</v>
      </c>
      <c r="C49" s="18">
        <f t="shared" si="1"/>
        <v>1.6400000000000008</v>
      </c>
      <c r="D49" s="27">
        <f t="shared" si="2"/>
        <v>1.6223369728000003</v>
      </c>
      <c r="E49" s="27">
        <f t="shared" si="3"/>
        <v>1.6223280070118817</v>
      </c>
      <c r="F49" s="18">
        <f t="shared" ref="F49:F51" si="19">- 0.47911*B49^3 + 3.62294*B49^2 - 6.67163*B49 + 4.6995</f>
        <v>1.6347220799999986</v>
      </c>
      <c r="G49" s="18">
        <f t="shared" si="5"/>
        <v>1.0770138536585641E-2</v>
      </c>
      <c r="H49" s="18">
        <f t="shared" si="6"/>
        <v>1.0775605480560394E-2</v>
      </c>
      <c r="I49" s="18">
        <f t="shared" si="7"/>
        <v>3.2182439024403377E-3</v>
      </c>
      <c r="O49" s="18">
        <f>O48+$Q$15</f>
        <v>1.8000000000000005</v>
      </c>
      <c r="P49" s="18">
        <f t="shared" si="8"/>
        <v>1.6400000000000008</v>
      </c>
      <c r="Q49" s="27">
        <f t="shared" si="0"/>
        <v>1.6161595665128665</v>
      </c>
      <c r="R49" s="27">
        <f t="shared" si="9"/>
        <v>1.6264825322757428</v>
      </c>
      <c r="S49" s="20">
        <f>0.51423*O49^3 - 1.81832*O49^2 + 3.07269*O49 - 1.02603</f>
        <v>1.6124445600000015</v>
      </c>
      <c r="T49" s="18">
        <f t="shared" si="11"/>
        <v>1.4536849687276988E-2</v>
      </c>
      <c r="U49" s="18">
        <f t="shared" si="12"/>
        <v>8.242358368449991E-3</v>
      </c>
      <c r="V49" s="18">
        <f t="shared" si="13"/>
        <v>1.6802097560975188E-2</v>
      </c>
    </row>
    <row r="50" spans="2:22" x14ac:dyDescent="0.25">
      <c r="B50" s="18">
        <f>B49+$D$15</f>
        <v>1.9000000000000006</v>
      </c>
      <c r="C50" s="18">
        <f t="shared" si="1"/>
        <v>1.8100000000000009</v>
      </c>
      <c r="D50" s="27">
        <f t="shared" si="2"/>
        <v>1.7934018094000006</v>
      </c>
      <c r="E50" s="27">
        <f t="shared" si="3"/>
        <v>1.7933905449682217</v>
      </c>
      <c r="F50" s="18">
        <f t="shared" si="19"/>
        <v>1.8160009100000005</v>
      </c>
      <c r="G50" s="18">
        <f t="shared" si="5"/>
        <v>9.1702710497239392E-3</v>
      </c>
      <c r="H50" s="18">
        <f t="shared" si="6"/>
        <v>9.1764944926957092E-3</v>
      </c>
      <c r="I50" s="18">
        <f t="shared" si="7"/>
        <v>3.3154198895025298E-3</v>
      </c>
      <c r="O50" s="18">
        <f>O49+$Q$15</f>
        <v>1.9000000000000006</v>
      </c>
      <c r="P50" s="18">
        <f t="shared" si="8"/>
        <v>1.8100000000000009</v>
      </c>
      <c r="Q50" s="27">
        <f t="shared" si="0"/>
        <v>1.7403332696208338</v>
      </c>
      <c r="R50" s="27">
        <f t="shared" si="9"/>
        <v>1.7696697969916291</v>
      </c>
      <c r="S50" s="39">
        <f xml:space="preserve"> -0.0209*O50^3 + 1.20604*O50^2 - 2.62491*O50 + 2.55185</f>
        <v>1.7749723000000008</v>
      </c>
      <c r="T50" s="18">
        <f t="shared" si="11"/>
        <v>3.8489906286832659E-2</v>
      </c>
      <c r="U50" s="18">
        <f t="shared" si="12"/>
        <v>2.2281880115122568E-2</v>
      </c>
      <c r="V50" s="18">
        <f t="shared" si="13"/>
        <v>1.9352320441989E-2</v>
      </c>
    </row>
    <row r="51" spans="2:22" x14ac:dyDescent="0.25">
      <c r="B51" s="18">
        <f>B50+$D$15</f>
        <v>2.0000000000000004</v>
      </c>
      <c r="C51" s="18">
        <f t="shared" si="1"/>
        <v>2.0000000000000009</v>
      </c>
      <c r="D51" s="27">
        <f t="shared" si="2"/>
        <v>1.9834700000000005</v>
      </c>
      <c r="E51" s="27">
        <f t="shared" si="3"/>
        <v>1.9834559450816909</v>
      </c>
      <c r="F51" s="18">
        <f t="shared" si="19"/>
        <v>2.0151199999999987</v>
      </c>
      <c r="G51" s="18">
        <f t="shared" si="5"/>
        <v>8.2650000000001854E-3</v>
      </c>
      <c r="H51" s="18">
        <f t="shared" si="6"/>
        <v>8.2720274591550035E-3</v>
      </c>
      <c r="I51" s="18">
        <f t="shared" si="7"/>
        <v>7.5599999999988975E-3</v>
      </c>
      <c r="O51" s="18">
        <f>O50+$Q$15</f>
        <v>2.0000000000000004</v>
      </c>
      <c r="P51" s="18">
        <f t="shared" si="8"/>
        <v>2.0000000000000009</v>
      </c>
      <c r="Q51" s="27">
        <f t="shared" si="0"/>
        <v>1.8430699999824114</v>
      </c>
      <c r="R51" s="27">
        <f t="shared" si="9"/>
        <v>1.9186717792944639</v>
      </c>
      <c r="S51" s="39">
        <f xml:space="preserve"> -0.0209*O51^3 + 1.20604*O51^2 - 2.62491*O51 + 2.55185</f>
        <v>1.9589900000000009</v>
      </c>
      <c r="T51" s="18">
        <f t="shared" si="11"/>
        <v>7.8465000008794708E-2</v>
      </c>
      <c r="U51" s="18">
        <f t="shared" si="12"/>
        <v>4.0664110352768491E-2</v>
      </c>
      <c r="V51" s="18">
        <f t="shared" si="13"/>
        <v>2.0504999999999985E-2</v>
      </c>
    </row>
    <row r="72" spans="28:31" ht="15.75" thickBot="1" x14ac:dyDescent="0.3"/>
    <row r="73" spans="28:31" ht="19.5" thickBot="1" x14ac:dyDescent="0.35">
      <c r="AB73" s="42" t="s">
        <v>8</v>
      </c>
      <c r="AC73" s="40"/>
      <c r="AD73" s="40"/>
      <c r="AE73" s="41"/>
    </row>
  </sheetData>
  <mergeCells count="7">
    <mergeCell ref="AB73:AE73"/>
    <mergeCell ref="U13:V16"/>
    <mergeCell ref="H13:I16"/>
    <mergeCell ref="B2:I2"/>
    <mergeCell ref="B3:I4"/>
    <mergeCell ref="AB22:AE22"/>
    <mergeCell ref="AB48:AE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Análisis resultados 6 puntos</vt:lpstr>
      <vt:lpstr>Análisis resultados 18 puntos</vt:lpstr>
      <vt:lpstr>Comparación 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Rodríguez Castellanos</dc:creator>
  <cp:lastModifiedBy>Juan Sebastián Rodríguez Castellanos</cp:lastModifiedBy>
  <dcterms:created xsi:type="dcterms:W3CDTF">2021-07-28T01:14:06Z</dcterms:created>
  <dcterms:modified xsi:type="dcterms:W3CDTF">2021-07-28T04:05:37Z</dcterms:modified>
</cp:coreProperties>
</file>