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200" windowHeight="11190"/>
  </bookViews>
  <sheets>
    <sheet name="Sheet1" sheetId="1" r:id="rId1"/>
  </sheets>
  <externalReferences>
    <externalReference r:id="rId2"/>
  </externalReference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Sheet1!$J$5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0" i="1"/>
  <c r="D38" i="1"/>
  <c r="D37" i="1"/>
  <c r="H23" i="1" l="1"/>
  <c r="G23" i="1"/>
  <c r="C48" i="1"/>
  <c r="C49" i="1" s="1"/>
  <c r="C50" i="1"/>
  <c r="C51" i="1"/>
  <c r="C52" i="1"/>
  <c r="B52" i="1"/>
  <c r="B51" i="1"/>
  <c r="B50" i="1"/>
  <c r="B48" i="1"/>
  <c r="B49" i="1" s="1"/>
  <c r="C47" i="1"/>
  <c r="B47" i="1"/>
  <c r="G25" i="1"/>
  <c r="G24" i="1"/>
  <c r="G27" i="1" l="1"/>
  <c r="P18" i="1"/>
  <c r="C34" i="1"/>
  <c r="L15" i="1"/>
  <c r="C35" i="1"/>
  <c r="B35" i="1"/>
  <c r="B34" i="1"/>
  <c r="L14" i="1" l="1"/>
  <c r="L16" i="1" s="1"/>
  <c r="C33" i="1"/>
  <c r="B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D35" i="1" l="1"/>
  <c r="P17" i="1"/>
  <c r="P19" i="1" s="1"/>
  <c r="D34" i="1"/>
  <c r="D33" i="1"/>
</calcChain>
</file>

<file path=xl/sharedStrings.xml><?xml version="1.0" encoding="utf-8"?>
<sst xmlns="http://schemas.openxmlformats.org/spreadsheetml/2006/main" count="79" uniqueCount="59">
  <si>
    <t>Sample</t>
  </si>
  <si>
    <t>Mem. Score. Pre</t>
  </si>
  <si>
    <t>Mem. Score post</t>
  </si>
  <si>
    <t>Difference</t>
  </si>
  <si>
    <t>Average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</si>
  <si>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</si>
  <si>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</si>
  <si>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</si>
  <si>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</si>
  <si>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</si>
  <si>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</si>
  <si>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</si>
  <si>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</si>
  <si>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</si>
  <si>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</si>
  <si>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</si>
  <si>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</si>
  <si>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stdev</t>
  </si>
  <si>
    <t>median</t>
  </si>
  <si>
    <t>F-Test Two-Sample for Variances</t>
  </si>
  <si>
    <t>F</t>
  </si>
  <si>
    <t>P(F&lt;=f) one-tail</t>
  </si>
  <si>
    <t>F Critical one-tail</t>
  </si>
  <si>
    <t>VR</t>
  </si>
  <si>
    <t>VR(Crit)</t>
  </si>
  <si>
    <t>p</t>
  </si>
  <si>
    <t>t-Test: Two-Sample Assuming Equal Variances</t>
  </si>
  <si>
    <t>Pooled Variance</t>
  </si>
  <si>
    <t>t</t>
  </si>
  <si>
    <t>t (crit)</t>
  </si>
  <si>
    <t>Anova: Single Factor</t>
  </si>
  <si>
    <t>SUMMARY</t>
  </si>
  <si>
    <t>Groups</t>
  </si>
  <si>
    <t>Count</t>
  </si>
  <si>
    <t>Sum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</si>
  <si>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</si>
  <si>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</si>
  <si>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</si>
  <si>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</si>
  <si>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</si>
  <si>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</si>
  <si>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</si>
  <si>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</si>
  <si>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</si>
  <si>
    <t>Box Plot</t>
  </si>
  <si>
    <t>Min</t>
  </si>
  <si>
    <t>Q1-Min</t>
  </si>
  <si>
    <t>Med-Q1</t>
  </si>
  <si>
    <t>Q3-Med</t>
  </si>
  <si>
    <t>Max-Q3</t>
  </si>
  <si>
    <t>Shapiro-Wilk Test</t>
  </si>
  <si>
    <t>W</t>
  </si>
  <si>
    <t>p-value</t>
  </si>
  <si>
    <t>alpha</t>
  </si>
  <si>
    <t>normal</t>
  </si>
  <si>
    <t>yes</t>
  </si>
  <si>
    <t>sEM</t>
  </si>
  <si>
    <t>DF</t>
  </si>
  <si>
    <t>tcrit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</si>
</sst>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FF0000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justify" vertical="justify"/>
    </xf>
    <xf numFmtId="0" fontId="0" fillId="0" borderId="0" xfId="0" applyAlignment="1">
      <alignment vertical="top"/>
    </xf>
    <xf numFmtId="164" fontId="0" fillId="0" borderId="0" xfId="0" applyNumberFormat="1"/>
    <xf numFmtId="0" fontId="0" fillId="0" borderId="0" xfId="0" applyFill="1" applyBorder="1" applyAlignment="1"/>
    <xf numFmtId="0" fontId="1" fillId="0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0" xfId="0" applyFill="1" applyBorder="1" applyAlignment="1"/>
    <xf numFmtId="0" fontId="1" fillId="0" borderId="0" xfId="0" applyFont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27" xfId="0" applyFont="1" applyBorder="1" applyAlignment="1">
      <alignment horizontal="center"/>
    </xf>
    <xf numFmtId="0" fontId="0" fillId="0" borderId="27" xfId="0" applyBorder="1" applyAlignment="1">
      <alignment horizontal="right"/>
    </xf>
    <xf numFmtId="0" fontId="2" fillId="0" borderId="0" xfId="0" applyFont="1"/>
    <xf numFmtId="0" fontId="0" fillId="2" borderId="0" xfId="0" applyFill="1" applyAlignment="1">
      <alignment horizontal="justify" vertical="justify"/>
    </xf>
    <xf numFmtId="0" fontId="0" fillId="2" borderId="0" xfId="0" applyFill="1"/>
    <xf numFmtId="2" fontId="0" fillId="2" borderId="0" xfId="0" applyNumberFormat="1" applyFill="1"/>
    <xf numFmtId="0" fontId="2" fillId="2" borderId="0" xfId="0" applyFont="1" applyFill="1"/>
    <xf numFmtId="0" fontId="1" fillId="2" borderId="27" xfId="0" applyFont="1" applyFill="1" applyBorder="1" applyAlignment="1">
      <alignment horizontal="center"/>
    </xf>
    <xf numFmtId="0" fontId="0" fillId="2" borderId="27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scores</a:t>
            </a:r>
          </a:p>
        </c:rich>
      </c:tx>
      <c:layout>
        <c:manualLayout>
          <c:xMode val="edge"/>
          <c:yMode val="edge"/>
          <c:x val="0.28261716126388575"/>
          <c:y val="6.94444444444444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48765327402962"/>
          <c:y val="6.0544254884806054E-2"/>
          <c:w val="0.8191240941279273"/>
          <c:h val="0.823475867599883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5B9BD5"/>
                  </a:solidFill>
                </a14:hiddenFill>
              </a:ext>
            </a:extLst>
          </c:spPr>
          <c:invertIfNegative val="0"/>
          <c:cat>
            <c:strRef>
              <c:f>Sheet1!$B$47:$C$47</c:f>
              <c:strCache>
                <c:ptCount val="2"/>
                <c:pt idx="0">
                  <c:v>Mem. Score. Pre</c:v>
                </c:pt>
                <c:pt idx="1">
                  <c:v>Mem. Score post</c:v>
                </c:pt>
              </c:strCache>
            </c:strRef>
          </c:cat>
          <c:val>
            <c:numRef>
              <c:f>Sheet1!$B$48:$C$48</c:f>
              <c:numCache>
                <c:formatCode>General</c:formatCode>
                <c:ptCount val="2"/>
                <c:pt idx="0">
                  <c:v>44</c:v>
                </c:pt>
                <c:pt idx="1">
                  <c:v>46</c:v>
                </c:pt>
              </c:numCache>
            </c:numRef>
          </c:val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ED7D31"/>
                  </a:solidFill>
                </a14:hiddenFill>
              </a:ext>
            </a:extLst>
          </c:spPr>
          <c:invertIfNegative val="0"/>
          <c:errBars>
            <c:errBarType val="minus"/>
            <c:errValType val="percentage"/>
            <c:noEndCap val="0"/>
            <c:val val="100"/>
          </c:errBars>
          <c:cat>
            <c:strRef>
              <c:f>Sheet1!$B$47:$C$47</c:f>
              <c:strCache>
                <c:ptCount val="2"/>
                <c:pt idx="0">
                  <c:v>Mem. Score. Pre</c:v>
                </c:pt>
                <c:pt idx="1">
                  <c:v>Mem. Score post</c:v>
                </c:pt>
              </c:strCache>
            </c:strRef>
          </c:cat>
          <c:val>
            <c:numRef>
              <c:f>Sheet1!$B$49:$C$49</c:f>
              <c:numCache>
                <c:formatCode>General</c:formatCode>
                <c:ptCount val="2"/>
                <c:pt idx="0">
                  <c:v>12.5</c:v>
                </c:pt>
                <c:pt idx="1">
                  <c:v>13</c:v>
                </c:pt>
              </c:numCache>
            </c:numRef>
          </c:val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Med-Q1</c:v>
                </c:pt>
              </c:strCache>
            </c:strRef>
          </c:tx>
          <c:invertIfNegative val="0"/>
          <c:cat>
            <c:strRef>
              <c:f>Sheet1!$B$47:$C$47</c:f>
              <c:strCache>
                <c:ptCount val="2"/>
                <c:pt idx="0">
                  <c:v>Mem. Score. Pre</c:v>
                </c:pt>
                <c:pt idx="1">
                  <c:v>Mem. Score post</c:v>
                </c:pt>
              </c:strCache>
            </c:strRef>
          </c:cat>
          <c:val>
            <c:numRef>
              <c:f>Sheet1!$B$50:$C$50</c:f>
              <c:numCache>
                <c:formatCode>General</c:formatCode>
                <c:ptCount val="2"/>
                <c:pt idx="0">
                  <c:v>5.5</c:v>
                </c:pt>
                <c:pt idx="1">
                  <c:v>7.5</c:v>
                </c:pt>
              </c:numCache>
            </c:numRef>
          </c:val>
        </c:ser>
        <c:ser>
          <c:idx val="3"/>
          <c:order val="3"/>
          <c:tx>
            <c:strRef>
              <c:f>Sheet1!$A$51</c:f>
              <c:strCache>
                <c:ptCount val="1"/>
                <c:pt idx="0">
                  <c:v>Q3-Med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Sheet1!$B$52:$C$52</c:f>
                <c:numCache>
                  <c:formatCode>General</c:formatCode>
                  <c:ptCount val="2"/>
                  <c:pt idx="0">
                    <c:v>8.5</c:v>
                  </c:pt>
                  <c:pt idx="1">
                    <c:v>11.25</c:v>
                  </c:pt>
                </c:numCache>
              </c:numRef>
            </c:plus>
          </c:errBars>
          <c:cat>
            <c:strRef>
              <c:f>Sheet1!$B$47:$C$47</c:f>
              <c:strCache>
                <c:ptCount val="2"/>
                <c:pt idx="0">
                  <c:v>Mem. Score. Pre</c:v>
                </c:pt>
                <c:pt idx="1">
                  <c:v>Mem. Score post</c:v>
                </c:pt>
              </c:strCache>
            </c:strRef>
          </c:cat>
          <c:val>
            <c:numRef>
              <c:f>Sheet1!$B$51:$C$51</c:f>
              <c:numCache>
                <c:formatCode>General</c:formatCode>
                <c:ptCount val="2"/>
                <c:pt idx="0">
                  <c:v>6.5</c:v>
                </c:pt>
                <c:pt idx="1">
                  <c:v>6.25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589824"/>
        <c:axId val="196550656"/>
      </c:barChart>
      <c:catAx>
        <c:axId val="19658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550656"/>
        <c:crosses val="autoZero"/>
        <c:auto val="1"/>
        <c:lblAlgn val="ctr"/>
        <c:lblOffset val="100"/>
        <c:noMultiLvlLbl val="0"/>
      </c:catAx>
      <c:valAx>
        <c:axId val="196550656"/>
        <c:scaling>
          <c:orientation val="minMax"/>
          <c:max val="100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89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490537</xdr:colOff>
      <xdr:row>0</xdr:row>
      <xdr:rowOff>114300</xdr:rowOff>
    </xdr:from>
    <xdr:to>
      <xdr:col>9</xdr:col>
      <xdr:colOff>657225</xdr:colOff>
      <xdr:row>12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ndner/AppData/Roaming/Microsoft/AddIns/RealStat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lcoxon Table"/>
      <sheetName val="Mann Table"/>
      <sheetName val="RSign Table"/>
      <sheetName val="Runs Table"/>
      <sheetName val="KS Table"/>
      <sheetName val="SW Table"/>
      <sheetName val="Stud. Q Table"/>
      <sheetName val="Stud. Q Table 2"/>
      <sheetName val="Sp Rho Table"/>
      <sheetName val="Ken Tau Table"/>
      <sheetName val="Durbin Table"/>
      <sheetName val="RealStats"/>
    </sheetNames>
    <definedNames>
      <definedName name="SHAPIRO"/>
      <definedName name="SWTES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workbookViewId="0">
      <selection activeCell="D42" sqref="D42"/>
    </sheetView>
  </sheetViews>
  <sheetFormatPr defaultRowHeight="15" x14ac:dyDescent="0.25"/>
  <cols>
    <col min="2" max="2" width="8.28515625" customWidth="1"/>
    <col min="3" max="4" width="9.5703125" bestFit="1" customWidth="1"/>
    <col min="10" max="10" width="17" customWidth="1"/>
    <col min="12" max="12" width="13" customWidth="1"/>
    <col min="15" max="15" width="18.85546875" customWidth="1"/>
    <col min="18" max="18" width="14.5703125" customWidth="1"/>
    <col min="19" max="19" width="15.7109375" bestFit="1" customWidth="1"/>
  </cols>
  <sheetData>
    <row r="1" spans="1:17" ht="45.75" thickBot="1" x14ac:dyDescent="0.3">
      <c r="A1" t="s">
        <v>0</v>
      </c>
      <c r="B1" s="1" t="s">
        <v>1</v>
      </c>
      <c r="C1" s="1" t="s">
        <v>2</v>
      </c>
      <c r="D1" s="2" t="s">
        <v>3</v>
      </c>
    </row>
    <row r="2" spans="1:17" x14ac:dyDescent="0.25">
      <c r="A2">
        <v>1</v>
      </c>
      <c r="B2">
        <v>73</v>
      </c>
      <c r="C2">
        <v>76</v>
      </c>
      <c r="D2">
        <f>C2-B2</f>
        <v>3</v>
      </c>
      <c r="K2" s="6" t="s">
        <v>19</v>
      </c>
      <c r="L2" s="7"/>
      <c r="M2" s="8"/>
      <c r="O2" s="6" t="s">
        <v>26</v>
      </c>
      <c r="P2" s="7"/>
      <c r="Q2" s="8"/>
    </row>
    <row r="3" spans="1:17" ht="15.75" thickBot="1" x14ac:dyDescent="0.3">
      <c r="A3">
        <f>A2+1</f>
        <v>2</v>
      </c>
      <c r="B3">
        <v>55</v>
      </c>
      <c r="C3">
        <v>58</v>
      </c>
      <c r="D3">
        <f t="shared" ref="D3:D31" si="0">C3-B3</f>
        <v>3</v>
      </c>
      <c r="K3" s="9"/>
      <c r="L3" s="10"/>
      <c r="M3" s="11"/>
      <c r="O3" s="9"/>
      <c r="P3" s="10"/>
      <c r="Q3" s="11"/>
    </row>
    <row r="4" spans="1:17" x14ac:dyDescent="0.25">
      <c r="A4">
        <f t="shared" ref="A4:A31" si="1">A3+1</f>
        <v>3</v>
      </c>
      <c r="B4">
        <v>73</v>
      </c>
      <c r="C4">
        <v>73</v>
      </c>
      <c r="D4">
        <f t="shared" si="0"/>
        <v>0</v>
      </c>
      <c r="K4" s="12"/>
      <c r="L4" s="5" t="s">
        <v>5</v>
      </c>
      <c r="M4" s="13" t="s">
        <v>6</v>
      </c>
      <c r="O4" s="12"/>
      <c r="P4" s="5" t="s">
        <v>5</v>
      </c>
      <c r="Q4" s="13" t="s">
        <v>6</v>
      </c>
    </row>
    <row r="5" spans="1:17" x14ac:dyDescent="0.25">
      <c r="A5">
        <f t="shared" si="1"/>
        <v>4</v>
      </c>
      <c r="B5">
        <v>58</v>
      </c>
      <c r="C5">
        <v>60</v>
      </c>
      <c r="D5">
        <f t="shared" si="0"/>
        <v>2</v>
      </c>
      <c r="K5" s="14" t="s">
        <v>7</v>
      </c>
      <c r="L5" s="4">
        <v>62.9</v>
      </c>
      <c r="M5" s="15">
        <v>66.066666666666663</v>
      </c>
      <c r="O5" s="14" t="s">
        <v>7</v>
      </c>
      <c r="P5" s="4">
        <v>62.9</v>
      </c>
      <c r="Q5" s="15">
        <v>66.066666666666663</v>
      </c>
    </row>
    <row r="6" spans="1:17" x14ac:dyDescent="0.25">
      <c r="A6">
        <f t="shared" si="1"/>
        <v>5</v>
      </c>
      <c r="B6">
        <v>54</v>
      </c>
      <c r="C6">
        <v>60</v>
      </c>
      <c r="D6">
        <f t="shared" si="0"/>
        <v>6</v>
      </c>
      <c r="K6" s="14" t="s">
        <v>8</v>
      </c>
      <c r="L6" s="4">
        <v>65.955172413793008</v>
      </c>
      <c r="M6" s="15">
        <v>90.685057471264429</v>
      </c>
      <c r="O6" s="14" t="s">
        <v>8</v>
      </c>
      <c r="P6" s="4">
        <v>65.955172413793008</v>
      </c>
      <c r="Q6" s="15">
        <v>90.685057471264429</v>
      </c>
    </row>
    <row r="7" spans="1:17" x14ac:dyDescent="0.25">
      <c r="A7">
        <f t="shared" si="1"/>
        <v>6</v>
      </c>
      <c r="B7">
        <v>56</v>
      </c>
      <c r="C7">
        <v>63</v>
      </c>
      <c r="D7">
        <f t="shared" si="0"/>
        <v>7</v>
      </c>
      <c r="K7" s="14" t="s">
        <v>9</v>
      </c>
      <c r="L7" s="4">
        <v>30</v>
      </c>
      <c r="M7" s="15">
        <v>30</v>
      </c>
      <c r="O7" s="14" t="s">
        <v>9</v>
      </c>
      <c r="P7" s="4">
        <v>30</v>
      </c>
      <c r="Q7" s="15">
        <v>30</v>
      </c>
    </row>
    <row r="8" spans="1:17" x14ac:dyDescent="0.25">
      <c r="A8">
        <f t="shared" si="1"/>
        <v>7</v>
      </c>
      <c r="B8">
        <v>60</v>
      </c>
      <c r="C8">
        <v>55</v>
      </c>
      <c r="D8">
        <f t="shared" si="0"/>
        <v>-5</v>
      </c>
      <c r="K8" s="14" t="s">
        <v>11</v>
      </c>
      <c r="L8" s="4">
        <v>29</v>
      </c>
      <c r="M8" s="15">
        <v>29</v>
      </c>
      <c r="O8" s="14" t="s">
        <v>27</v>
      </c>
      <c r="P8" s="4">
        <v>78.320114942528718</v>
      </c>
      <c r="Q8" s="15"/>
    </row>
    <row r="9" spans="1:17" x14ac:dyDescent="0.25">
      <c r="A9">
        <f t="shared" si="1"/>
        <v>8</v>
      </c>
      <c r="B9">
        <v>74</v>
      </c>
      <c r="C9">
        <v>77</v>
      </c>
      <c r="D9">
        <f t="shared" si="0"/>
        <v>3</v>
      </c>
      <c r="K9" s="14" t="s">
        <v>20</v>
      </c>
      <c r="L9" s="4">
        <v>0.72729922936523872</v>
      </c>
      <c r="M9" s="15"/>
      <c r="O9" s="14" t="s">
        <v>10</v>
      </c>
      <c r="P9" s="4">
        <v>0</v>
      </c>
      <c r="Q9" s="15"/>
    </row>
    <row r="10" spans="1:17" x14ac:dyDescent="0.25">
      <c r="A10">
        <f t="shared" si="1"/>
        <v>9</v>
      </c>
      <c r="B10">
        <v>76</v>
      </c>
      <c r="C10">
        <v>84</v>
      </c>
      <c r="D10">
        <f t="shared" si="0"/>
        <v>8</v>
      </c>
      <c r="K10" s="14" t="s">
        <v>21</v>
      </c>
      <c r="L10" s="4">
        <v>0.19815291711293126</v>
      </c>
      <c r="M10" s="15"/>
      <c r="O10" s="14" t="s">
        <v>11</v>
      </c>
      <c r="P10" s="4">
        <v>58</v>
      </c>
      <c r="Q10" s="15"/>
    </row>
    <row r="11" spans="1:17" ht="15.75" thickBot="1" x14ac:dyDescent="0.3">
      <c r="A11">
        <f t="shared" si="1"/>
        <v>10</v>
      </c>
      <c r="B11">
        <v>62</v>
      </c>
      <c r="C11">
        <v>75</v>
      </c>
      <c r="D11">
        <f t="shared" si="0"/>
        <v>13</v>
      </c>
      <c r="K11" s="16" t="s">
        <v>22</v>
      </c>
      <c r="L11" s="17">
        <v>0.53739996484069152</v>
      </c>
      <c r="M11" s="18"/>
      <c r="O11" s="14" t="s">
        <v>12</v>
      </c>
      <c r="P11" s="4">
        <v>-1.3858343507591127</v>
      </c>
      <c r="Q11" s="15"/>
    </row>
    <row r="12" spans="1:17" x14ac:dyDescent="0.25">
      <c r="A12">
        <f t="shared" si="1"/>
        <v>11</v>
      </c>
      <c r="B12">
        <v>59</v>
      </c>
      <c r="C12">
        <v>68</v>
      </c>
      <c r="D12">
        <f t="shared" si="0"/>
        <v>9</v>
      </c>
      <c r="O12" s="14" t="s">
        <v>13</v>
      </c>
      <c r="P12" s="4">
        <v>8.5551568248053336E-2</v>
      </c>
      <c r="Q12" s="15"/>
    </row>
    <row r="13" spans="1:17" x14ac:dyDescent="0.25">
      <c r="A13">
        <f t="shared" si="1"/>
        <v>12</v>
      </c>
      <c r="B13">
        <v>54</v>
      </c>
      <c r="C13">
        <v>53</v>
      </c>
      <c r="D13">
        <f t="shared" si="0"/>
        <v>-1</v>
      </c>
      <c r="O13" s="14" t="s">
        <v>14</v>
      </c>
      <c r="P13" s="4">
        <v>1.671552762454859</v>
      </c>
      <c r="Q13" s="15"/>
    </row>
    <row r="14" spans="1:17" x14ac:dyDescent="0.25">
      <c r="A14">
        <f t="shared" si="1"/>
        <v>13</v>
      </c>
      <c r="B14">
        <v>60</v>
      </c>
      <c r="C14">
        <v>66</v>
      </c>
      <c r="D14">
        <f t="shared" si="0"/>
        <v>6</v>
      </c>
      <c r="K14" s="19" t="s">
        <v>23</v>
      </c>
      <c r="L14" s="20">
        <f>C34^2/B34^2</f>
        <v>1.3749498963071425</v>
      </c>
      <c r="M14" s="21"/>
      <c r="O14" s="14" t="s">
        <v>15</v>
      </c>
      <c r="P14" s="4">
        <v>0.17110313649610667</v>
      </c>
      <c r="Q14" s="15"/>
    </row>
    <row r="15" spans="1:17" ht="45.75" thickBot="1" x14ac:dyDescent="0.3">
      <c r="A15">
        <f t="shared" si="1"/>
        <v>14</v>
      </c>
      <c r="B15">
        <v>67</v>
      </c>
      <c r="C15">
        <v>72</v>
      </c>
      <c r="D15">
        <f t="shared" si="0"/>
        <v>5</v>
      </c>
      <c r="G15" s="42" t="s">
        <v>1</v>
      </c>
      <c r="I15" s="42" t="s">
        <v>2</v>
      </c>
      <c r="K15" s="22" t="s">
        <v>24</v>
      </c>
      <c r="L15" s="10">
        <f>FINV(0.05,29,29)</f>
        <v>1.8608114354760765</v>
      </c>
      <c r="M15" s="23"/>
      <c r="O15" s="16" t="s">
        <v>16</v>
      </c>
      <c r="P15" s="17">
        <v>2.0017174841452352</v>
      </c>
      <c r="Q15" s="18"/>
    </row>
    <row r="16" spans="1:17" ht="15.75" thickBot="1" x14ac:dyDescent="0.3">
      <c r="A16">
        <f t="shared" si="1"/>
        <v>15</v>
      </c>
      <c r="B16">
        <v>62</v>
      </c>
      <c r="C16">
        <v>56</v>
      </c>
      <c r="D16">
        <f t="shared" si="0"/>
        <v>-6</v>
      </c>
      <c r="G16" s="43"/>
      <c r="I16" s="43"/>
      <c r="K16" s="24" t="s">
        <v>25</v>
      </c>
      <c r="L16" s="25">
        <f>FDIST(L14,29,29)</f>
        <v>0.19815291711293134</v>
      </c>
      <c r="M16" s="26"/>
    </row>
    <row r="17" spans="1:21" x14ac:dyDescent="0.25">
      <c r="A17">
        <f t="shared" si="1"/>
        <v>16</v>
      </c>
      <c r="B17">
        <v>61</v>
      </c>
      <c r="C17">
        <v>67</v>
      </c>
      <c r="D17">
        <f t="shared" si="0"/>
        <v>6</v>
      </c>
      <c r="F17" t="s">
        <v>4</v>
      </c>
      <c r="G17" s="44">
        <v>62.9</v>
      </c>
      <c r="I17" s="44">
        <v>66.066666666666663</v>
      </c>
      <c r="O17" s="6" t="s">
        <v>28</v>
      </c>
      <c r="P17" s="7">
        <f>(C33-B33)/SQRT(B34^2/A31+C34^2/A31)</f>
        <v>1.3858343507591127</v>
      </c>
      <c r="Q17" s="8"/>
    </row>
    <row r="18" spans="1:21" x14ac:dyDescent="0.25">
      <c r="A18">
        <f t="shared" si="1"/>
        <v>17</v>
      </c>
      <c r="B18">
        <v>67</v>
      </c>
      <c r="C18">
        <v>66</v>
      </c>
      <c r="D18">
        <f t="shared" si="0"/>
        <v>-1</v>
      </c>
      <c r="F18" t="s">
        <v>17</v>
      </c>
      <c r="G18" s="44">
        <v>8.1212789887919143</v>
      </c>
      <c r="I18" s="44">
        <v>9.5228702328270973</v>
      </c>
      <c r="O18" s="9" t="s">
        <v>29</v>
      </c>
      <c r="P18" s="10">
        <f>TINV(0.05,58)</f>
        <v>2.0017174841452352</v>
      </c>
      <c r="Q18" s="11"/>
    </row>
    <row r="19" spans="1:21" ht="15.75" thickBot="1" x14ac:dyDescent="0.3">
      <c r="A19">
        <f t="shared" si="1"/>
        <v>18</v>
      </c>
      <c r="B19">
        <v>56</v>
      </c>
      <c r="C19">
        <v>59</v>
      </c>
      <c r="D19">
        <f t="shared" si="0"/>
        <v>3</v>
      </c>
      <c r="F19" t="s">
        <v>18</v>
      </c>
      <c r="G19" s="44">
        <v>62</v>
      </c>
      <c r="I19" s="44">
        <v>66.5</v>
      </c>
      <c r="O19" s="27" t="s">
        <v>25</v>
      </c>
      <c r="P19" s="28">
        <f>_xlfn.T.DIST.2T(P17,58)</f>
        <v>0.17110313649610667</v>
      </c>
      <c r="Q19" s="29"/>
    </row>
    <row r="20" spans="1:21" x14ac:dyDescent="0.25">
      <c r="A20">
        <f t="shared" si="1"/>
        <v>19</v>
      </c>
      <c r="B20">
        <v>77</v>
      </c>
      <c r="C20">
        <v>83</v>
      </c>
      <c r="D20">
        <f t="shared" si="0"/>
        <v>6</v>
      </c>
      <c r="G20" s="43"/>
      <c r="I20" s="43"/>
    </row>
    <row r="21" spans="1:21" x14ac:dyDescent="0.25">
      <c r="A21">
        <f t="shared" si="1"/>
        <v>20</v>
      </c>
      <c r="B21">
        <v>69</v>
      </c>
      <c r="C21">
        <v>71</v>
      </c>
      <c r="D21">
        <f t="shared" si="0"/>
        <v>2</v>
      </c>
      <c r="F21" s="41" t="s">
        <v>50</v>
      </c>
      <c r="G21" s="45"/>
      <c r="I21" s="43"/>
      <c r="O21" t="s">
        <v>30</v>
      </c>
    </row>
    <row r="22" spans="1:21" x14ac:dyDescent="0.25">
      <c r="A22">
        <f t="shared" si="1"/>
        <v>21</v>
      </c>
      <c r="B22">
        <v>64</v>
      </c>
      <c r="C22">
        <v>64</v>
      </c>
      <c r="D22">
        <f t="shared" si="0"/>
        <v>0</v>
      </c>
      <c r="G22" s="43"/>
      <c r="I22" s="43"/>
    </row>
    <row r="23" spans="1:21" ht="15.75" thickBot="1" x14ac:dyDescent="0.3">
      <c r="A23">
        <f t="shared" si="1"/>
        <v>22</v>
      </c>
      <c r="B23">
        <v>44</v>
      </c>
      <c r="C23">
        <v>46</v>
      </c>
      <c r="D23">
        <f t="shared" si="0"/>
        <v>2</v>
      </c>
      <c r="F23" s="39"/>
      <c r="G23" s="46" t="str">
        <f>B1</f>
        <v>Mem. Score. Pre</v>
      </c>
      <c r="H23" s="39" t="str">
        <f>C1</f>
        <v>Mem. Score post</v>
      </c>
      <c r="I23" s="43"/>
      <c r="O23" t="s">
        <v>31</v>
      </c>
    </row>
    <row r="24" spans="1:21" x14ac:dyDescent="0.25">
      <c r="A24">
        <f t="shared" si="1"/>
        <v>23</v>
      </c>
      <c r="B24">
        <v>59</v>
      </c>
      <c r="C24">
        <v>59</v>
      </c>
      <c r="D24">
        <f t="shared" si="0"/>
        <v>0</v>
      </c>
      <c r="F24" t="s">
        <v>51</v>
      </c>
      <c r="G24" s="43">
        <f>[1]!SHAPIRO(B2:B31)</f>
        <v>0.96940444862617769</v>
      </c>
      <c r="I24" s="43">
        <v>0.98196008874237617</v>
      </c>
      <c r="O24" s="5" t="s">
        <v>32</v>
      </c>
      <c r="P24" s="5" t="s">
        <v>33</v>
      </c>
      <c r="Q24" s="5" t="s">
        <v>34</v>
      </c>
      <c r="R24" s="5" t="s">
        <v>4</v>
      </c>
      <c r="S24" s="5" t="s">
        <v>8</v>
      </c>
    </row>
    <row r="25" spans="1:21" x14ac:dyDescent="0.25">
      <c r="A25">
        <f t="shared" si="1"/>
        <v>24</v>
      </c>
      <c r="B25">
        <v>67</v>
      </c>
      <c r="C25">
        <v>67</v>
      </c>
      <c r="D25">
        <f t="shared" si="0"/>
        <v>0</v>
      </c>
      <c r="F25" t="s">
        <v>52</v>
      </c>
      <c r="G25" s="43">
        <f>[1]!SWTEST(B2:B31)</f>
        <v>0.52301019486608524</v>
      </c>
      <c r="I25" s="43">
        <v>0.8749315986223708</v>
      </c>
      <c r="O25" s="4" t="s">
        <v>1</v>
      </c>
      <c r="P25" s="4">
        <v>30</v>
      </c>
      <c r="Q25" s="4">
        <v>1887</v>
      </c>
      <c r="R25" s="4">
        <v>62.9</v>
      </c>
      <c r="S25" s="4">
        <v>65.955172413793008</v>
      </c>
    </row>
    <row r="26" spans="1:21" ht="15.75" thickBot="1" x14ac:dyDescent="0.3">
      <c r="A26">
        <f t="shared" si="1"/>
        <v>25</v>
      </c>
      <c r="B26">
        <v>52</v>
      </c>
      <c r="C26">
        <v>54</v>
      </c>
      <c r="D26">
        <f t="shared" si="0"/>
        <v>2</v>
      </c>
      <c r="F26" t="s">
        <v>53</v>
      </c>
      <c r="G26" s="43">
        <v>0.05</v>
      </c>
      <c r="I26" s="43">
        <v>0.05</v>
      </c>
      <c r="O26" s="30" t="s">
        <v>2</v>
      </c>
      <c r="P26" s="30">
        <v>30</v>
      </c>
      <c r="Q26" s="30">
        <v>1982</v>
      </c>
      <c r="R26" s="30">
        <v>66.066666666666663</v>
      </c>
      <c r="S26" s="30">
        <v>90.685057471264429</v>
      </c>
    </row>
    <row r="27" spans="1:21" x14ac:dyDescent="0.25">
      <c r="A27">
        <f t="shared" si="1"/>
        <v>26</v>
      </c>
      <c r="B27">
        <v>63</v>
      </c>
      <c r="C27">
        <v>74</v>
      </c>
      <c r="D27">
        <f t="shared" si="0"/>
        <v>11</v>
      </c>
      <c r="F27" s="38" t="s">
        <v>54</v>
      </c>
      <c r="G27" s="47" t="str">
        <f>IF(G25&lt;G26,"no","yes")</f>
        <v>yes</v>
      </c>
      <c r="H27" s="40"/>
      <c r="I27" s="43" t="s">
        <v>55</v>
      </c>
    </row>
    <row r="28" spans="1:21" x14ac:dyDescent="0.25">
      <c r="A28">
        <f t="shared" si="1"/>
        <v>27</v>
      </c>
      <c r="B28">
        <v>64</v>
      </c>
      <c r="C28">
        <v>71</v>
      </c>
      <c r="D28">
        <f t="shared" si="0"/>
        <v>7</v>
      </c>
    </row>
    <row r="29" spans="1:21" ht="15.75" thickBot="1" x14ac:dyDescent="0.3">
      <c r="A29">
        <f t="shared" si="1"/>
        <v>28</v>
      </c>
      <c r="B29">
        <v>56</v>
      </c>
      <c r="C29">
        <v>56</v>
      </c>
      <c r="D29">
        <f t="shared" si="0"/>
        <v>0</v>
      </c>
      <c r="O29" t="s">
        <v>35</v>
      </c>
    </row>
    <row r="30" spans="1:21" x14ac:dyDescent="0.25">
      <c r="A30">
        <f t="shared" si="1"/>
        <v>29</v>
      </c>
      <c r="B30">
        <v>76</v>
      </c>
      <c r="C30">
        <v>81</v>
      </c>
      <c r="D30">
        <f t="shared" si="0"/>
        <v>5</v>
      </c>
      <c r="O30" s="5" t="s">
        <v>36</v>
      </c>
      <c r="P30" s="5" t="s">
        <v>37</v>
      </c>
      <c r="Q30" s="5" t="s">
        <v>11</v>
      </c>
      <c r="R30" s="5" t="s">
        <v>38</v>
      </c>
      <c r="S30" s="5" t="s">
        <v>20</v>
      </c>
      <c r="T30" s="5" t="s">
        <v>39</v>
      </c>
      <c r="U30" s="5" t="s">
        <v>40</v>
      </c>
    </row>
    <row r="31" spans="1:21" x14ac:dyDescent="0.25">
      <c r="A31">
        <f t="shared" si="1"/>
        <v>30</v>
      </c>
      <c r="B31">
        <v>69</v>
      </c>
      <c r="C31">
        <v>68</v>
      </c>
      <c r="D31">
        <f t="shared" si="0"/>
        <v>-1</v>
      </c>
      <c r="F31" s="39"/>
      <c r="G31" s="39"/>
      <c r="O31" s="4" t="s">
        <v>41</v>
      </c>
      <c r="P31" s="4">
        <v>150.41666666666515</v>
      </c>
      <c r="Q31" s="4">
        <v>1</v>
      </c>
      <c r="R31" s="4">
        <v>150.41666666666515</v>
      </c>
      <c r="S31" s="4">
        <v>1.9205368477439138</v>
      </c>
      <c r="T31" s="4">
        <v>0.17110313649610895</v>
      </c>
      <c r="U31" s="4">
        <v>4.0068728863327339</v>
      </c>
    </row>
    <row r="32" spans="1:21" x14ac:dyDescent="0.25">
      <c r="O32" s="4" t="s">
        <v>42</v>
      </c>
      <c r="P32" s="4">
        <v>4542.5666666666675</v>
      </c>
      <c r="Q32" s="4">
        <v>58</v>
      </c>
      <c r="R32" s="4">
        <v>78.320114942528747</v>
      </c>
      <c r="S32" s="4"/>
      <c r="T32" s="4"/>
      <c r="U32" s="4"/>
    </row>
    <row r="33" spans="1:21" x14ac:dyDescent="0.25">
      <c r="A33" t="s">
        <v>4</v>
      </c>
      <c r="B33" s="3">
        <f>AVERAGE(B2:B31)</f>
        <v>62.9</v>
      </c>
      <c r="C33" s="3">
        <f t="shared" ref="C33:D33" si="2">AVERAGE(C2:C31)</f>
        <v>66.066666666666663</v>
      </c>
      <c r="D33" s="3">
        <f t="shared" si="2"/>
        <v>3.1666666666666665</v>
      </c>
      <c r="O33" s="4"/>
      <c r="P33" s="4"/>
      <c r="Q33" s="4"/>
      <c r="R33" s="4"/>
      <c r="S33" s="4"/>
      <c r="T33" s="4"/>
      <c r="U33" s="4"/>
    </row>
    <row r="34" spans="1:21" ht="15.75" thickBot="1" x14ac:dyDescent="0.3">
      <c r="A34" t="s">
        <v>17</v>
      </c>
      <c r="B34" s="3">
        <f t="shared" ref="B34" si="3">STDEV(B2:B31)</f>
        <v>8.1212789887919143</v>
      </c>
      <c r="C34" s="3">
        <f>STDEV(C2:C31)</f>
        <v>9.5228702328270973</v>
      </c>
      <c r="D34" s="3">
        <f>STDEV(D2:D31)</f>
        <v>4.3238180233273669</v>
      </c>
      <c r="O34" s="30" t="s">
        <v>43</v>
      </c>
      <c r="P34" s="30">
        <v>4692.9833333333327</v>
      </c>
      <c r="Q34" s="30">
        <v>59</v>
      </c>
      <c r="R34" s="30"/>
      <c r="S34" s="30"/>
      <c r="T34" s="30"/>
      <c r="U34" s="30"/>
    </row>
    <row r="35" spans="1:21" x14ac:dyDescent="0.25">
      <c r="A35" t="s">
        <v>18</v>
      </c>
      <c r="B35">
        <f>MEDIAN(B2:B31)</f>
        <v>62</v>
      </c>
      <c r="C35">
        <f t="shared" ref="C35:D35" si="4">MEDIAN(C2:C31)</f>
        <v>66.5</v>
      </c>
      <c r="D35" s="3">
        <f t="shared" si="4"/>
        <v>3</v>
      </c>
      <c r="F35" s="38"/>
      <c r="G35" s="40"/>
    </row>
    <row r="37" spans="1:21" x14ac:dyDescent="0.25">
      <c r="A37" t="s">
        <v>56</v>
      </c>
      <c r="D37">
        <f>D34/SQRT(A31)</f>
        <v>0.78941755530793245</v>
      </c>
    </row>
    <row r="38" spans="1:21" x14ac:dyDescent="0.25">
      <c r="A38" t="s">
        <v>28</v>
      </c>
      <c r="D38">
        <f>D33/D37</f>
        <v>4.0113963077897701</v>
      </c>
    </row>
    <row r="39" spans="1:21" x14ac:dyDescent="0.25">
      <c r="A39" t="s">
        <v>57</v>
      </c>
      <c r="D39">
        <v>29</v>
      </c>
    </row>
    <row r="40" spans="1:21" x14ac:dyDescent="0.25">
      <c r="A40" t="s">
        <v>58</v>
      </c>
      <c r="D40">
        <f>TINV(0.05,29)</f>
        <v>2.0452296421327048</v>
      </c>
    </row>
    <row r="41" spans="1:21" x14ac:dyDescent="0.25">
      <c r="A41" t="s">
        <v>25</v>
      </c>
      <c r="D41">
        <f>TDIST(D38,29,2)</f>
        <v>3.8786958321862628E-4</v>
      </c>
    </row>
    <row r="46" spans="1:21" x14ac:dyDescent="0.25">
      <c r="A46" t="s">
        <v>44</v>
      </c>
    </row>
    <row r="47" spans="1:21" x14ac:dyDescent="0.25">
      <c r="B47" s="31" t="str">
        <f>B1</f>
        <v>Mem. Score. Pre</v>
      </c>
      <c r="C47" s="31" t="str">
        <f>C1</f>
        <v>Mem. Score post</v>
      </c>
    </row>
    <row r="48" spans="1:21" x14ac:dyDescent="0.25">
      <c r="A48" t="s">
        <v>45</v>
      </c>
      <c r="B48" s="32">
        <f>MIN(B2:B31)</f>
        <v>44</v>
      </c>
      <c r="C48" s="33">
        <f>MIN(C2:C31)</f>
        <v>46</v>
      </c>
    </row>
    <row r="49" spans="1:3" x14ac:dyDescent="0.25">
      <c r="A49" t="s">
        <v>46</v>
      </c>
      <c r="B49" s="34">
        <f>QUARTILE(B2:B31,1)-B48</f>
        <v>12.5</v>
      </c>
      <c r="C49" s="35">
        <f>QUARTILE(C2:C31,1)-C48</f>
        <v>13</v>
      </c>
    </row>
    <row r="50" spans="1:3" x14ac:dyDescent="0.25">
      <c r="A50" t="s">
        <v>47</v>
      </c>
      <c r="B50" s="34">
        <f>MEDIAN(B2:B31)-QUARTILE(B2:B31,1)</f>
        <v>5.5</v>
      </c>
      <c r="C50" s="35">
        <f>MEDIAN(C2:C31)-QUARTILE(C2:C31,1)</f>
        <v>7.5</v>
      </c>
    </row>
    <row r="51" spans="1:3" x14ac:dyDescent="0.25">
      <c r="A51" t="s">
        <v>48</v>
      </c>
      <c r="B51" s="34">
        <f>QUARTILE(B2:B31,3)-MEDIAN(B2:B31)</f>
        <v>6.5</v>
      </c>
      <c r="C51" s="35">
        <f>QUARTILE(C2:C31,3)-MEDIAN(C2:C31)</f>
        <v>6.25</v>
      </c>
    </row>
    <row r="52" spans="1:3" x14ac:dyDescent="0.25">
      <c r="A52" t="s">
        <v>49</v>
      </c>
      <c r="B52" s="36">
        <f>MAX(B2:B31)-QUARTILE(B2:B31,3)</f>
        <v>8.5</v>
      </c>
      <c r="C52" s="37">
        <f>MAX(C2:C31)-QUARTILE(C2:C31,3)</f>
        <v>11.25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Erno Lindner (elindner)</dc:creator>
  <cp:lastModifiedBy>Erno Lindner (elindner)</cp:lastModifiedBy>
  <dcterms:created xsi:type="dcterms:W3CDTF">2016-02-23T21:46:33Z</dcterms:created>
  <dcterms:modified xsi:type="dcterms:W3CDTF">2017-02-27T14:20:00Z</dcterms:modified>
</cp:coreProperties>
</file>