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60" windowHeight="13940" firstSheet="6" activeTab="9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state="hidden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  <definedName name="Table">Data1!$A$2:$N$51</definedName>
    <definedName name="Tablee">Data1!$A$2:$N$51</definedName>
    <definedName name="TableH">SummaryHigh!$B$4:$O$55</definedName>
    <definedName name="TableL">SummaryLow!$B$4:$O$55</definedName>
    <definedName name="CityH">SummaryHigh!$B$20:$B$55</definedName>
    <definedName name="MonthH">SummaryHigh!$B$4:$O$4</definedName>
    <definedName name="CityL">SummaryLow!$B$4:$B$55</definedName>
    <definedName name="MonthL">SummaryLow!$B$4:$O$4</definedName>
  </definedNames>
  <calcPr calcId="144525" concurrentCalc="0"/>
</workbook>
</file>

<file path=xl/sharedStrings.xml><?xml version="1.0" encoding="utf-8"?>
<sst xmlns="http://schemas.openxmlformats.org/spreadsheetml/2006/main" count="694">
  <si>
    <t>CS_Int</t>
  </si>
  <si>
    <t>CS_Seq1</t>
  </si>
  <si>
    <t>ListCity</t>
  </si>
  <si>
    <t>ListMonthShort</t>
  </si>
  <si>
    <t>Atlanta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</si>
  <si>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</si>
  <si>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</si>
  <si>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</si>
  <si>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</si>
  <si>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</si>
  <si>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</si>
  <si>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</si>
  <si>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</si>
  <si>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</si>
  <si>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</si>
  <si>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</si>
  <si>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</si>
  <si>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Austin</t>
  </si>
  <si>
    <t>Baltimore</t>
  </si>
  <si>
    <t>Birmingham</t>
  </si>
  <si>
    <t>Boston</t>
  </si>
  <si>
    <t>Buffalo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</si>
  <si>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</si>
  <si>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</si>
  <si>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</si>
  <si>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</si>
  <si>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</si>
  <si>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</si>
  <si>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</si>
  <si>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</si>
  <si>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Hartford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</si>
  <si>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</si>
  <si>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</si>
  <si>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</si>
  <si>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</si>
  <si>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</si>
  <si>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</si>
  <si>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</si>
  <si>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</si>
  <si>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</si>
  <si>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</si>
  <si>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</si>
  <si>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</si>
  <si>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</si>
  <si>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New York</t>
  </si>
  <si>
    <t>Oklahoma City</t>
  </si>
  <si>
    <t>Orlando</t>
  </si>
  <si>
    <t>Philadelphia</t>
  </si>
  <si>
    <t>Phoenix</t>
  </si>
  <si>
    <t>Pittsburgh</t>
  </si>
  <si>
    <t>Portland</t>
  </si>
  <si>
    <t>Providence</t>
  </si>
  <si>
    <t>Raleigh</t>
  </si>
  <si>
    <t>Richmond</t>
  </si>
  <si>
    <t>Riverside</t>
  </si>
  <si>
    <t>Rochester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</si>
  <si>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</si>
  <si>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</si>
  <si>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</si>
  <si>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</si>
  <si>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</si>
  <si>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</si>
  <si>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</si>
  <si>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</si>
  <si>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>Tampa</t>
  </si>
  <si>
    <t>Virginia Beach</t>
  </si>
  <si>
    <t>Excel Skills for Business: Advanced</t>
  </si>
  <si>
    <t>End of Course - Assignment</t>
  </si>
  <si>
    <t>Final Assignment</t>
  </si>
  <si>
    <t>This sheet is intentionally blank</t>
  </si>
  <si>
    <t>Temperature Data</t>
  </si>
  <si>
    <t>Georgia</t>
  </si>
  <si>
    <t>M1H52L34</t>
  </si>
  <si>
    <t>M2H57L38</t>
  </si>
  <si>
    <t>M3H65L44</t>
  </si>
  <si>
    <t>M4H73L52</t>
  </si>
  <si>
    <t>M5H80L60</t>
  </si>
  <si>
    <t>M6H86L68</t>
  </si>
  <si>
    <t>M7H89L71</t>
  </si>
  <si>
    <t>M8H88L71</t>
  </si>
  <si>
    <t>M9H82L65</t>
  </si>
  <si>
    <t>M10H73L54</t>
  </si>
  <si>
    <t>M11H64L45</t>
  </si>
  <si>
    <t>M12H54L37</t>
  </si>
  <si>
    <t>Texas</t>
  </si>
  <si>
    <t>M1H62L42</t>
  </si>
  <si>
    <t>M2H65L45</t>
  </si>
  <si>
    <t>M3H72L51</t>
  </si>
  <si>
    <t>M4H80L59</t>
  </si>
  <si>
    <t>M5H87L67</t>
  </si>
  <si>
    <t>M6H92L72</t>
  </si>
  <si>
    <t>M7H96L74</t>
  </si>
  <si>
    <t>M8H97L75</t>
  </si>
  <si>
    <t>M9H91L69</t>
  </si>
  <si>
    <t>M10H82L61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</si>
  <si>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</si>
  <si>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</si>
  <si>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</si>
  <si>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</si>
  <si>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</si>
  <si>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</si>
  <si>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</si>
  <si>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</si>
  <si>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</si>
  <si>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</si>
  <si>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</si>
  <si>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</si>
  <si>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M10H67L45</t>
  </si>
  <si>
    <t>M11H56L37</t>
  </si>
  <si>
    <t>M12H45L28</t>
  </si>
  <si>
    <t>Alabama</t>
  </si>
  <si>
    <t>M1H54L34</t>
  </si>
  <si>
    <t>M2H58L37</t>
  </si>
  <si>
    <t>M3H67L44</t>
  </si>
  <si>
    <t>M4H74L51</t>
  </si>
  <si>
    <t>M5H82L60</t>
  </si>
  <si>
    <t>M6H88L68</t>
  </si>
  <si>
    <t>M7H91L71</t>
  </si>
  <si>
    <t>M8H91L71</t>
  </si>
  <si>
    <t>M9H85L64</t>
  </si>
  <si>
    <t>M10H75L53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</si>
  <si>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</si>
  <si>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</si>
  <si>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</si>
  <si>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</si>
  <si>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</si>
  <si>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</si>
  <si>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</si>
  <si>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M5H66L50</t>
  </si>
  <si>
    <t>M6H76L60</t>
  </si>
  <si>
    <t>M7H81L65</t>
  </si>
  <si>
    <t>M8H80L65</t>
  </si>
  <si>
    <t>M9H72L57</t>
  </si>
  <si>
    <t>M10H61L47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</si>
  <si>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</si>
  <si>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</si>
  <si>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</si>
  <si>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</si>
  <si>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</si>
  <si>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</si>
  <si>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</si>
  <si>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</si>
  <si>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M7H80L62</t>
  </si>
  <si>
    <t>M8H78L61</t>
  </si>
  <si>
    <t>M9H71L53</t>
  </si>
  <si>
    <t>M10H59L43</t>
  </si>
  <si>
    <t>M11H48L34</t>
  </si>
  <si>
    <t>M12H36L24</t>
  </si>
  <si>
    <t>North Carolina</t>
  </si>
  <si>
    <t>M1H51L30</t>
  </si>
  <si>
    <t>M2H55L33</t>
  </si>
  <si>
    <t>M3H63L39</t>
  </si>
  <si>
    <t>M4H72L47</t>
  </si>
  <si>
    <t>M5H79L56</t>
  </si>
  <si>
    <t>M6H86L65</t>
  </si>
  <si>
    <t>M7H89L68</t>
  </si>
  <si>
    <t>M8H88L67</t>
  </si>
  <si>
    <t>M9H81L60</t>
  </si>
  <si>
    <t>M10H72L49</t>
  </si>
  <si>
    <t>M11H62L39</t>
  </si>
  <si>
    <t>M12H53L32</t>
  </si>
  <si>
    <t>Illinois</t>
  </si>
  <si>
    <t>M1H31L17</t>
  </si>
  <si>
    <t>M2H35L20</t>
  </si>
  <si>
    <t>M3H47L29</t>
  </si>
  <si>
    <t>M4H59L39</t>
  </si>
  <si>
    <t>M5H70L48</t>
  </si>
  <si>
    <t>M6H80L58</t>
  </si>
  <si>
    <t>M7H84L64</t>
  </si>
  <si>
    <t>M8H82L63</t>
  </si>
  <si>
    <t>M9H75L54</t>
  </si>
  <si>
    <t>M10H62L43</t>
  </si>
  <si>
    <t>M11H48L32</t>
  </si>
  <si>
    <t>M12H35L21</t>
  </si>
  <si>
    <t>Ohio</t>
  </si>
  <si>
    <t>M1H40L22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</si>
  <si>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</si>
  <si>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</si>
  <si>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</si>
  <si>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</si>
  <si>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</si>
  <si>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</si>
  <si>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</si>
  <si>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</si>
  <si>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M10H68L43</t>
  </si>
  <si>
    <t>M11H56L34</t>
  </si>
  <si>
    <t>M12H43L26</t>
  </si>
  <si>
    <t>M1H34L22</t>
  </si>
  <si>
    <t>M2H38L24</t>
  </si>
  <si>
    <t>M3H47L30</t>
  </si>
  <si>
    <t>M4H59L40</t>
  </si>
  <si>
    <t>M5H70L50</t>
  </si>
  <si>
    <t>M6H79L60</t>
  </si>
  <si>
    <t>M7H83L64</t>
  </si>
  <si>
    <t>M8H81L63</t>
  </si>
  <si>
    <t>M9H74L56</t>
  </si>
  <si>
    <t>M10H62L45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</si>
  <si>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</si>
  <si>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</si>
  <si>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</si>
  <si>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</si>
  <si>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</si>
  <si>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</si>
  <si>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</si>
  <si>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</si>
  <si>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</si>
  <si>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</si>
  <si>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</si>
  <si>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M10H65L45</t>
  </si>
  <si>
    <t>M11H53L36</t>
  </si>
  <si>
    <t>M12H40L27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</si>
  <si>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</si>
  <si>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</si>
  <si>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</si>
  <si>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</si>
  <si>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</si>
  <si>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</si>
  <si>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</si>
  <si>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</si>
  <si>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</si>
  <si>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M10H79L58</t>
  </si>
  <si>
    <t>M11H67L48</t>
  </si>
  <si>
    <t>M12H58L39</t>
  </si>
  <si>
    <t>Colorado</t>
  </si>
  <si>
    <t>M1H45L17</t>
  </si>
  <si>
    <t>M2H46L20</t>
  </si>
  <si>
    <t>M3H54L26</t>
  </si>
  <si>
    <t>M4H61L34</t>
  </si>
  <si>
    <t>M5H71L44</t>
  </si>
  <si>
    <t>M6H81L53</t>
  </si>
  <si>
    <t>M7H88L59</t>
  </si>
  <si>
    <t>M8H86L57</t>
  </si>
  <si>
    <t>M9H77L48</t>
  </si>
  <si>
    <t>M10H65L36</t>
  </si>
  <si>
    <t>M11H52L25</t>
  </si>
  <si>
    <t>M12H43L17</t>
  </si>
  <si>
    <t>Michigan</t>
  </si>
  <si>
    <t>M1H32L19</t>
  </si>
  <si>
    <t>M2H35L21</t>
  </si>
  <si>
    <t>M3H46L29</t>
  </si>
  <si>
    <t>M5H70L49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</si>
  <si>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</si>
  <si>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</si>
  <si>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</si>
  <si>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</si>
  <si>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</si>
  <si>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</si>
  <si>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</si>
  <si>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</si>
  <si>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M6H80L57</t>
  </si>
  <si>
    <t>M7H85L63</t>
  </si>
  <si>
    <t>M8H83L61</t>
  </si>
  <si>
    <t>M9H75L53</t>
  </si>
  <si>
    <t>M10H63L41</t>
  </si>
  <si>
    <t>M11H52L33</t>
  </si>
  <si>
    <t>M12H40L23</t>
  </si>
  <si>
    <t>M1H63L43</t>
  </si>
  <si>
    <t>M2H66L47</t>
  </si>
  <si>
    <t>M3H73L53</t>
  </si>
  <si>
    <t>M5H86L68</t>
  </si>
  <si>
    <t>M6H91L73</t>
  </si>
  <si>
    <t>M7H94L75</t>
  </si>
  <si>
    <t>M8H95L75</t>
  </si>
  <si>
    <t>M9H90L70</t>
  </si>
  <si>
    <t>M11H73L52</t>
  </si>
  <si>
    <t>M12H64L45</t>
  </si>
  <si>
    <t>Indiana</t>
  </si>
  <si>
    <t>M1H36L21</t>
  </si>
  <si>
    <t>M2H40L24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</si>
  <si>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</si>
  <si>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</si>
  <si>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</si>
  <si>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</si>
  <si>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</si>
  <si>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</si>
  <si>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</si>
  <si>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</si>
  <si>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</si>
  <si>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M3H74L50</t>
  </si>
  <si>
    <t>M4H79L55</t>
  </si>
  <si>
    <t>M5H86L63</t>
  </si>
  <si>
    <t>M6H90L70</t>
  </si>
  <si>
    <t>M7H92L73</t>
  </si>
  <si>
    <t>M8H91L73</t>
  </si>
  <si>
    <t>M9H87L70</t>
  </si>
  <si>
    <t>M10H80L61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</si>
  <si>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</si>
  <si>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</si>
  <si>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</si>
  <si>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</si>
  <si>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</si>
  <si>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</si>
  <si>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</si>
  <si>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</si>
  <si>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M7H90L72</t>
  </si>
  <si>
    <t>M8H89L70</t>
  </si>
  <si>
    <t>M9H80L61</t>
  </si>
  <si>
    <t>M10H68L49</t>
  </si>
  <si>
    <t>M11H54L37</t>
  </si>
  <si>
    <t>M12H42L26</t>
  </si>
  <si>
    <t>Nevada</t>
  </si>
  <si>
    <t>M1H58L39</t>
  </si>
  <si>
    <t>M2H63L43</t>
  </si>
  <si>
    <t>M3H70L49</t>
  </si>
  <si>
    <t>M4H78L56</t>
  </si>
  <si>
    <t>M5H89L66</t>
  </si>
  <si>
    <t>M6H99L75</t>
  </si>
  <si>
    <t>M7H104L81</t>
  </si>
  <si>
    <t>M8H102L79</t>
  </si>
  <si>
    <t>M9H94L71</t>
  </si>
  <si>
    <t>M10H81L59</t>
  </si>
  <si>
    <t>M11H66L47</t>
  </si>
  <si>
    <t>M12H57L39</t>
  </si>
  <si>
    <t>California</t>
  </si>
  <si>
    <t>M1H68L48</t>
  </si>
  <si>
    <t>M2H69L49</t>
  </si>
  <si>
    <t>M3H70L51</t>
  </si>
  <si>
    <t>M4H73L54</t>
  </si>
  <si>
    <t>M5H75L57</t>
  </si>
  <si>
    <t>M6H78L60</t>
  </si>
  <si>
    <t>M9H83L63</t>
  </si>
  <si>
    <t>M10H79L59</t>
  </si>
  <si>
    <t>M12H68L48</t>
  </si>
  <si>
    <t>Kentucky</t>
  </si>
  <si>
    <t>M1H43L27</t>
  </si>
  <si>
    <t>M2H48L30</t>
  </si>
  <si>
    <t>M3H58L38</t>
  </si>
  <si>
    <t>M4H69L47</t>
  </si>
  <si>
    <t>M5H77L57</t>
  </si>
  <si>
    <t>M6H85L66</t>
  </si>
  <si>
    <t>M7H89L70</t>
  </si>
  <si>
    <t>M8H88L69</t>
  </si>
  <si>
    <t>M9H82L61</t>
  </si>
  <si>
    <t>M10H70L49</t>
  </si>
  <si>
    <t>M11H58L40</t>
  </si>
  <si>
    <t>M12H46L30</t>
  </si>
  <si>
    <t>Tennessee</t>
  </si>
  <si>
    <t>M1H50L33</t>
  </si>
  <si>
    <t>M2H55L36</t>
  </si>
  <si>
    <t>M3H64L44</t>
  </si>
  <si>
    <t>M4H73L53</t>
  </si>
  <si>
    <t>M5H81L62</t>
  </si>
  <si>
    <t>M6H89L70</t>
  </si>
  <si>
    <t>M7H92L74</t>
  </si>
  <si>
    <t>M9H85L65</t>
  </si>
  <si>
    <t>M10H74L54</t>
  </si>
  <si>
    <t>M11H63L44</t>
  </si>
  <si>
    <t>M12H52L35</t>
  </si>
  <si>
    <t>M1H76L60</t>
  </si>
  <si>
    <t>M2H78L62</t>
  </si>
  <si>
    <t>M3H80L65</t>
  </si>
  <si>
    <t>M4H83L68</t>
  </si>
  <si>
    <t>M5H87L73</t>
  </si>
  <si>
    <t>M6H90L76</t>
  </si>
  <si>
    <t>M7H91L77</t>
  </si>
  <si>
    <t>M8H91L77</t>
  </si>
  <si>
    <t>M9H89L77</t>
  </si>
  <si>
    <t>M10H86L74</t>
  </si>
  <si>
    <t>M11H82L68</t>
  </si>
  <si>
    <t>M12H78L63</t>
  </si>
  <si>
    <t>Wisconsin</t>
  </si>
  <si>
    <t>M1H29L16</t>
  </si>
  <si>
    <t>M3H42L28</t>
  </si>
  <si>
    <t>M4H54L37</t>
  </si>
  <si>
    <t>M5H65L47</t>
  </si>
  <si>
    <t>M7H80L64</t>
  </si>
  <si>
    <t>M8H79L63</t>
  </si>
  <si>
    <t>M9H71L55</t>
  </si>
  <si>
    <t>M11H46L32</t>
  </si>
  <si>
    <t>M12H33L20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</si>
  <si>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</si>
  <si>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</si>
  <si>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</si>
  <si>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</si>
  <si>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</si>
  <si>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</si>
  <si>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</si>
  <si>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</si>
  <si>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</si>
  <si>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M10H58L40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</si>
  <si>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</si>
  <si>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</si>
  <si>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</si>
  <si>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</si>
  <si>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</si>
  <si>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</si>
  <si>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</si>
  <si>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</si>
  <si>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M11H60L39</t>
  </si>
  <si>
    <t>M12H50L31</t>
  </si>
  <si>
    <t>Louisiana</t>
  </si>
  <si>
    <t>M1H62L45</t>
  </si>
  <si>
    <t>M2H65L48</t>
  </si>
  <si>
    <t>M3H72L54</t>
  </si>
  <si>
    <t>M4H78L60</t>
  </si>
  <si>
    <t>M5H85L68</t>
  </si>
  <si>
    <t>M6H90L74</t>
  </si>
  <si>
    <t>M7H91L75</t>
  </si>
  <si>
    <t>M8H91L75</t>
  </si>
  <si>
    <t>M9H88L72</t>
  </si>
  <si>
    <t>M10H80L63</t>
  </si>
  <si>
    <t>M11H72L54</t>
  </si>
  <si>
    <t>M12H64L47</t>
  </si>
  <si>
    <t>M1H38L27</t>
  </si>
  <si>
    <t>M2H42L29</t>
  </si>
  <si>
    <t>M3H50L35</t>
  </si>
  <si>
    <t>M4H61L45</t>
  </si>
  <si>
    <t>M5H71L54</t>
  </si>
  <si>
    <t>M6H79L64</t>
  </si>
  <si>
    <t>M7H84L69</t>
  </si>
  <si>
    <t>M8H83L68</t>
  </si>
  <si>
    <t>M9H75L61</t>
  </si>
  <si>
    <t>M10H64L50</t>
  </si>
  <si>
    <t>M11H54L42</t>
  </si>
  <si>
    <t>M12H43L32</t>
  </si>
  <si>
    <t>Oklahoma</t>
  </si>
  <si>
    <t>M1H50L29</t>
  </si>
  <si>
    <t>M3H63L41</t>
  </si>
  <si>
    <t>M4H72L50</t>
  </si>
  <si>
    <t>M7H94L72</t>
  </si>
  <si>
    <t>M8H93L71</t>
  </si>
  <si>
    <t>M9H85L63</t>
  </si>
  <si>
    <t>M10H73L52</t>
  </si>
  <si>
    <t>M11H62L40</t>
  </si>
  <si>
    <t>M12H51L31</t>
  </si>
  <si>
    <t>M1H71L49</t>
  </si>
  <si>
    <t>M2H74L52</t>
  </si>
  <si>
    <t>M3H78L56</t>
  </si>
  <si>
    <t>M4H83L60</t>
  </si>
  <si>
    <t>M5H88L66</t>
  </si>
  <si>
    <t>M6H91L72</t>
  </si>
  <si>
    <t>M8H92L74</t>
  </si>
  <si>
    <t>M9H90L73</t>
  </si>
  <si>
    <t>M10H85L66</t>
  </si>
  <si>
    <t>M11H78L59</t>
  </si>
  <si>
    <t>M12H73L52</t>
  </si>
  <si>
    <t>Pennsylvania</t>
  </si>
  <si>
    <t>M1H40L26</t>
  </si>
  <si>
    <t>M2H44L28</t>
  </si>
  <si>
    <t>M3H53L34</t>
  </si>
  <si>
    <t>M4H64L44</t>
  </si>
  <si>
    <t>M5H74L54</t>
  </si>
  <si>
    <t>M6H83L64</t>
  </si>
  <si>
    <t>M7H87L69</t>
  </si>
  <si>
    <t>M8H85L68</t>
  </si>
  <si>
    <t>M9H78L60</t>
  </si>
  <si>
    <t>M10H67L48</t>
  </si>
  <si>
    <t>M11H56L39</t>
  </si>
  <si>
    <t>M12H45L30</t>
  </si>
  <si>
    <t>Arizona</t>
  </si>
  <si>
    <t>M1H69L46</t>
  </si>
  <si>
    <t>M2H72L49</t>
  </si>
  <si>
    <t>M3H78L54</t>
  </si>
  <si>
    <t>M4H86L60</t>
  </si>
  <si>
    <t>M5H95L69</t>
  </si>
  <si>
    <t>M6H104L77</t>
  </si>
  <si>
    <t>M7H106L83</t>
  </si>
  <si>
    <t>M8H104L82</t>
  </si>
  <si>
    <t>M9H100L75</t>
  </si>
  <si>
    <t>M10H89L64</t>
  </si>
  <si>
    <t>M11H76L52</t>
  </si>
  <si>
    <t>M12H67L45</t>
  </si>
  <si>
    <t>M2H39L23</t>
  </si>
  <si>
    <t>M3H49L30</t>
  </si>
  <si>
    <t>M4H62L40</t>
  </si>
  <si>
    <t>M5H71L49</t>
  </si>
  <si>
    <t>M6H79L58</t>
  </si>
  <si>
    <t>M7H83L63</t>
  </si>
  <si>
    <t>M9H74L54</t>
  </si>
  <si>
    <t>M10H63L43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</si>
  <si>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</si>
  <si>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</si>
  <si>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</si>
  <si>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</si>
  <si>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</si>
  <si>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</si>
  <si>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</si>
  <si>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</si>
  <si>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M6H73L52</t>
  </si>
  <si>
    <t>M7H81L56</t>
  </si>
  <si>
    <t>M8H81L57</t>
  </si>
  <si>
    <t>M9H75L52</t>
  </si>
  <si>
    <t>M10H64L46</t>
  </si>
  <si>
    <t>M11H52L41</t>
  </si>
  <si>
    <t>M12H45L35</t>
  </si>
  <si>
    <t>Rhode Island</t>
  </si>
  <si>
    <t>M1H37L21</t>
  </si>
  <si>
    <t>M3H48L30</t>
  </si>
  <si>
    <t>M5H68L49</t>
  </si>
  <si>
    <t>M6H78L58</t>
  </si>
  <si>
    <t>M10H63L44</t>
  </si>
  <si>
    <t>M2H55L32</t>
  </si>
  <si>
    <t>M4H72L48</t>
  </si>
  <si>
    <t>M5H80L57</t>
  </si>
  <si>
    <t>M6H87L66</t>
  </si>
  <si>
    <t>M7H90L69</t>
  </si>
  <si>
    <t>M10H73L50</t>
  </si>
  <si>
    <t>M11H63L41</t>
  </si>
  <si>
    <t>M12H54L33</t>
  </si>
  <si>
    <t>Virginia</t>
  </si>
  <si>
    <t>M2H51L31</t>
  </si>
  <si>
    <t>M3H60L37</t>
  </si>
  <si>
    <t>M4H70L46</t>
  </si>
  <si>
    <t>M5H78L55</t>
  </si>
  <si>
    <t>M10H71L48</t>
  </si>
  <si>
    <t>M11H61L39</t>
  </si>
  <si>
    <t>M1H69L43</t>
  </si>
  <si>
    <t>M2H70L45</t>
  </si>
  <si>
    <t>M3H73L46</t>
  </si>
  <si>
    <t>M4H78L50</t>
  </si>
  <si>
    <t>M5H83L55</t>
  </si>
  <si>
    <t>M6H89L59</t>
  </si>
  <si>
    <t>M7H95L64</t>
  </si>
  <si>
    <t>M8H96L65</t>
  </si>
  <si>
    <t>M9H92L61</t>
  </si>
  <si>
    <t>M10H83L55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</si>
  <si>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</si>
  <si>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</si>
  <si>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</si>
  <si>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</si>
  <si>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</si>
  <si>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</si>
  <si>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</si>
  <si>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</si>
  <si>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</si>
  <si>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M8H79L60</t>
  </si>
  <si>
    <t>M10H60L42</t>
  </si>
  <si>
    <t>M11H48L33</t>
  </si>
  <si>
    <t>M12H37L24</t>
  </si>
  <si>
    <t>M1H54L39</t>
  </si>
  <si>
    <t>M2H60L41</t>
  </si>
  <si>
    <t>M4H71L46</t>
  </si>
  <si>
    <t>M5H80L51</t>
  </si>
  <si>
    <t>M6H87L56</t>
  </si>
  <si>
    <t>M7H92L58</t>
  </si>
  <si>
    <t>M8H91L58</t>
  </si>
  <si>
    <t>M9H87L56</t>
  </si>
  <si>
    <t>M10H78L50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</si>
  <si>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</si>
  <si>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</si>
  <si>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</si>
  <si>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</si>
  <si>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</si>
  <si>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</si>
  <si>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</si>
  <si>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</si>
  <si>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</si>
  <si>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</si>
  <si>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M10H65L41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</si>
  <si>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</si>
  <si>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</si>
  <si>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</si>
  <si>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</si>
  <si>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</si>
  <si>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</si>
  <si>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</si>
  <si>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</si>
  <si>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M9H90L69</t>
  </si>
  <si>
    <t>M10H82L60</t>
  </si>
  <si>
    <t>M11H72L50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</si>
  <si>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</si>
  <si>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</si>
  <si>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</si>
  <si>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</si>
  <si>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</si>
  <si>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</si>
  <si>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</si>
  <si>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</si>
  <si>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</si>
  <si>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</si>
  <si>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M10H73L61</t>
  </si>
  <si>
    <t>M11H69L54</t>
  </si>
  <si>
    <t>M12H65L48</t>
  </si>
  <si>
    <t>M1H57L46</t>
  </si>
  <si>
    <t>M2H60L48</t>
  </si>
  <si>
    <t>M3H62L49</t>
  </si>
  <si>
    <t>M4H63L49</t>
  </si>
  <si>
    <t>M5H64L51</t>
  </si>
  <si>
    <t>M6H66L53</t>
  </si>
  <si>
    <t>M7H67L54</t>
  </si>
  <si>
    <t>M8H68L55</t>
  </si>
  <si>
    <t>M9H70L55</t>
  </si>
  <si>
    <t>M10H69L54</t>
  </si>
  <si>
    <t>M11H63L50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</si>
  <si>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</si>
  <si>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</si>
  <si>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</si>
  <si>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</si>
  <si>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</si>
  <si>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</si>
  <si>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</si>
  <si>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</si>
  <si>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M9H80L57</t>
  </si>
  <si>
    <t>M10H74L53</t>
  </si>
  <si>
    <t>M11H64L46</t>
  </si>
  <si>
    <t>M12H58L42</t>
  </si>
  <si>
    <t>Washington</t>
  </si>
  <si>
    <t>M1H49L37</t>
  </si>
  <si>
    <t>M3H55L40</t>
  </si>
  <si>
    <t>M4H60L43</t>
  </si>
  <si>
    <t>M5H66L49</t>
  </si>
  <si>
    <t>M6H71L53</t>
  </si>
  <si>
    <t>M7H76L57</t>
  </si>
  <si>
    <t>M8H76L57</t>
  </si>
  <si>
    <t>M12H47L36</t>
  </si>
  <si>
    <t>M1H40L24</t>
  </si>
  <si>
    <t>M2H45L28</t>
  </si>
  <si>
    <t>M3H56L37</t>
  </si>
  <si>
    <t>M10H69L49</t>
  </si>
  <si>
    <t>M11H56L38</t>
  </si>
  <si>
    <t>M12H43L27</t>
  </si>
  <si>
    <t>M1H70L52</t>
  </si>
  <si>
    <t>M2H73L54</t>
  </si>
  <si>
    <t>M3H76L58</t>
  </si>
  <si>
    <t>M4H81L63</t>
  </si>
  <si>
    <t>M5H87L70</t>
  </si>
  <si>
    <t>M6H90L75</t>
  </si>
  <si>
    <t>M7H90L76</t>
  </si>
  <si>
    <t>M8H90L76</t>
  </si>
  <si>
    <t>M9H89L75</t>
  </si>
  <si>
    <t>M10H84L68</t>
  </si>
  <si>
    <t>M11H78L60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</si>
  <si>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</si>
  <si>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</si>
  <si>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</si>
  <si>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</si>
  <si>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</si>
  <si>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</si>
  <si>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</si>
  <si>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</si>
  <si>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</si>
  <si>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</si>
  <si>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M10H70L54</t>
  </si>
  <si>
    <t>M11H61L45</t>
  </si>
  <si>
    <t>M12H52L36</t>
  </si>
  <si>
    <t>Summary Table of High Temperatures - by Month</t>
  </si>
  <si>
    <t>City</t>
  </si>
  <si>
    <t>State</t>
  </si>
  <si>
    <t>Highest Temperatures</t>
  </si>
  <si>
    <t>Check Sum</t>
  </si>
  <si>
    <t>Summary Table of Low Temperatures - by Month</t>
  </si>
  <si>
    <t>Lowest Tempeatures</t>
  </si>
  <si>
    <t>Workings</t>
  </si>
  <si>
    <t>Sorted Table of High Temperatures</t>
  </si>
  <si>
    <t>month</t>
  </si>
  <si>
    <t>For the Month of:</t>
  </si>
  <si>
    <t>city</t>
  </si>
  <si>
    <t>high temp</t>
  </si>
  <si>
    <t>adjustment</t>
  </si>
  <si>
    <t>rank</t>
  </si>
  <si>
    <t>sort order</t>
  </si>
  <si>
    <t>Position</t>
  </si>
  <si>
    <t>High Temperature</t>
  </si>
  <si>
    <t>Part 2 - Introduction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</si>
  <si>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</si>
  <si>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</si>
  <si>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</si>
  <si>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Interest Rate</t>
  </si>
  <si>
    <t>The account earns interest at one of the 6 following annual rates:</t>
  </si>
  <si>
    <t>Interest is paid into the account at the end of every 12 month period.</t>
  </si>
  <si>
    <t>Number of Years</t>
  </si>
  <si>
    <t>The account will be active for one of the following number of years, starting today: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</si>
  <si>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</si>
  <si>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</si>
  <si>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</si>
  <si>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</si>
  <si>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</si>
  <si>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</si>
  <si>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</si>
  <si>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</si>
  <si>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</si>
  <si>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Assumptions and Calculations</t>
  </si>
  <si>
    <t>您的任務是為30個帳號中的每一個填充“初始存款”列和“最終帳戶餘額”列中的綠色單元格。</t>
  </si>
  <si>
    <t>Your task is to populate the green cells in the 'Initial Deposit' column and 'Final Account Balance' column for each of the 30 Account Numbers.</t>
  </si>
  <si>
    <t>Do your workings in the grey 'helper cells' box in columns I to X, so that the green cells contain only your final answers.  Then answer the assignment questions.</t>
  </si>
  <si>
    <t>在I到X列的灰色“輔助單元”框中進行工作，以便綠色單元僅包含您的最終答案。 然後回答作業問題。</t>
  </si>
  <si>
    <t>HINTS:</t>
  </si>
  <si>
    <t>1) Try and write flexible formulas that can be copied down the entire column of 30 accounts.  This will be the quickest way.</t>
  </si>
  <si>
    <r>
      <t>1）嘗試編寫靈活的公式，該公式可以向下複製到30個帳戶的整個列中。</t>
    </r>
    <r>
      <rPr>
        <sz val="13.5"/>
        <color rgb="FF000000"/>
        <rFont val="Helvetica"/>
        <charset val="134"/>
      </rPr>
      <t xml:space="preserve"> </t>
    </r>
    <r>
      <rPr>
        <sz val="13.5"/>
        <color rgb="FF000000"/>
        <rFont val="Helvetica"/>
        <charset val="134"/>
      </rPr>
      <t>這將是最快的方法。</t>
    </r>
  </si>
  <si>
    <t>2) You may wish to use the INDIRECT function to find the Initial Deposit.  Note that the Interest Rate * 10000 will give the number (500 to 750) that appears in the worksheet tab name.</t>
  </si>
  <si>
    <r>
      <t>2）您可能希望使用INDIRECT函數查找初始存款。</t>
    </r>
    <r>
      <rPr>
        <sz val="13.5"/>
        <color rgb="FF000000"/>
        <rFont val="Helvetica"/>
        <charset val="134"/>
      </rPr>
      <t xml:space="preserve"> </t>
    </r>
    <r>
      <rPr>
        <sz val="13.5"/>
        <color rgb="FF000000"/>
        <rFont val="Helvetica"/>
        <charset val="134"/>
      </rPr>
      <t>請注意，利率* 10000將給出工作表選項卡名稱中顯示的數字（500到750）。</t>
    </r>
  </si>
  <si>
    <t>3) You may wish to use the FV function to find the Final Account Balance.  Make sure the Final Account Balance is a positive number.</t>
  </si>
  <si>
    <r>
      <t>3）您可能希望使用FV功能查找最終帳戶餘額。</t>
    </r>
    <r>
      <rPr>
        <sz val="13.5"/>
        <color rgb="FF000000"/>
        <rFont val="Helvetica"/>
        <charset val="134"/>
      </rPr>
      <t xml:space="preserve"> </t>
    </r>
    <r>
      <rPr>
        <sz val="13.5"/>
        <color rgb="FF000000"/>
        <rFont val="Helvetica"/>
        <charset val="134"/>
      </rPr>
      <t>確保最終帳戶餘額為正數。</t>
    </r>
  </si>
  <si>
    <t>Helper cells if you need them</t>
  </si>
  <si>
    <t>Account Number</t>
  </si>
  <si>
    <t>Final Account Balance</t>
  </si>
  <si>
    <t>End of Sheet</t>
  </si>
  <si>
    <t>&lt;-- Rate</t>
  </si>
  <si>
    <t>Number of Years (Across Top Row)</t>
  </si>
  <si>
    <t>Purchase Price (PV) in middle</t>
  </si>
  <si>
    <t>Pmt per Year</t>
  </si>
  <si>
    <t>(Down</t>
  </si>
  <si>
    <t>Left</t>
  </si>
  <si>
    <t>Column)</t>
  </si>
</sst>
</file>

<file path=xl/styles.xml><?xml version="1.0" encoding="utf-8"?>
<styleSheet xmlns="http://schemas.openxmlformats.org/spreadsheetml/2006/main">
  <numFmts count="7">
    <numFmt numFmtId="176" formatCode="&quot;$&quot;#,##0;[Red]\-&quot;$&quot;#,##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_ "/>
    <numFmt numFmtId="178" formatCode="_ * #,##0.00_ ;_ * \-#,##0.00_ ;_ * &quot;-&quot;??_ ;_ @_ "/>
    <numFmt numFmtId="179" formatCode="&quot;$&quot;#,##0.00;[Red]\-&quot;$&quot;#,##0.00"/>
    <numFmt numFmtId="180" formatCode="_ * #,##0_ ;_ * \-#,##0_ ;_ * &quot;-&quot;_ ;_ @_ "/>
  </numFmts>
  <fonts count="3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i/>
      <sz val="1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0000FF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28"/>
      <color theme="1"/>
      <name val="Arial"/>
      <charset val="134"/>
    </font>
    <font>
      <sz val="24"/>
      <color theme="1"/>
      <name val="Arial"/>
      <charset val="134"/>
    </font>
    <font>
      <b/>
      <i/>
      <sz val="24"/>
      <color theme="1"/>
      <name val="Calibri Light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3.5"/>
      <color rgb="FF000000"/>
      <name val="Helvetica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4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5" fillId="0" borderId="49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31" fillId="27" borderId="47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46" applyNumberFormat="0" applyFont="0" applyAlignment="0" applyProtection="0">
      <alignment vertical="center"/>
    </xf>
    <xf numFmtId="0" fontId="29" fillId="24" borderId="2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27" applyNumberFormat="0" applyAlignment="0" applyProtection="0"/>
    <xf numFmtId="0" fontId="27" fillId="22" borderId="0" applyNumberFormat="0" applyBorder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43" applyNumberFormat="0" applyFill="0" applyAlignment="0" applyProtection="0">
      <alignment vertical="center"/>
    </xf>
    <xf numFmtId="180" fontId="17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2" fillId="19" borderId="44" applyNumberForma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122">
    <xf numFmtId="0" fontId="0" fillId="0" borderId="0" xfId="0"/>
    <xf numFmtId="10" fontId="1" fillId="2" borderId="1" xfId="0" applyNumberFormat="1" applyFont="1" applyFill="1" applyBorder="1" applyAlignment="1">
      <alignment horizontal="center"/>
    </xf>
    <xf numFmtId="9" fontId="1" fillId="0" borderId="2" xfId="0" applyNumberFormat="1" applyFont="1" applyFill="1" applyBorder="1" applyAlignment="1"/>
    <xf numFmtId="9" fontId="2" fillId="3" borderId="3" xfId="0" applyNumberFormat="1" applyFont="1" applyFill="1" applyBorder="1" applyAlignment="1"/>
    <xf numFmtId="9" fontId="2" fillId="3" borderId="2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left"/>
    </xf>
    <xf numFmtId="9" fontId="3" fillId="0" borderId="0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9" fontId="2" fillId="4" borderId="3" xfId="0" applyNumberFormat="1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176" fontId="0" fillId="0" borderId="8" xfId="0" applyNumberFormat="1" applyFill="1" applyBorder="1" applyAlignment="1">
      <alignment horizontal="center"/>
    </xf>
    <xf numFmtId="176" fontId="0" fillId="0" borderId="9" xfId="0" applyNumberForma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176" fontId="0" fillId="0" borderId="11" xfId="0" applyNumberFormat="1" applyFill="1" applyBorder="1" applyAlignment="1">
      <alignment horizontal="center"/>
    </xf>
    <xf numFmtId="176" fontId="0" fillId="0" borderId="12" xfId="0" applyNumberFormat="1" applyFill="1" applyBorder="1" applyAlignment="1">
      <alignment horizontal="center"/>
    </xf>
    <xf numFmtId="9" fontId="2" fillId="4" borderId="5" xfId="0" applyNumberFormat="1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176" fontId="0" fillId="0" borderId="14" xfId="0" applyNumberFormat="1" applyFill="1" applyBorder="1" applyAlignment="1">
      <alignment horizontal="center"/>
    </xf>
    <xf numFmtId="176" fontId="0" fillId="0" borderId="15" xfId="0" applyNumberFormat="1" applyFill="1" applyBorder="1" applyAlignment="1">
      <alignment horizontal="center"/>
    </xf>
    <xf numFmtId="176" fontId="0" fillId="0" borderId="0" xfId="0" applyNumberFormat="1"/>
    <xf numFmtId="179" fontId="0" fillId="0" borderId="0" xfId="0" applyNumberFormat="1"/>
    <xf numFmtId="9" fontId="2" fillId="3" borderId="7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176" fontId="0" fillId="0" borderId="16" xfId="0" applyNumberFormat="1" applyFill="1" applyBorder="1" applyAlignment="1">
      <alignment horizontal="center"/>
    </xf>
    <xf numFmtId="176" fontId="0" fillId="0" borderId="17" xfId="0" applyNumberFormat="1" applyFill="1" applyBorder="1" applyAlignment="1">
      <alignment horizontal="center"/>
    </xf>
    <xf numFmtId="176" fontId="0" fillId="0" borderId="18" xfId="0" applyNumberFormat="1" applyFill="1" applyBorder="1" applyAlignment="1">
      <alignment horizontal="center"/>
    </xf>
    <xf numFmtId="0" fontId="2" fillId="5" borderId="0" xfId="0" applyFont="1" applyFill="1"/>
    <xf numFmtId="0" fontId="4" fillId="0" borderId="0" xfId="0" applyFont="1"/>
    <xf numFmtId="10" fontId="5" fillId="2" borderId="12" xfId="48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10" fontId="5" fillId="2" borderId="22" xfId="48" applyNumberFormat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10" fontId="5" fillId="2" borderId="23" xfId="48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176" fontId="0" fillId="6" borderId="9" xfId="0" applyNumberFormat="1" applyFill="1" applyBorder="1" applyAlignment="1">
      <alignment horizontal="center"/>
    </xf>
    <xf numFmtId="176" fontId="0" fillId="6" borderId="16" xfId="0" applyNumberFormat="1" applyFill="1" applyBorder="1" applyAlignment="1">
      <alignment horizontal="center"/>
    </xf>
    <xf numFmtId="176" fontId="0" fillId="7" borderId="12" xfId="0" applyNumberFormat="1" applyFill="1" applyBorder="1" applyAlignment="1">
      <alignment horizontal="center"/>
    </xf>
    <xf numFmtId="176" fontId="0" fillId="6" borderId="17" xfId="0" applyNumberFormat="1" applyFill="1" applyBorder="1" applyAlignment="1">
      <alignment horizontal="center"/>
    </xf>
    <xf numFmtId="176" fontId="0" fillId="6" borderId="12" xfId="0" applyNumberFormat="1" applyFill="1" applyBorder="1" applyAlignment="1">
      <alignment horizontal="center"/>
    </xf>
    <xf numFmtId="0" fontId="0" fillId="8" borderId="19" xfId="0" applyFill="1" applyBorder="1"/>
    <xf numFmtId="0" fontId="0" fillId="8" borderId="20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7" xfId="0" applyFill="1" applyBorder="1"/>
    <xf numFmtId="0" fontId="0" fillId="8" borderId="10" xfId="0" applyFill="1" applyBorder="1"/>
    <xf numFmtId="0" fontId="0" fillId="0" borderId="25" xfId="0" applyBorder="1" applyAlignment="1">
      <alignment horizontal="center"/>
    </xf>
    <xf numFmtId="10" fontId="5" fillId="2" borderId="26" xfId="48" applyNumberFormat="1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176" fontId="0" fillId="6" borderId="15" xfId="0" applyNumberFormat="1" applyFill="1" applyBorder="1" applyAlignment="1">
      <alignment horizontal="center"/>
    </xf>
    <xf numFmtId="176" fontId="0" fillId="6" borderId="18" xfId="0" applyNumberFormat="1" applyFill="1" applyBorder="1" applyAlignment="1">
      <alignment horizontal="center"/>
    </xf>
    <xf numFmtId="176" fontId="7" fillId="9" borderId="27" xfId="31" applyNumberFormat="1" applyAlignment="1">
      <alignment horizontal="center"/>
    </xf>
    <xf numFmtId="0" fontId="0" fillId="8" borderId="5" xfId="0" applyFill="1" applyBorder="1"/>
    <xf numFmtId="0" fontId="0" fillId="8" borderId="6" xfId="0" applyFill="1" applyBorder="1"/>
    <xf numFmtId="0" fontId="0" fillId="8" borderId="13" xfId="0" applyFill="1" applyBorder="1"/>
    <xf numFmtId="0" fontId="2" fillId="10" borderId="0" xfId="0" applyFont="1" applyFill="1" applyAlignment="1">
      <alignment horizontal="center" vertical="center" wrapText="1"/>
    </xf>
    <xf numFmtId="0" fontId="2" fillId="3" borderId="3" xfId="0" applyFont="1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8" fillId="2" borderId="13" xfId="0" applyFont="1" applyFill="1" applyBorder="1" applyAlignment="1">
      <alignment horizontal="center"/>
    </xf>
    <xf numFmtId="0" fontId="6" fillId="11" borderId="28" xfId="0" applyFont="1" applyFill="1" applyBorder="1"/>
    <xf numFmtId="0" fontId="0" fillId="11" borderId="29" xfId="0" applyFill="1" applyBorder="1" applyAlignment="1">
      <alignment horizontal="center"/>
    </xf>
    <xf numFmtId="0" fontId="0" fillId="6" borderId="30" xfId="0" applyFill="1" applyBorder="1"/>
    <xf numFmtId="0" fontId="0" fillId="6" borderId="29" xfId="0" applyFill="1" applyBorder="1"/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2" fillId="12" borderId="19" xfId="0" applyFont="1" applyFill="1" applyBorder="1"/>
    <xf numFmtId="0" fontId="7" fillId="9" borderId="33" xfId="31" applyBorder="1"/>
    <xf numFmtId="0" fontId="0" fillId="13" borderId="0" xfId="0" applyFill="1"/>
    <xf numFmtId="0" fontId="0" fillId="6" borderId="0" xfId="0" applyFill="1"/>
    <xf numFmtId="177" fontId="0" fillId="0" borderId="0" xfId="0" applyNumberFormat="1"/>
    <xf numFmtId="0" fontId="0" fillId="6" borderId="0" xfId="0" applyFont="1" applyFill="1" applyAlignment="1"/>
    <xf numFmtId="0" fontId="0" fillId="0" borderId="0" xfId="0" applyAlignment="1">
      <alignment wrapText="1"/>
    </xf>
    <xf numFmtId="0" fontId="2" fillId="5" borderId="3" xfId="0" applyFont="1" applyFill="1" applyBorder="1"/>
    <xf numFmtId="0" fontId="2" fillId="5" borderId="2" xfId="0" applyFont="1" applyFill="1" applyBorder="1"/>
    <xf numFmtId="0" fontId="6" fillId="11" borderId="24" xfId="0" applyFont="1" applyFill="1" applyBorder="1"/>
    <xf numFmtId="0" fontId="6" fillId="11" borderId="28" xfId="0" applyFont="1" applyFill="1" applyBorder="1" applyAlignment="1">
      <alignment horizontal="right"/>
    </xf>
    <xf numFmtId="0" fontId="0" fillId="0" borderId="30" xfId="0" applyBorder="1"/>
    <xf numFmtId="0" fontId="0" fillId="6" borderId="34" xfId="0" applyFont="1" applyFill="1" applyBorder="1" applyAlignment="1"/>
    <xf numFmtId="0" fontId="0" fillId="6" borderId="22" xfId="0" applyFont="1" applyFill="1" applyBorder="1" applyAlignment="1"/>
    <xf numFmtId="0" fontId="0" fillId="0" borderId="23" xfId="0" applyBorder="1"/>
    <xf numFmtId="0" fontId="0" fillId="0" borderId="26" xfId="0" applyBorder="1"/>
    <xf numFmtId="0" fontId="0" fillId="6" borderId="22" xfId="0" applyFill="1" applyBorder="1"/>
    <xf numFmtId="0" fontId="1" fillId="8" borderId="19" xfId="0" applyFont="1" applyFill="1" applyBorder="1"/>
    <xf numFmtId="0" fontId="7" fillId="9" borderId="35" xfId="31" applyBorder="1"/>
    <xf numFmtId="0" fontId="6" fillId="11" borderId="36" xfId="0" applyFont="1" applyFill="1" applyBorder="1" applyAlignment="1">
      <alignment horizontal="right"/>
    </xf>
    <xf numFmtId="0" fontId="2" fillId="5" borderId="7" xfId="0" applyFont="1" applyFill="1" applyBorder="1"/>
    <xf numFmtId="0" fontId="6" fillId="11" borderId="37" xfId="0" applyFont="1" applyFill="1" applyBorder="1" applyAlignment="1">
      <alignment horizontal="right"/>
    </xf>
    <xf numFmtId="0" fontId="2" fillId="14" borderId="3" xfId="0" applyFont="1" applyFill="1" applyBorder="1"/>
    <xf numFmtId="0" fontId="2" fillId="14" borderId="2" xfId="0" applyFont="1" applyFill="1" applyBorder="1"/>
    <xf numFmtId="0" fontId="0" fillId="6" borderId="34" xfId="0" applyFill="1" applyBorder="1"/>
    <xf numFmtId="0" fontId="2" fillId="14" borderId="7" xfId="0" applyFont="1" applyFill="1" applyBorder="1"/>
    <xf numFmtId="0" fontId="9" fillId="0" borderId="0" xfId="0" applyFont="1"/>
    <xf numFmtId="0" fontId="0" fillId="0" borderId="0" xfId="0" applyFill="1"/>
    <xf numFmtId="0" fontId="0" fillId="15" borderId="0" xfId="0" applyFill="1" applyAlignment="1">
      <alignment horizontal="left" indent="3"/>
    </xf>
    <xf numFmtId="0" fontId="0" fillId="15" borderId="0" xfId="0" applyFill="1"/>
    <xf numFmtId="0" fontId="10" fillId="15" borderId="0" xfId="0" applyFont="1" applyFill="1" applyBorder="1" applyAlignment="1">
      <alignment horizontal="left" indent="3"/>
    </xf>
    <xf numFmtId="0" fontId="10" fillId="15" borderId="0" xfId="0" applyFont="1" applyFill="1" applyBorder="1"/>
    <xf numFmtId="0" fontId="11" fillId="15" borderId="38" xfId="0" applyFont="1" applyFill="1" applyBorder="1" applyAlignment="1">
      <alignment horizontal="left" indent="3"/>
    </xf>
    <xf numFmtId="0" fontId="11" fillId="15" borderId="38" xfId="0" applyFont="1" applyFill="1" applyBorder="1"/>
    <xf numFmtId="0" fontId="0" fillId="0" borderId="0" xfId="0" applyFill="1" applyAlignment="1">
      <alignment horizontal="left" vertical="top" wrapText="1"/>
    </xf>
    <xf numFmtId="0" fontId="12" fillId="15" borderId="0" xfId="0" applyFont="1" applyFill="1"/>
    <xf numFmtId="0" fontId="0" fillId="15" borderId="39" xfId="0" applyFill="1" applyBorder="1"/>
    <xf numFmtId="0" fontId="13" fillId="15" borderId="39" xfId="0" applyFont="1" applyFill="1" applyBorder="1" applyAlignment="1">
      <alignment horizontal="center"/>
    </xf>
    <xf numFmtId="0" fontId="14" fillId="15" borderId="39" xfId="0" applyFont="1" applyFill="1" applyBorder="1" applyAlignment="1">
      <alignment horizontal="center"/>
    </xf>
    <xf numFmtId="0" fontId="13" fillId="15" borderId="0" xfId="0" applyFont="1" applyFill="1" applyAlignment="1">
      <alignment horizontal="center"/>
    </xf>
    <xf numFmtId="0" fontId="14" fillId="15" borderId="0" xfId="0" applyFont="1" applyFill="1" applyAlignment="1">
      <alignment horizontal="center"/>
    </xf>
    <xf numFmtId="0" fontId="15" fillId="15" borderId="40" xfId="0" applyFont="1" applyFill="1" applyBorder="1" applyAlignment="1">
      <alignment horizontal="center"/>
    </xf>
    <xf numFmtId="0" fontId="15" fillId="15" borderId="41" xfId="0" applyFont="1" applyFill="1" applyBorder="1" applyAlignment="1">
      <alignment horizontal="center"/>
    </xf>
    <xf numFmtId="0" fontId="0" fillId="15" borderId="0" xfId="0" applyFill="1" applyAlignment="1">
      <alignment vertical="top" wrapText="1"/>
    </xf>
    <xf numFmtId="0" fontId="15" fillId="15" borderId="42" xfId="0" applyFont="1" applyFill="1" applyBorder="1" applyAlignment="1">
      <alignment horizontal="center"/>
    </xf>
    <xf numFmtId="0" fontId="0" fillId="0" borderId="0" xfId="0" applyFont="1"/>
    <xf numFmtId="0" fontId="1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CCFFCC"/>
      <color rgb="000000FF"/>
      <color rgb="00FFFFCC"/>
      <color rgb="00000099"/>
      <color rgb="00CCECFF"/>
      <color rgb="00E5F5FF"/>
      <color rgb="00FFFFFF"/>
      <color rgb="00663300"/>
      <color rgb="00080808"/>
      <color rgb="00E1E1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>
          <a:fillRect/>
        </a:stretch>
      </xdr:blipFill>
      <xdr:spPr>
        <a:xfrm>
          <a:off x="0" y="0"/>
          <a:ext cx="5730875" cy="1570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1"/>
  </sheetPr>
  <dimension ref="A1:P104"/>
  <sheetViews>
    <sheetView workbookViewId="0">
      <selection activeCell="D89" sqref="D89"/>
    </sheetView>
  </sheetViews>
  <sheetFormatPr defaultColWidth="9" defaultRowHeight="14"/>
  <cols>
    <col min="1" max="3" width="9.234375" style="120"/>
    <col min="4" max="4" width="14.3828125" style="120" customWidth="1"/>
    <col min="5" max="16384" width="9.234375" style="120"/>
  </cols>
  <sheetData>
    <row r="1" spans="1:5">
      <c r="A1" s="120" t="s">
        <v>0</v>
      </c>
      <c r="B1" s="120" t="s">
        <v>1</v>
      </c>
      <c r="D1" s="120" t="s">
        <v>2</v>
      </c>
      <c r="E1" s="120" t="s">
        <v>3</v>
      </c>
    </row>
    <row r="2" spans="1:16">
      <c r="A2" s="120">
        <v>1</v>
      </c>
      <c r="B2" s="120">
        <v>2</v>
      </c>
      <c r="D2" s="120" t="s">
        <v>4</v>
      </c>
      <c r="E2" s="120" t="s">
        <v>5</v>
      </c>
      <c r="F2" s="120" t="s">
        <v>6</v>
      </c>
      <c r="G2" s="120" t="s">
        <v>7</v>
      </c>
      <c r="H2" s="120" t="s">
        <v>8</v>
      </c>
      <c r="I2" s="120" t="s">
        <v>9</v>
      </c>
      <c r="J2" s="120" t="s">
        <v>10</v>
      </c>
      <c r="K2" s="120" t="s">
        <v>11</v>
      </c>
      <c r="L2" s="120" t="s">
        <v>12</v>
      </c>
      <c r="M2" s="120" t="s">
        <v>13</v>
      </c>
      <c r="N2" s="120" t="s">
        <v>14</v>
      </c>
      <c r="O2" s="120" t="s">
        <v>15</v>
      </c>
      <c r="P2" s="120" t="s">
        <v>16</v>
      </c>
    </row>
    <row r="3" spans="1:4">
      <c r="A3" s="120">
        <v>2</v>
      </c>
      <c r="B3" s="120">
        <v>3</v>
      </c>
      <c r="D3" s="120" t="s">
        <v>17</v>
      </c>
    </row>
    <row r="4" spans="1:4">
      <c r="A4" s="120">
        <v>3</v>
      </c>
      <c r="B4" s="120">
        <v>5</v>
      </c>
      <c r="D4" s="120" t="s">
        <v>18</v>
      </c>
    </row>
    <row r="5" spans="1:4">
      <c r="A5" s="120">
        <v>4</v>
      </c>
      <c r="B5" s="120">
        <v>7</v>
      </c>
      <c r="D5" s="120" t="s">
        <v>19</v>
      </c>
    </row>
    <row r="6" spans="1:4">
      <c r="A6" s="120">
        <v>5</v>
      </c>
      <c r="B6" s="120">
        <v>11</v>
      </c>
      <c r="D6" s="120" t="s">
        <v>20</v>
      </c>
    </row>
    <row r="7" spans="1:4">
      <c r="A7" s="120">
        <v>6</v>
      </c>
      <c r="B7" s="120">
        <v>13</v>
      </c>
      <c r="D7" s="120" t="s">
        <v>21</v>
      </c>
    </row>
    <row r="8" spans="1:4">
      <c r="A8" s="120">
        <v>7</v>
      </c>
      <c r="B8" s="120">
        <v>17</v>
      </c>
      <c r="D8" s="120" t="s">
        <v>22</v>
      </c>
    </row>
    <row r="9" spans="1:4">
      <c r="A9" s="120">
        <v>8</v>
      </c>
      <c r="B9" s="120">
        <v>19</v>
      </c>
      <c r="D9" s="120" t="s">
        <v>23</v>
      </c>
    </row>
    <row r="10" spans="1:4">
      <c r="A10" s="120">
        <v>9</v>
      </c>
      <c r="B10" s="120">
        <v>23</v>
      </c>
      <c r="D10" s="120" t="s">
        <v>24</v>
      </c>
    </row>
    <row r="11" spans="1:4">
      <c r="A11" s="120">
        <v>10</v>
      </c>
      <c r="B11" s="120">
        <v>29</v>
      </c>
      <c r="D11" s="120" t="s">
        <v>25</v>
      </c>
    </row>
    <row r="12" spans="1:4">
      <c r="A12" s="120">
        <v>11</v>
      </c>
      <c r="B12" s="120">
        <v>31</v>
      </c>
      <c r="D12" s="120" t="s">
        <v>26</v>
      </c>
    </row>
    <row r="13" spans="1:4">
      <c r="A13" s="120">
        <v>12</v>
      </c>
      <c r="B13" s="120">
        <v>37</v>
      </c>
      <c r="D13" s="120" t="s">
        <v>27</v>
      </c>
    </row>
    <row r="14" spans="1:4">
      <c r="A14" s="120">
        <v>13</v>
      </c>
      <c r="B14" s="120">
        <v>41</v>
      </c>
      <c r="D14" s="120" t="s">
        <v>28</v>
      </c>
    </row>
    <row r="15" spans="1:4">
      <c r="A15" s="120">
        <v>14</v>
      </c>
      <c r="B15" s="120">
        <v>43</v>
      </c>
      <c r="D15" s="120" t="s">
        <v>29</v>
      </c>
    </row>
    <row r="16" spans="1:4">
      <c r="A16" s="120">
        <v>15</v>
      </c>
      <c r="B16" s="120">
        <v>47</v>
      </c>
      <c r="D16" s="120" t="s">
        <v>30</v>
      </c>
    </row>
    <row r="17" spans="1:4">
      <c r="A17" s="120">
        <v>16</v>
      </c>
      <c r="B17" s="120">
        <v>53</v>
      </c>
      <c r="D17" s="120" t="s">
        <v>31</v>
      </c>
    </row>
    <row r="18" spans="1:4">
      <c r="A18" s="120">
        <v>17</v>
      </c>
      <c r="B18" s="120">
        <v>59</v>
      </c>
      <c r="D18" s="120" t="s">
        <v>32</v>
      </c>
    </row>
    <row r="19" spans="1:4">
      <c r="A19" s="120">
        <v>18</v>
      </c>
      <c r="B19" s="120">
        <v>61</v>
      </c>
      <c r="D19" s="120" t="s">
        <v>33</v>
      </c>
    </row>
    <row r="20" spans="1:4">
      <c r="A20" s="120">
        <v>19</v>
      </c>
      <c r="B20" s="120">
        <v>67</v>
      </c>
      <c r="D20" s="120" t="s">
        <v>34</v>
      </c>
    </row>
    <row r="21" spans="1:4">
      <c r="A21" s="120">
        <v>20</v>
      </c>
      <c r="B21" s="120">
        <v>71</v>
      </c>
      <c r="D21" s="120" t="s">
        <v>35</v>
      </c>
    </row>
    <row r="22" spans="1:4">
      <c r="A22" s="120">
        <v>21</v>
      </c>
      <c r="B22" s="120">
        <v>73</v>
      </c>
      <c r="D22" s="120" t="s">
        <v>36</v>
      </c>
    </row>
    <row r="23" spans="1:4">
      <c r="A23" s="120">
        <v>22</v>
      </c>
      <c r="B23" s="120">
        <v>79</v>
      </c>
      <c r="D23" s="120" t="s">
        <v>37</v>
      </c>
    </row>
    <row r="24" spans="1:4">
      <c r="A24" s="120">
        <v>23</v>
      </c>
      <c r="B24" s="120">
        <v>83</v>
      </c>
      <c r="D24" s="120" t="s">
        <v>38</v>
      </c>
    </row>
    <row r="25" spans="1:4">
      <c r="A25" s="120">
        <v>24</v>
      </c>
      <c r="B25" s="120">
        <v>89</v>
      </c>
      <c r="D25" s="120" t="s">
        <v>39</v>
      </c>
    </row>
    <row r="26" spans="1:4">
      <c r="A26" s="120">
        <v>25</v>
      </c>
      <c r="B26" s="120">
        <v>97</v>
      </c>
      <c r="D26" s="120" t="s">
        <v>40</v>
      </c>
    </row>
    <row r="27" spans="1:4">
      <c r="A27" s="120">
        <v>26</v>
      </c>
      <c r="B27" s="120">
        <v>101</v>
      </c>
      <c r="D27" s="120" t="s">
        <v>41</v>
      </c>
    </row>
    <row r="28" spans="1:4">
      <c r="A28" s="120">
        <v>27</v>
      </c>
      <c r="B28" s="120">
        <v>103</v>
      </c>
      <c r="D28" s="120" t="s">
        <v>42</v>
      </c>
    </row>
    <row r="29" spans="1:4">
      <c r="A29" s="120">
        <v>28</v>
      </c>
      <c r="B29" s="120">
        <v>107</v>
      </c>
      <c r="D29" s="120" t="s">
        <v>43</v>
      </c>
    </row>
    <row r="30" spans="1:4">
      <c r="A30" s="120">
        <v>29</v>
      </c>
      <c r="B30" s="120">
        <v>109</v>
      </c>
      <c r="D30" s="120" t="s">
        <v>44</v>
      </c>
    </row>
    <row r="31" spans="1:4">
      <c r="A31" s="120">
        <v>30</v>
      </c>
      <c r="B31" s="120">
        <v>113</v>
      </c>
      <c r="D31" s="120" t="s">
        <v>45</v>
      </c>
    </row>
    <row r="32" spans="1:4">
      <c r="A32" s="120">
        <v>31</v>
      </c>
      <c r="B32" s="120">
        <v>127</v>
      </c>
      <c r="D32" s="120" t="s">
        <v>46</v>
      </c>
    </row>
    <row r="33" spans="1:4">
      <c r="A33" s="120">
        <v>32</v>
      </c>
      <c r="B33" s="120">
        <v>131</v>
      </c>
      <c r="D33" s="120" t="s">
        <v>47</v>
      </c>
    </row>
    <row r="34" spans="1:4">
      <c r="A34" s="120">
        <v>33</v>
      </c>
      <c r="B34" s="120">
        <v>137</v>
      </c>
      <c r="D34" s="120" t="s">
        <v>48</v>
      </c>
    </row>
    <row r="35" spans="1:4">
      <c r="A35" s="120">
        <v>34</v>
      </c>
      <c r="B35" s="120">
        <v>139</v>
      </c>
      <c r="D35" s="120" t="s">
        <v>49</v>
      </c>
    </row>
    <row r="36" spans="1:4">
      <c r="A36" s="120">
        <v>35</v>
      </c>
      <c r="B36" s="120">
        <v>149</v>
      </c>
      <c r="D36" s="120" t="s">
        <v>50</v>
      </c>
    </row>
    <row r="37" spans="1:4">
      <c r="A37" s="120">
        <v>36</v>
      </c>
      <c r="B37" s="120">
        <v>151</v>
      </c>
      <c r="D37" s="120" t="s">
        <v>51</v>
      </c>
    </row>
    <row r="38" spans="1:4">
      <c r="A38" s="120">
        <v>37</v>
      </c>
      <c r="B38" s="120">
        <v>157</v>
      </c>
      <c r="D38" s="120" t="s">
        <v>52</v>
      </c>
    </row>
    <row r="39" spans="1:4">
      <c r="A39" s="120">
        <v>38</v>
      </c>
      <c r="B39" s="120">
        <v>163</v>
      </c>
      <c r="D39" s="120" t="s">
        <v>53</v>
      </c>
    </row>
    <row r="40" spans="1:4">
      <c r="A40" s="120">
        <v>39</v>
      </c>
      <c r="B40" s="120">
        <v>167</v>
      </c>
      <c r="D40" s="120" t="s">
        <v>54</v>
      </c>
    </row>
    <row r="41" spans="1:4">
      <c r="A41" s="120">
        <v>40</v>
      </c>
      <c r="B41" s="120">
        <v>173</v>
      </c>
      <c r="D41" s="120" t="s">
        <v>55</v>
      </c>
    </row>
    <row r="42" spans="1:4">
      <c r="A42" s="120">
        <v>41</v>
      </c>
      <c r="B42" s="120">
        <v>179</v>
      </c>
      <c r="D42" s="120" t="s">
        <v>56</v>
      </c>
    </row>
    <row r="43" spans="1:4">
      <c r="A43" s="120">
        <v>42</v>
      </c>
      <c r="B43" s="120">
        <v>181</v>
      </c>
      <c r="D43" s="120" t="s">
        <v>57</v>
      </c>
    </row>
    <row r="44" spans="1:4">
      <c r="A44" s="120">
        <v>43</v>
      </c>
      <c r="B44" s="120">
        <v>191</v>
      </c>
      <c r="D44" s="120" t="s">
        <v>58</v>
      </c>
    </row>
    <row r="45" spans="1:4">
      <c r="A45" s="120">
        <v>44</v>
      </c>
      <c r="B45" s="120">
        <v>193</v>
      </c>
      <c r="D45" s="120" t="s">
        <v>59</v>
      </c>
    </row>
    <row r="46" spans="1:4">
      <c r="A46" s="120">
        <v>45</v>
      </c>
      <c r="B46" s="120">
        <v>197</v>
      </c>
      <c r="D46" s="120" t="s">
        <v>60</v>
      </c>
    </row>
    <row r="47" spans="1:4">
      <c r="A47" s="120">
        <v>46</v>
      </c>
      <c r="B47" s="120">
        <v>199</v>
      </c>
      <c r="D47" s="120" t="s">
        <v>61</v>
      </c>
    </row>
    <row r="48" spans="1:4">
      <c r="A48" s="120">
        <v>47</v>
      </c>
      <c r="B48" s="120">
        <v>211</v>
      </c>
      <c r="D48" s="120" t="s">
        <v>62</v>
      </c>
    </row>
    <row r="49" spans="1:4">
      <c r="A49" s="120">
        <v>48</v>
      </c>
      <c r="B49" s="120">
        <v>223</v>
      </c>
      <c r="D49" s="120" t="s">
        <v>63</v>
      </c>
    </row>
    <row r="50" spans="1:4">
      <c r="A50" s="120">
        <v>49</v>
      </c>
      <c r="B50" s="120">
        <v>227</v>
      </c>
      <c r="D50" s="120" t="s">
        <v>64</v>
      </c>
    </row>
    <row r="51" spans="1:4">
      <c r="A51" s="120">
        <v>50</v>
      </c>
      <c r="B51" s="120">
        <v>229</v>
      </c>
      <c r="D51" s="120" t="s">
        <v>65</v>
      </c>
    </row>
    <row r="85" spans="1:4">
      <c r="A85" s="121"/>
      <c r="B85" s="121"/>
      <c r="C85" s="121"/>
      <c r="D85" s="121"/>
    </row>
    <row r="86" spans="1:4">
      <c r="A86" s="121"/>
      <c r="B86" s="121"/>
      <c r="C86" s="121"/>
      <c r="D86" s="121"/>
    </row>
    <row r="87" spans="1:4">
      <c r="A87" s="121"/>
      <c r="B87" s="121"/>
      <c r="C87" s="121"/>
      <c r="D87" s="121"/>
    </row>
    <row r="88" spans="1:4">
      <c r="A88" s="121"/>
      <c r="B88" s="121"/>
      <c r="C88" s="121"/>
      <c r="D88" s="121"/>
    </row>
    <row r="89" spans="1:4">
      <c r="A89" s="121"/>
      <c r="B89" s="121"/>
      <c r="C89" s="121"/>
      <c r="D89" s="121"/>
    </row>
    <row r="90" spans="1:4">
      <c r="A90" s="121"/>
      <c r="B90" s="121"/>
      <c r="C90" s="121"/>
      <c r="D90" s="121"/>
    </row>
    <row r="91" spans="1:4">
      <c r="A91" s="121"/>
      <c r="B91" s="121"/>
      <c r="C91" s="121"/>
      <c r="D91" s="121"/>
    </row>
    <row r="92" spans="1:4">
      <c r="A92" s="121"/>
      <c r="B92" s="121"/>
      <c r="C92" s="121"/>
      <c r="D92" s="121"/>
    </row>
    <row r="93" spans="1:4">
      <c r="A93" s="121"/>
      <c r="B93" s="121"/>
      <c r="C93" s="121"/>
      <c r="D93" s="121"/>
    </row>
    <row r="94" spans="1:4">
      <c r="A94" s="121"/>
      <c r="B94" s="121"/>
      <c r="C94" s="121"/>
      <c r="D94" s="121"/>
    </row>
    <row r="95" spans="1:4">
      <c r="A95" s="121"/>
      <c r="B95" s="121"/>
      <c r="C95" s="121"/>
      <c r="D95" s="121"/>
    </row>
    <row r="96" spans="1:4">
      <c r="A96" s="121"/>
      <c r="B96" s="121"/>
      <c r="C96" s="121"/>
      <c r="D96" s="121"/>
    </row>
    <row r="97" spans="1:4">
      <c r="A97" s="121"/>
      <c r="B97" s="121"/>
      <c r="C97" s="121"/>
      <c r="D97" s="121"/>
    </row>
    <row r="98" spans="1:4">
      <c r="A98" s="121"/>
      <c r="B98" s="121"/>
      <c r="C98" s="121"/>
      <c r="D98" s="121"/>
    </row>
    <row r="99" spans="1:4">
      <c r="A99" s="121"/>
      <c r="B99" s="121"/>
      <c r="C99" s="121"/>
      <c r="D99" s="121"/>
    </row>
    <row r="100" spans="1:4">
      <c r="A100" s="121"/>
      <c r="B100" s="121"/>
      <c r="C100" s="121"/>
      <c r="D100" s="121"/>
    </row>
    <row r="101" spans="1:4">
      <c r="A101" s="121"/>
      <c r="B101" s="121"/>
      <c r="C101" s="121"/>
      <c r="D101" s="121"/>
    </row>
    <row r="102" spans="1:4">
      <c r="A102" s="121"/>
      <c r="B102" s="121"/>
      <c r="C102" s="121"/>
      <c r="D102" s="121"/>
    </row>
    <row r="103" spans="1:4">
      <c r="A103" s="121"/>
      <c r="B103" s="121"/>
      <c r="C103" s="121"/>
      <c r="D103" s="121"/>
    </row>
    <row r="104" spans="1:4">
      <c r="A104" s="121"/>
      <c r="B104" s="121"/>
      <c r="C104" s="121"/>
      <c r="D104" s="12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0"/>
  <sheetViews>
    <sheetView workbookViewId="0">
      <selection activeCell="D10" sqref="D10"/>
    </sheetView>
  </sheetViews>
  <sheetFormatPr defaultColWidth="9.84375" defaultRowHeight="14"/>
  <cols>
    <col min="1" max="1" width="9.84375" style="103"/>
    <col min="2" max="2" width="12" style="104" customWidth="1"/>
    <col min="3" max="3" width="15.84375" style="104" customWidth="1"/>
    <col min="4" max="4" width="12.6953125" style="104" customWidth="1"/>
    <col min="5" max="6" width="9.84375" style="104"/>
    <col min="7" max="7" width="11" style="104" customWidth="1"/>
    <col min="8" max="8" width="19.15625" style="104" customWidth="1"/>
    <col min="9" max="9" width="3.6953125" style="104" customWidth="1"/>
    <col min="10" max="10" width="3.84375" style="104" customWidth="1"/>
    <col min="11" max="12" width="12.3046875" style="104" customWidth="1"/>
    <col min="13" max="13" width="47.3828125" style="104" customWidth="1"/>
    <col min="14" max="14" width="4.3828125" style="104" customWidth="1"/>
    <col min="15" max="15" width="4" style="104" customWidth="1"/>
    <col min="16" max="16" width="12.3046875" style="104" customWidth="1"/>
    <col min="17" max="16384" width="9.84375" style="104"/>
  </cols>
  <sheetData>
    <row r="1" spans="8:8">
      <c r="H1" s="111"/>
    </row>
    <row r="2" ht="32" spans="8:16">
      <c r="H2" s="112" t="s">
        <v>66</v>
      </c>
      <c r="I2" s="114"/>
      <c r="J2" s="114"/>
      <c r="K2" s="114"/>
      <c r="L2" s="114"/>
      <c r="M2" s="114"/>
      <c r="N2" s="114"/>
      <c r="O2" s="114"/>
      <c r="P2" s="114"/>
    </row>
    <row r="3" spans="8:8">
      <c r="H3" s="111"/>
    </row>
    <row r="4" ht="27.6" spans="8:16">
      <c r="H4" s="113" t="s">
        <v>67</v>
      </c>
      <c r="I4" s="115"/>
      <c r="J4" s="115"/>
      <c r="K4" s="115"/>
      <c r="L4" s="115"/>
      <c r="M4" s="115"/>
      <c r="N4" s="115"/>
      <c r="O4" s="115"/>
      <c r="P4" s="115"/>
    </row>
    <row r="5" ht="14.75" spans="8:8">
      <c r="H5" s="111"/>
    </row>
    <row r="6" ht="30.35" spans="8:15">
      <c r="H6" s="111"/>
      <c r="I6" s="116" t="s">
        <v>68</v>
      </c>
      <c r="J6" s="117"/>
      <c r="K6" s="117"/>
      <c r="L6" s="117"/>
      <c r="M6" s="117"/>
      <c r="N6" s="117"/>
      <c r="O6" s="119"/>
    </row>
    <row r="10" ht="17.15" spans="1:7">
      <c r="A10" s="105"/>
      <c r="B10" s="106"/>
      <c r="C10" s="106"/>
      <c r="D10" s="106"/>
      <c r="E10" s="106"/>
      <c r="F10" s="106"/>
      <c r="G10" s="106"/>
    </row>
    <row r="11" ht="17.15" spans="1:8">
      <c r="A11" s="107"/>
      <c r="B11" s="108"/>
      <c r="C11" s="108"/>
      <c r="D11" s="108"/>
      <c r="E11" s="108"/>
      <c r="F11" s="108"/>
      <c r="G11" s="108"/>
      <c r="H11" s="108"/>
    </row>
    <row r="12" ht="89.5" customHeight="1" spans="2:15">
      <c r="B12" s="109"/>
      <c r="C12" s="109"/>
      <c r="D12" s="109"/>
      <c r="E12" s="109"/>
      <c r="F12" s="109"/>
      <c r="G12" s="109"/>
      <c r="H12" s="109"/>
      <c r="I12" s="118"/>
      <c r="J12" s="118"/>
      <c r="K12" s="118"/>
      <c r="L12" s="118"/>
      <c r="M12" s="118"/>
      <c r="N12" s="118"/>
      <c r="O12" s="118"/>
    </row>
    <row r="13" ht="9" customHeight="1"/>
    <row r="14" ht="5.5" customHeight="1"/>
    <row r="15" spans="1:13">
      <c r="A15" s="11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</row>
    <row r="16" spans="1:13">
      <c r="A16" s="11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</row>
    <row r="17" spans="1:13">
      <c r="A17" s="11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</row>
    <row r="18" spans="1:13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</row>
    <row r="19" spans="1:13">
      <c r="A19" s="110"/>
      <c r="B19" s="110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</row>
    <row r="20" spans="1:13">
      <c r="A20" s="110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</row>
    <row r="21" spans="1:13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</row>
    <row r="22" spans="1:13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</row>
    <row r="23" spans="1:13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</row>
    <row r="24" spans="1:13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</row>
    <row r="25" spans="1:13">
      <c r="A25" s="110"/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</row>
    <row r="26" spans="1:13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</row>
    <row r="27" spans="1:13">
      <c r="A27" s="11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</row>
    <row r="28" spans="1:13">
      <c r="A28" s="110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</row>
    <row r="29" spans="1:13">
      <c r="A29" s="110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</row>
    <row r="30" spans="1:13">
      <c r="A30" s="110"/>
      <c r="B30" s="110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</row>
  </sheetData>
  <mergeCells count="4">
    <mergeCell ref="H2:P2"/>
    <mergeCell ref="H4:P4"/>
    <mergeCell ref="I6:O6"/>
    <mergeCell ref="B12:H1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99"/>
  </sheetPr>
  <dimension ref="A1"/>
  <sheetViews>
    <sheetView workbookViewId="0">
      <selection activeCell="A1" sqref="A1"/>
    </sheetView>
  </sheetViews>
  <sheetFormatPr defaultColWidth="0" defaultRowHeight="14.6" zeroHeight="1"/>
  <cols>
    <col min="1" max="1" width="25.84375" customWidth="1"/>
    <col min="2" max="16384" width="9.15625" hidden="1"/>
  </cols>
  <sheetData>
    <row r="1" ht="81" customHeight="1" spans="1:1">
      <c r="A1" s="64" t="s">
        <v>69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N53"/>
  <sheetViews>
    <sheetView showGridLines="0" topLeftCell="A12" workbookViewId="0">
      <selection activeCell="C2" sqref="C2:N51"/>
    </sheetView>
  </sheetViews>
  <sheetFormatPr defaultColWidth="9" defaultRowHeight="14"/>
  <cols>
    <col min="1" max="1" width="12.765625" customWidth="1"/>
    <col min="8" max="8" width="9.3828125" customWidth="1"/>
  </cols>
  <sheetData>
    <row r="1" spans="1:1">
      <c r="A1" t="s">
        <v>70</v>
      </c>
    </row>
    <row r="2" spans="1:14">
      <c r="A2" t="s">
        <v>4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</row>
    <row r="3" spans="1:14">
      <c r="A3" t="s">
        <v>17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</row>
    <row r="4" spans="1:14">
      <c r="A4" t="s">
        <v>18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</row>
    <row r="5" spans="1:14">
      <c r="A5" t="s">
        <v>19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  <c r="N5" t="s">
        <v>122</v>
      </c>
    </row>
    <row r="6" spans="1:14">
      <c r="A6" t="s">
        <v>20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</row>
    <row r="7" spans="1:14">
      <c r="A7" t="s">
        <v>21</v>
      </c>
      <c r="B7" t="s">
        <v>44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</row>
    <row r="8" spans="1:14">
      <c r="A8" t="s">
        <v>22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</row>
    <row r="9" spans="1:14">
      <c r="A9" t="s">
        <v>23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</row>
    <row r="10" spans="1:14">
      <c r="A10" t="s">
        <v>24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183</v>
      </c>
      <c r="L10" t="s">
        <v>184</v>
      </c>
      <c r="M10" t="s">
        <v>185</v>
      </c>
      <c r="N10" t="s">
        <v>186</v>
      </c>
    </row>
    <row r="11" spans="1:14">
      <c r="A11" t="s">
        <v>25</v>
      </c>
      <c r="B11" t="s">
        <v>174</v>
      </c>
      <c r="C11" t="s">
        <v>187</v>
      </c>
      <c r="D11" t="s">
        <v>188</v>
      </c>
      <c r="E11" t="s">
        <v>189</v>
      </c>
      <c r="F11" t="s">
        <v>190</v>
      </c>
      <c r="G11" t="s">
        <v>191</v>
      </c>
      <c r="H11" t="s">
        <v>192</v>
      </c>
      <c r="I11" t="s">
        <v>193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</row>
    <row r="12" spans="1:14">
      <c r="A12" t="s">
        <v>26</v>
      </c>
      <c r="B12" t="s">
        <v>174</v>
      </c>
      <c r="C12" t="s">
        <v>199</v>
      </c>
      <c r="D12" t="s">
        <v>200</v>
      </c>
      <c r="E12" t="s">
        <v>201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  <c r="K12" t="s">
        <v>207</v>
      </c>
      <c r="L12" t="s">
        <v>208</v>
      </c>
      <c r="M12" t="s">
        <v>209</v>
      </c>
      <c r="N12" t="s">
        <v>210</v>
      </c>
    </row>
    <row r="13" spans="1:14">
      <c r="A13" t="s">
        <v>27</v>
      </c>
      <c r="B13" t="s">
        <v>84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  <c r="N13" t="s">
        <v>222</v>
      </c>
    </row>
    <row r="14" spans="1:14">
      <c r="A14" t="s">
        <v>28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  <c r="N14" t="s">
        <v>235</v>
      </c>
    </row>
    <row r="15" spans="1:14">
      <c r="A15" t="s">
        <v>29</v>
      </c>
      <c r="B15" t="s">
        <v>236</v>
      </c>
      <c r="C15" t="s">
        <v>237</v>
      </c>
      <c r="D15" t="s">
        <v>238</v>
      </c>
      <c r="E15" t="s">
        <v>239</v>
      </c>
      <c r="F15" t="s">
        <v>165</v>
      </c>
      <c r="G15" t="s">
        <v>240</v>
      </c>
      <c r="H15" t="s">
        <v>192</v>
      </c>
      <c r="I15" t="s">
        <v>193</v>
      </c>
      <c r="J15" t="s">
        <v>194</v>
      </c>
      <c r="K15" t="s">
        <v>241</v>
      </c>
      <c r="L15" t="s">
        <v>171</v>
      </c>
      <c r="M15" t="s">
        <v>242</v>
      </c>
      <c r="N15" t="s">
        <v>147</v>
      </c>
    </row>
    <row r="16" spans="1:14">
      <c r="A16" t="s">
        <v>30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</row>
    <row r="17" spans="1:14">
      <c r="A17" t="s">
        <v>31</v>
      </c>
      <c r="B17" t="s">
        <v>84</v>
      </c>
      <c r="C17" t="s">
        <v>256</v>
      </c>
      <c r="D17" t="s">
        <v>257</v>
      </c>
      <c r="E17" t="s">
        <v>258</v>
      </c>
      <c r="F17" t="s">
        <v>88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94</v>
      </c>
      <c r="M17" t="s">
        <v>264</v>
      </c>
      <c r="N17" t="s">
        <v>265</v>
      </c>
    </row>
    <row r="18" spans="1:14">
      <c r="A18" t="s">
        <v>32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  <c r="G18" t="s">
        <v>271</v>
      </c>
      <c r="H18" t="s">
        <v>204</v>
      </c>
      <c r="I18" t="s">
        <v>205</v>
      </c>
      <c r="J18" t="s">
        <v>206</v>
      </c>
      <c r="K18" t="s">
        <v>272</v>
      </c>
      <c r="L18" t="s">
        <v>208</v>
      </c>
      <c r="M18" t="s">
        <v>273</v>
      </c>
      <c r="N18" t="s">
        <v>274</v>
      </c>
    </row>
    <row r="19" spans="1:14">
      <c r="A19" t="s">
        <v>33</v>
      </c>
      <c r="B19" t="s">
        <v>275</v>
      </c>
      <c r="C19" t="s">
        <v>276</v>
      </c>
      <c r="D19" t="s">
        <v>277</v>
      </c>
      <c r="E19" t="s">
        <v>278</v>
      </c>
      <c r="F19" t="s">
        <v>279</v>
      </c>
      <c r="G19" t="s">
        <v>280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</row>
    <row r="20" spans="1:14">
      <c r="A20" t="s">
        <v>34</v>
      </c>
      <c r="B20" t="s">
        <v>288</v>
      </c>
      <c r="C20" t="s">
        <v>175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</row>
    <row r="21" spans="1:14">
      <c r="A21" t="s">
        <v>35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</row>
    <row r="22" spans="1:14">
      <c r="A22" t="s">
        <v>36</v>
      </c>
      <c r="B22" t="s">
        <v>313</v>
      </c>
      <c r="C22" t="s">
        <v>314</v>
      </c>
      <c r="D22" t="s">
        <v>315</v>
      </c>
      <c r="E22" t="s">
        <v>316</v>
      </c>
      <c r="F22" t="s">
        <v>317</v>
      </c>
      <c r="G22" t="s">
        <v>318</v>
      </c>
      <c r="H22" t="s">
        <v>319</v>
      </c>
      <c r="I22" t="s">
        <v>193</v>
      </c>
      <c r="J22" t="s">
        <v>206</v>
      </c>
      <c r="K22" t="s">
        <v>320</v>
      </c>
      <c r="L22" t="s">
        <v>321</v>
      </c>
      <c r="M22" t="s">
        <v>264</v>
      </c>
      <c r="N22" t="s">
        <v>322</v>
      </c>
    </row>
    <row r="23" spans="1:14">
      <c r="A23" t="s">
        <v>37</v>
      </c>
      <c r="B23" t="s">
        <v>323</v>
      </c>
      <c r="C23" t="s">
        <v>324</v>
      </c>
      <c r="D23" t="s">
        <v>325</v>
      </c>
      <c r="E23" t="s">
        <v>326</v>
      </c>
      <c r="F23" t="s">
        <v>327</v>
      </c>
      <c r="G23" t="s">
        <v>328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</row>
    <row r="24" spans="1:14">
      <c r="A24" t="s">
        <v>38</v>
      </c>
      <c r="B24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341</v>
      </c>
      <c r="H24" t="s">
        <v>342</v>
      </c>
      <c r="I24" t="s">
        <v>343</v>
      </c>
      <c r="J24" t="s">
        <v>283</v>
      </c>
      <c r="K24" t="s">
        <v>344</v>
      </c>
      <c r="L24" t="s">
        <v>345</v>
      </c>
      <c r="M24" t="s">
        <v>346</v>
      </c>
      <c r="N24" t="s">
        <v>347</v>
      </c>
    </row>
    <row r="25" spans="1:14">
      <c r="A25" t="s">
        <v>39</v>
      </c>
      <c r="B25" t="s">
        <v>275</v>
      </c>
      <c r="C25" t="s">
        <v>348</v>
      </c>
      <c r="D25" t="s">
        <v>349</v>
      </c>
      <c r="E25" t="s">
        <v>350</v>
      </c>
      <c r="F25" t="s">
        <v>351</v>
      </c>
      <c r="G25" t="s">
        <v>352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</row>
    <row r="26" spans="1:14">
      <c r="A26" t="s">
        <v>40</v>
      </c>
      <c r="B26" t="s">
        <v>360</v>
      </c>
      <c r="C26" t="s">
        <v>361</v>
      </c>
      <c r="D26" t="s">
        <v>137</v>
      </c>
      <c r="E26" t="s">
        <v>362</v>
      </c>
      <c r="F26" t="s">
        <v>363</v>
      </c>
      <c r="G26" t="s">
        <v>364</v>
      </c>
      <c r="H26" t="s">
        <v>141</v>
      </c>
      <c r="I26" t="s">
        <v>365</v>
      </c>
      <c r="J26" t="s">
        <v>366</v>
      </c>
      <c r="K26" t="s">
        <v>367</v>
      </c>
      <c r="L26" t="s">
        <v>145</v>
      </c>
      <c r="M26" t="s">
        <v>368</v>
      </c>
      <c r="N26" t="s">
        <v>369</v>
      </c>
    </row>
    <row r="27" spans="1:14">
      <c r="A27" t="s">
        <v>41</v>
      </c>
      <c r="B27" t="s">
        <v>370</v>
      </c>
      <c r="C27" t="s">
        <v>371</v>
      </c>
      <c r="D27" t="s">
        <v>372</v>
      </c>
      <c r="E27" t="s">
        <v>373</v>
      </c>
      <c r="F27" t="s">
        <v>374</v>
      </c>
      <c r="G27" t="s">
        <v>375</v>
      </c>
      <c r="H27" t="s">
        <v>376</v>
      </c>
      <c r="I27" t="s">
        <v>193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</row>
    <row r="28" spans="1:14">
      <c r="A28" t="s">
        <v>42</v>
      </c>
      <c r="B28" t="s">
        <v>336</v>
      </c>
      <c r="C28" t="s">
        <v>382</v>
      </c>
      <c r="D28" t="s">
        <v>383</v>
      </c>
      <c r="E28" t="s">
        <v>384</v>
      </c>
      <c r="F28" t="s">
        <v>385</v>
      </c>
      <c r="G28" t="s">
        <v>386</v>
      </c>
      <c r="H28" t="s">
        <v>154</v>
      </c>
      <c r="I28" t="s">
        <v>330</v>
      </c>
      <c r="J28" t="s">
        <v>387</v>
      </c>
      <c r="K28" t="s">
        <v>332</v>
      </c>
      <c r="L28" t="s">
        <v>158</v>
      </c>
      <c r="M28" t="s">
        <v>388</v>
      </c>
      <c r="N28" t="s">
        <v>389</v>
      </c>
    </row>
    <row r="29" spans="1:14">
      <c r="A29" t="s">
        <v>43</v>
      </c>
      <c r="B29" t="s">
        <v>390</v>
      </c>
      <c r="C29" t="s">
        <v>391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402</v>
      </c>
    </row>
    <row r="30" spans="1:14">
      <c r="A30" t="s">
        <v>44</v>
      </c>
      <c r="B30" t="s">
        <v>44</v>
      </c>
      <c r="C30" t="s">
        <v>403</v>
      </c>
      <c r="D30" t="s">
        <v>404</v>
      </c>
      <c r="E30" t="s">
        <v>405</v>
      </c>
      <c r="F30" t="s">
        <v>406</v>
      </c>
      <c r="G30" t="s">
        <v>407</v>
      </c>
      <c r="H30" t="s">
        <v>408</v>
      </c>
      <c r="I30" t="s">
        <v>409</v>
      </c>
      <c r="J30" t="s">
        <v>410</v>
      </c>
      <c r="K30" t="s">
        <v>411</v>
      </c>
      <c r="L30" t="s">
        <v>412</v>
      </c>
      <c r="M30" t="s">
        <v>413</v>
      </c>
      <c r="N30" t="s">
        <v>414</v>
      </c>
    </row>
    <row r="31" spans="1:14">
      <c r="A31" t="s">
        <v>45</v>
      </c>
      <c r="B31" t="s">
        <v>415</v>
      </c>
      <c r="C31" t="s">
        <v>416</v>
      </c>
      <c r="D31" t="s">
        <v>150</v>
      </c>
      <c r="E31" t="s">
        <v>417</v>
      </c>
      <c r="F31" t="s">
        <v>418</v>
      </c>
      <c r="G31" t="s">
        <v>76</v>
      </c>
      <c r="H31" t="s">
        <v>116</v>
      </c>
      <c r="I31" t="s">
        <v>419</v>
      </c>
      <c r="J31" t="s">
        <v>420</v>
      </c>
      <c r="K31" t="s">
        <v>421</v>
      </c>
      <c r="L31" t="s">
        <v>422</v>
      </c>
      <c r="M31" t="s">
        <v>423</v>
      </c>
      <c r="N31" t="s">
        <v>424</v>
      </c>
    </row>
    <row r="32" spans="1:14">
      <c r="A32" t="s">
        <v>46</v>
      </c>
      <c r="B32" t="s">
        <v>275</v>
      </c>
      <c r="C32" t="s">
        <v>425</v>
      </c>
      <c r="D32" t="s">
        <v>426</v>
      </c>
      <c r="E32" t="s">
        <v>427</v>
      </c>
      <c r="F32" t="s">
        <v>428</v>
      </c>
      <c r="G32" t="s">
        <v>429</v>
      </c>
      <c r="H32" t="s">
        <v>430</v>
      </c>
      <c r="I32" t="s">
        <v>343</v>
      </c>
      <c r="J32" t="s">
        <v>431</v>
      </c>
      <c r="K32" t="s">
        <v>432</v>
      </c>
      <c r="L32" t="s">
        <v>433</v>
      </c>
      <c r="M32" t="s">
        <v>434</v>
      </c>
      <c r="N32" t="s">
        <v>435</v>
      </c>
    </row>
    <row r="33" spans="1:14">
      <c r="A33" t="s">
        <v>47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  <c r="I33" t="s">
        <v>443</v>
      </c>
      <c r="J33" t="s">
        <v>444</v>
      </c>
      <c r="K33" t="s">
        <v>445</v>
      </c>
      <c r="L33" t="s">
        <v>446</v>
      </c>
      <c r="M33" t="s">
        <v>447</v>
      </c>
      <c r="N33" t="s">
        <v>448</v>
      </c>
    </row>
    <row r="34" spans="1:14">
      <c r="A34" t="s">
        <v>48</v>
      </c>
      <c r="B34" t="s">
        <v>449</v>
      </c>
      <c r="C34" t="s">
        <v>450</v>
      </c>
      <c r="D34" t="s">
        <v>451</v>
      </c>
      <c r="E34" t="s">
        <v>452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458</v>
      </c>
      <c r="L34" t="s">
        <v>459</v>
      </c>
      <c r="M34" t="s">
        <v>460</v>
      </c>
      <c r="N34" t="s">
        <v>461</v>
      </c>
    </row>
    <row r="35" spans="1:14">
      <c r="A35" t="s">
        <v>49</v>
      </c>
      <c r="B35" t="s">
        <v>436</v>
      </c>
      <c r="C35" t="s">
        <v>267</v>
      </c>
      <c r="D35" t="s">
        <v>462</v>
      </c>
      <c r="E35" t="s">
        <v>463</v>
      </c>
      <c r="F35" t="s">
        <v>464</v>
      </c>
      <c r="G35" t="s">
        <v>465</v>
      </c>
      <c r="H35" t="s">
        <v>466</v>
      </c>
      <c r="I35" t="s">
        <v>467</v>
      </c>
      <c r="J35" t="s">
        <v>377</v>
      </c>
      <c r="K35" t="s">
        <v>468</v>
      </c>
      <c r="L35" t="s">
        <v>469</v>
      </c>
      <c r="M35" t="s">
        <v>470</v>
      </c>
      <c r="N35" t="s">
        <v>471</v>
      </c>
    </row>
    <row r="36" spans="1:14">
      <c r="A36" t="s">
        <v>50</v>
      </c>
      <c r="B36" t="s">
        <v>472</v>
      </c>
      <c r="C36" t="s">
        <v>473</v>
      </c>
      <c r="D36" t="s">
        <v>474</v>
      </c>
      <c r="E36" t="s">
        <v>475</v>
      </c>
      <c r="F36" t="s">
        <v>476</v>
      </c>
      <c r="G36" t="s">
        <v>477</v>
      </c>
      <c r="H36" s="102" t="s">
        <v>478</v>
      </c>
      <c r="I36" t="s">
        <v>479</v>
      </c>
      <c r="J36" t="s">
        <v>480</v>
      </c>
      <c r="K36" t="s">
        <v>481</v>
      </c>
      <c r="L36" t="s">
        <v>482</v>
      </c>
      <c r="M36" s="102" t="s">
        <v>483</v>
      </c>
      <c r="N36" t="s">
        <v>484</v>
      </c>
    </row>
    <row r="37" spans="1:14">
      <c r="A37" t="s">
        <v>51</v>
      </c>
      <c r="B37" t="s">
        <v>485</v>
      </c>
      <c r="C37" t="s">
        <v>486</v>
      </c>
      <c r="D37" t="s">
        <v>268</v>
      </c>
      <c r="E37" t="s">
        <v>487</v>
      </c>
      <c r="F37" t="s">
        <v>190</v>
      </c>
      <c r="G37" t="s">
        <v>488</v>
      </c>
      <c r="H37" t="s">
        <v>489</v>
      </c>
      <c r="I37" t="s">
        <v>193</v>
      </c>
      <c r="J37" t="s">
        <v>194</v>
      </c>
      <c r="K37" t="s">
        <v>241</v>
      </c>
      <c r="L37" t="s">
        <v>490</v>
      </c>
      <c r="M37" t="s">
        <v>209</v>
      </c>
      <c r="N37" t="s">
        <v>299</v>
      </c>
    </row>
    <row r="38" spans="1:14">
      <c r="A38" t="s">
        <v>52</v>
      </c>
      <c r="B38" t="s">
        <v>148</v>
      </c>
      <c r="C38" t="s">
        <v>149</v>
      </c>
      <c r="D38" t="s">
        <v>491</v>
      </c>
      <c r="E38" t="s">
        <v>151</v>
      </c>
      <c r="F38" t="s">
        <v>492</v>
      </c>
      <c r="G38" t="s">
        <v>493</v>
      </c>
      <c r="H38" t="s">
        <v>494</v>
      </c>
      <c r="I38" t="s">
        <v>495</v>
      </c>
      <c r="J38" t="s">
        <v>387</v>
      </c>
      <c r="K38" t="s">
        <v>332</v>
      </c>
      <c r="L38" t="s">
        <v>496</v>
      </c>
      <c r="M38" t="s">
        <v>497</v>
      </c>
      <c r="N38" t="s">
        <v>498</v>
      </c>
    </row>
    <row r="39" spans="1:14">
      <c r="A39" t="s">
        <v>53</v>
      </c>
      <c r="B39" t="s">
        <v>499</v>
      </c>
      <c r="C39" t="s">
        <v>382</v>
      </c>
      <c r="D39" t="s">
        <v>500</v>
      </c>
      <c r="E39" t="s">
        <v>501</v>
      </c>
      <c r="F39" t="s">
        <v>502</v>
      </c>
      <c r="G39" t="s">
        <v>503</v>
      </c>
      <c r="H39" t="s">
        <v>154</v>
      </c>
      <c r="I39" t="s">
        <v>495</v>
      </c>
      <c r="J39" t="s">
        <v>156</v>
      </c>
      <c r="K39" t="s">
        <v>157</v>
      </c>
      <c r="L39" t="s">
        <v>504</v>
      </c>
      <c r="M39" t="s">
        <v>505</v>
      </c>
      <c r="N39" t="s">
        <v>424</v>
      </c>
    </row>
    <row r="40" spans="1:14">
      <c r="A40" t="s">
        <v>54</v>
      </c>
      <c r="B40" t="s">
        <v>313</v>
      </c>
      <c r="C40" t="s">
        <v>506</v>
      </c>
      <c r="D40" t="s">
        <v>507</v>
      </c>
      <c r="E40" t="s">
        <v>508</v>
      </c>
      <c r="F40" t="s">
        <v>509</v>
      </c>
      <c r="G40" t="s">
        <v>510</v>
      </c>
      <c r="H40" t="s">
        <v>511</v>
      </c>
      <c r="I40" t="s">
        <v>512</v>
      </c>
      <c r="J40" t="s">
        <v>513</v>
      </c>
      <c r="K40" t="s">
        <v>514</v>
      </c>
      <c r="L40" t="s">
        <v>515</v>
      </c>
      <c r="M40" t="s">
        <v>516</v>
      </c>
      <c r="N40" t="s">
        <v>517</v>
      </c>
    </row>
    <row r="41" spans="1:14">
      <c r="A41" t="s">
        <v>55</v>
      </c>
      <c r="B41" t="s">
        <v>44</v>
      </c>
      <c r="C41" t="s">
        <v>518</v>
      </c>
      <c r="D41" t="s">
        <v>519</v>
      </c>
      <c r="E41" t="s">
        <v>520</v>
      </c>
      <c r="F41" t="s">
        <v>521</v>
      </c>
      <c r="G41" t="s">
        <v>522</v>
      </c>
      <c r="H41" t="s">
        <v>523</v>
      </c>
      <c r="I41" t="s">
        <v>524</v>
      </c>
      <c r="J41" t="s">
        <v>525</v>
      </c>
      <c r="K41" t="s">
        <v>378</v>
      </c>
      <c r="L41" t="s">
        <v>526</v>
      </c>
      <c r="M41" t="s">
        <v>527</v>
      </c>
      <c r="N41" t="s">
        <v>528</v>
      </c>
    </row>
    <row r="42" spans="1:14">
      <c r="A42" t="s">
        <v>56</v>
      </c>
      <c r="B42" t="s">
        <v>313</v>
      </c>
      <c r="C42" t="s">
        <v>529</v>
      </c>
      <c r="D42" t="s">
        <v>530</v>
      </c>
      <c r="E42" t="s">
        <v>74</v>
      </c>
      <c r="F42" t="s">
        <v>531</v>
      </c>
      <c r="G42" t="s">
        <v>532</v>
      </c>
      <c r="H42" t="s">
        <v>533</v>
      </c>
      <c r="I42" t="s">
        <v>534</v>
      </c>
      <c r="J42" t="s">
        <v>535</v>
      </c>
      <c r="K42" t="s">
        <v>536</v>
      </c>
      <c r="L42" t="s">
        <v>537</v>
      </c>
      <c r="M42" t="s">
        <v>538</v>
      </c>
      <c r="N42" t="s">
        <v>539</v>
      </c>
    </row>
    <row r="43" spans="1:14">
      <c r="A43" t="s">
        <v>57</v>
      </c>
      <c r="B43" t="s">
        <v>540</v>
      </c>
      <c r="C43" t="s">
        <v>541</v>
      </c>
      <c r="D43" t="s">
        <v>542</v>
      </c>
      <c r="E43" t="s">
        <v>100</v>
      </c>
      <c r="F43" t="s">
        <v>464</v>
      </c>
      <c r="G43" t="s">
        <v>543</v>
      </c>
      <c r="H43" t="s">
        <v>544</v>
      </c>
      <c r="I43" t="s">
        <v>545</v>
      </c>
      <c r="J43" t="s">
        <v>546</v>
      </c>
      <c r="K43" t="s">
        <v>547</v>
      </c>
      <c r="L43" t="s">
        <v>548</v>
      </c>
      <c r="M43" t="s">
        <v>549</v>
      </c>
      <c r="N43" t="s">
        <v>550</v>
      </c>
    </row>
    <row r="44" spans="1:14">
      <c r="A44" t="s">
        <v>58</v>
      </c>
      <c r="B44" t="s">
        <v>84</v>
      </c>
      <c r="C44" t="s">
        <v>551</v>
      </c>
      <c r="D44" t="s">
        <v>552</v>
      </c>
      <c r="E44" t="s">
        <v>553</v>
      </c>
      <c r="F44" t="s">
        <v>554</v>
      </c>
      <c r="G44" t="s">
        <v>89</v>
      </c>
      <c r="H44" t="s">
        <v>216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</row>
    <row r="45" spans="1:14">
      <c r="A45" t="s">
        <v>59</v>
      </c>
      <c r="B45" t="s">
        <v>313</v>
      </c>
      <c r="C45" t="s">
        <v>561</v>
      </c>
      <c r="D45" t="s">
        <v>562</v>
      </c>
      <c r="E45" t="s">
        <v>563</v>
      </c>
      <c r="F45" t="s">
        <v>564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</row>
    <row r="46" spans="1:14">
      <c r="A46" t="s">
        <v>60</v>
      </c>
      <c r="B46" t="s">
        <v>313</v>
      </c>
      <c r="C46" t="s">
        <v>573</v>
      </c>
      <c r="D46" t="s">
        <v>574</v>
      </c>
      <c r="E46" t="s">
        <v>575</v>
      </c>
      <c r="F46" t="s">
        <v>576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583</v>
      </c>
      <c r="N46" t="s">
        <v>584</v>
      </c>
    </row>
    <row r="47" spans="1:14">
      <c r="A47" t="s">
        <v>61</v>
      </c>
      <c r="B47" t="s">
        <v>313</v>
      </c>
      <c r="C47" t="s">
        <v>585</v>
      </c>
      <c r="D47" t="s">
        <v>586</v>
      </c>
      <c r="E47" t="s">
        <v>587</v>
      </c>
      <c r="F47" t="s">
        <v>588</v>
      </c>
      <c r="G47" t="s">
        <v>102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</row>
    <row r="48" spans="1:14">
      <c r="A48" t="s">
        <v>62</v>
      </c>
      <c r="B48" t="s">
        <v>596</v>
      </c>
      <c r="C48" t="s">
        <v>597</v>
      </c>
      <c r="D48" t="s">
        <v>474</v>
      </c>
      <c r="E48" t="s">
        <v>598</v>
      </c>
      <c r="F48" t="s">
        <v>599</v>
      </c>
      <c r="G48" t="s">
        <v>600</v>
      </c>
      <c r="H48" t="s">
        <v>601</v>
      </c>
      <c r="I48" t="s">
        <v>602</v>
      </c>
      <c r="J48" t="s">
        <v>603</v>
      </c>
      <c r="K48" t="s">
        <v>144</v>
      </c>
      <c r="L48" t="s">
        <v>133</v>
      </c>
      <c r="M48" t="s">
        <v>483</v>
      </c>
      <c r="N48" t="s">
        <v>604</v>
      </c>
    </row>
    <row r="49" spans="1:14">
      <c r="A49" t="s">
        <v>63</v>
      </c>
      <c r="B49" t="s">
        <v>288</v>
      </c>
      <c r="C49" t="s">
        <v>605</v>
      </c>
      <c r="D49" t="s">
        <v>606</v>
      </c>
      <c r="E49" t="s">
        <v>607</v>
      </c>
      <c r="F49" t="s">
        <v>291</v>
      </c>
      <c r="G49" t="s">
        <v>292</v>
      </c>
      <c r="H49" t="s">
        <v>293</v>
      </c>
      <c r="I49" t="s">
        <v>78</v>
      </c>
      <c r="J49" t="s">
        <v>331</v>
      </c>
      <c r="K49" t="s">
        <v>296</v>
      </c>
      <c r="L49" t="s">
        <v>608</v>
      </c>
      <c r="M49" t="s">
        <v>609</v>
      </c>
      <c r="N49" t="s">
        <v>610</v>
      </c>
    </row>
    <row r="50" spans="1:14">
      <c r="A50" t="s">
        <v>64</v>
      </c>
      <c r="B50" t="s">
        <v>275</v>
      </c>
      <c r="C50" t="s">
        <v>611</v>
      </c>
      <c r="D50" t="s">
        <v>612</v>
      </c>
      <c r="E50" t="s">
        <v>613</v>
      </c>
      <c r="F50" t="s">
        <v>614</v>
      </c>
      <c r="G50" t="s">
        <v>615</v>
      </c>
      <c r="H50" t="s">
        <v>616</v>
      </c>
      <c r="I50" t="s">
        <v>617</v>
      </c>
      <c r="J50" t="s">
        <v>618</v>
      </c>
      <c r="K50" t="s">
        <v>619</v>
      </c>
      <c r="L50" t="s">
        <v>620</v>
      </c>
      <c r="M50" t="s">
        <v>621</v>
      </c>
      <c r="N50" t="s">
        <v>622</v>
      </c>
    </row>
    <row r="51" spans="1:14">
      <c r="A51" t="s">
        <v>65</v>
      </c>
      <c r="B51" t="s">
        <v>499</v>
      </c>
      <c r="C51" t="s">
        <v>623</v>
      </c>
      <c r="D51" t="s">
        <v>624</v>
      </c>
      <c r="E51" t="s">
        <v>625</v>
      </c>
      <c r="F51" t="s">
        <v>626</v>
      </c>
      <c r="G51" t="s">
        <v>627</v>
      </c>
      <c r="H51" t="s">
        <v>628</v>
      </c>
      <c r="I51" t="s">
        <v>629</v>
      </c>
      <c r="J51" t="s">
        <v>630</v>
      </c>
      <c r="K51" t="s">
        <v>631</v>
      </c>
      <c r="L51" t="s">
        <v>632</v>
      </c>
      <c r="M51" t="s">
        <v>633</v>
      </c>
      <c r="N51" t="s">
        <v>634</v>
      </c>
    </row>
    <row r="53" spans="4:4">
      <c r="D53" s="101"/>
    </row>
  </sheetData>
  <pageMargins left="0.699305555555556" right="0.699305555555556" top="0.75" bottom="0.75" header="0.3" footer="0.3"/>
  <pageSetup paperSize="9" orientation="portrait" horizontalDpi="75" verticalDpi="7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cols>
    <col min="1" max="2" width="9.234375" customWidth="1"/>
  </cols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FFCC"/>
  </sheetPr>
  <dimension ref="B1:Q57"/>
  <sheetViews>
    <sheetView showGridLines="0" workbookViewId="0">
      <pane xSplit="3" ySplit="4" topLeftCell="F39" activePane="bottomRight" state="frozen"/>
      <selection/>
      <selection pane="topRight"/>
      <selection pane="bottomLeft"/>
      <selection pane="bottomRight" activeCell="I57" sqref="I57"/>
    </sheetView>
  </sheetViews>
  <sheetFormatPr defaultColWidth="9" defaultRowHeight="14"/>
  <cols>
    <col min="2" max="3" width="20.6953125" customWidth="1"/>
  </cols>
  <sheetData>
    <row r="1" spans="4:6">
      <c r="D1">
        <f>FIND("H",Data1!C2)</f>
        <v>3</v>
      </c>
      <c r="E1">
        <f>FIND("L",Data1!D2)</f>
        <v>6</v>
      </c>
      <c r="F1" t="str">
        <f>MID(Data1!C2,D1+1,E1-D1-1)</f>
        <v>52</v>
      </c>
    </row>
    <row r="3" spans="2:15">
      <c r="B3" s="97" t="s">
        <v>635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100"/>
    </row>
    <row r="4" spans="2:15">
      <c r="B4" s="69" t="s">
        <v>636</v>
      </c>
      <c r="C4" s="84" t="s">
        <v>637</v>
      </c>
      <c r="D4" s="85" t="str">
        <f t="array" ref="D4:O4">ListsMonthShort</f>
        <v>Jan</v>
      </c>
      <c r="E4" s="94" t="str">
        <v>Feb</v>
      </c>
      <c r="F4" s="94" t="str">
        <v>Mar</v>
      </c>
      <c r="G4" s="94" t="str">
        <v>Apr</v>
      </c>
      <c r="H4" s="94" t="str">
        <v>May</v>
      </c>
      <c r="I4" s="94" t="str">
        <v>Jun</v>
      </c>
      <c r="J4" s="94" t="str">
        <v>Jul</v>
      </c>
      <c r="K4" s="94" t="str">
        <v>Aug</v>
      </c>
      <c r="L4" s="94" t="str">
        <v>Sep</v>
      </c>
      <c r="M4" s="94" t="str">
        <v>Oct</v>
      </c>
      <c r="N4" s="94" t="str">
        <v>Nov</v>
      </c>
      <c r="O4" s="96" t="str">
        <v>Dec</v>
      </c>
    </row>
    <row r="5" spans="2:15">
      <c r="B5" s="86" t="str">
        <f t="array" ref="B5:B54">ListCity</f>
        <v>Atlanta</v>
      </c>
      <c r="C5" s="99" t="str">
        <f>VLOOKUP(B5,Data1!$A$2:$B$51,2,FALSE)</f>
        <v>Georgia</v>
      </c>
      <c r="D5" s="87">
        <f>VALUE(MID(Data1!C2,FIND("H",Data1!C2)+1,FIND("L",Data1!C2)-FIND("H",Data1!C2)-1))</f>
        <v>52</v>
      </c>
      <c r="E5" s="87">
        <f>VALUE(MID(Data1!D2,FIND("H",Data1!D2)+1,FIND("L",Data1!D2)-FIND("H",Data1!D2)-1))</f>
        <v>57</v>
      </c>
      <c r="F5" s="87">
        <f>VALUE(MID(Data1!E2,FIND("H",Data1!E2)+1,FIND("L",Data1!E2)-FIND("H",Data1!E2)-1))</f>
        <v>65</v>
      </c>
      <c r="G5" s="87">
        <f>VALUE(MID(Data1!F2,FIND("H",Data1!F2)+1,FIND("L",Data1!F2)-FIND("H",Data1!F2)-1))</f>
        <v>73</v>
      </c>
      <c r="H5" s="87">
        <f>VALUE(MID(Data1!G2,FIND("H",Data1!G2)+1,FIND("L",Data1!G2)-FIND("H",Data1!G2)-1))</f>
        <v>80</v>
      </c>
      <c r="I5" s="87">
        <f>VALUE(MID(Data1!H2,FIND("H",Data1!H2)+1,FIND("L",Data1!H2)-FIND("H",Data1!H2)-1))</f>
        <v>86</v>
      </c>
      <c r="J5" s="87">
        <f>VALUE(MID(Data1!I2,FIND("H",Data1!I2)+1,FIND("L",Data1!I2)-FIND("H",Data1!I2)-1))</f>
        <v>89</v>
      </c>
      <c r="K5" s="87">
        <f>VALUE(MID(Data1!J2,FIND("H",Data1!J2)+1,FIND("L",Data1!J2)-FIND("H",Data1!J2)-1))</f>
        <v>88</v>
      </c>
      <c r="L5" s="87">
        <f>VALUE(MID(Data1!K2,FIND("H",Data1!K2)+1,FIND("L",Data1!K2)-FIND("H",Data1!K2)-1))</f>
        <v>82</v>
      </c>
      <c r="M5" s="87">
        <f>VALUE(MID(Data1!L2,FIND("H",Data1!L2)+1,FIND("L",Data1!L2)-FIND("H",Data1!L2)-1))</f>
        <v>73</v>
      </c>
      <c r="N5" s="87">
        <f>VALUE(MID(Data1!M2,FIND("H",Data1!M2)+1,FIND("L",Data1!M2)-FIND("H",Data1!M2)-1))</f>
        <v>64</v>
      </c>
      <c r="O5" s="87">
        <f>VALUE(MID(Data1!N2,FIND("H",Data1!N2)+1,FIND("L",Data1!N2)-FIND("H",Data1!N2)-1))</f>
        <v>54</v>
      </c>
    </row>
    <row r="6" spans="2:17">
      <c r="B6" s="89" t="str">
        <v>Austin</v>
      </c>
      <c r="C6" s="99" t="str">
        <f>VLOOKUP(B6,Data1!$A$2:$B$51,2,FALSE)</f>
        <v>Texas</v>
      </c>
      <c r="D6" s="87">
        <f>VALUE(MID(Data1!C3,FIND("H",Data1!C3)+1,FIND("L",Data1!C3)-FIND("H",Data1!C3)-1))</f>
        <v>62</v>
      </c>
      <c r="E6" s="87">
        <f>VALUE(MID(Data1!D3,FIND("H",Data1!D3)+1,FIND("L",Data1!D3)-FIND("H",Data1!D3)-1))</f>
        <v>65</v>
      </c>
      <c r="F6" s="87">
        <f>VALUE(MID(Data1!E3,FIND("H",Data1!E3)+1,FIND("L",Data1!E3)-FIND("H",Data1!E3)-1))</f>
        <v>72</v>
      </c>
      <c r="G6" s="87">
        <f>VALUE(MID(Data1!F3,FIND("H",Data1!F3)+1,FIND("L",Data1!F3)-FIND("H",Data1!F3)-1))</f>
        <v>80</v>
      </c>
      <c r="H6" s="87">
        <f>VALUE(MID(Data1!G3,FIND("H",Data1!G3)+1,FIND("L",Data1!G3)-FIND("H",Data1!G3)-1))</f>
        <v>87</v>
      </c>
      <c r="I6" s="87">
        <f>VALUE(MID(Data1!H3,FIND("H",Data1!H3)+1,FIND("L",Data1!H3)-FIND("H",Data1!H3)-1))</f>
        <v>92</v>
      </c>
      <c r="J6" s="87">
        <f>VALUE(MID(Data1!I3,FIND("H",Data1!I3)+1,FIND("L",Data1!I3)-FIND("H",Data1!I3)-1))</f>
        <v>96</v>
      </c>
      <c r="K6" s="87">
        <f>VALUE(MID(Data1!J3,FIND("H",Data1!J3)+1,FIND("L",Data1!J3)-FIND("H",Data1!J3)-1))</f>
        <v>97</v>
      </c>
      <c r="L6" s="87">
        <f>VALUE(MID(Data1!K3,FIND("H",Data1!K3)+1,FIND("L",Data1!K3)-FIND("H",Data1!K3)-1))</f>
        <v>91</v>
      </c>
      <c r="M6" s="87">
        <f>VALUE(MID(Data1!L3,FIND("H",Data1!L3)+1,FIND("L",Data1!L3)-FIND("H",Data1!L3)-1))</f>
        <v>82</v>
      </c>
      <c r="N6" s="87">
        <f>VALUE(MID(Data1!M3,FIND("H",Data1!M3)+1,FIND("L",Data1!M3)-FIND("H",Data1!M3)-1))</f>
        <v>71</v>
      </c>
      <c r="O6" s="87">
        <f>VALUE(MID(Data1!N3,FIND("H",Data1!N3)+1,FIND("L",Data1!N3)-FIND("H",Data1!N3)-1))</f>
        <v>63</v>
      </c>
      <c r="Q6">
        <f>SUM(L5:O14)</f>
        <v>2506</v>
      </c>
    </row>
    <row r="7" spans="2:15">
      <c r="B7" s="89" t="str">
        <v>Baltimore</v>
      </c>
      <c r="C7" s="99" t="str">
        <f>VLOOKUP(B7,Data1!$A$2:$B$51,2,FALSE)</f>
        <v>Maryland</v>
      </c>
      <c r="D7" s="87">
        <f>VALUE(MID(Data1!C4,FIND("H",Data1!C4)+1,FIND("L",Data1!C4)-FIND("H",Data1!C4)-1))</f>
        <v>41</v>
      </c>
      <c r="E7" s="87">
        <f>VALUE(MID(Data1!D4,FIND("H",Data1!D4)+1,FIND("L",Data1!D4)-FIND("H",Data1!D4)-1))</f>
        <v>45</v>
      </c>
      <c r="F7" s="87">
        <f>VALUE(MID(Data1!E4,FIND("H",Data1!E4)+1,FIND("L",Data1!E4)-FIND("H",Data1!E4)-1))</f>
        <v>54</v>
      </c>
      <c r="G7" s="87">
        <f>VALUE(MID(Data1!F4,FIND("H",Data1!F4)+1,FIND("L",Data1!F4)-FIND("H",Data1!F4)-1))</f>
        <v>65</v>
      </c>
      <c r="H7" s="87">
        <f>VALUE(MID(Data1!G4,FIND("H",Data1!G4)+1,FIND("L",Data1!G4)-FIND("H",Data1!G4)-1))</f>
        <v>74</v>
      </c>
      <c r="I7" s="87">
        <f>VALUE(MID(Data1!H4,FIND("H",Data1!H4)+1,FIND("L",Data1!H4)-FIND("H",Data1!H4)-1))</f>
        <v>83</v>
      </c>
      <c r="J7" s="87">
        <f>VALUE(MID(Data1!I4,FIND("H",Data1!I4)+1,FIND("L",Data1!I4)-FIND("H",Data1!I4)-1))</f>
        <v>87</v>
      </c>
      <c r="K7" s="87">
        <f>VALUE(MID(Data1!J4,FIND("H",Data1!J4)+1,FIND("L",Data1!J4)-FIND("H",Data1!J4)-1))</f>
        <v>85</v>
      </c>
      <c r="L7" s="87">
        <f>VALUE(MID(Data1!K4,FIND("H",Data1!K4)+1,FIND("L",Data1!K4)-FIND("H",Data1!K4)-1))</f>
        <v>78</v>
      </c>
      <c r="M7" s="87">
        <f>VALUE(MID(Data1!L4,FIND("H",Data1!L4)+1,FIND("L",Data1!L4)-FIND("H",Data1!L4)-1))</f>
        <v>67</v>
      </c>
      <c r="N7" s="87">
        <f>VALUE(MID(Data1!M4,FIND("H",Data1!M4)+1,FIND("L",Data1!M4)-FIND("H",Data1!M4)-1))</f>
        <v>56</v>
      </c>
      <c r="O7" s="87">
        <f>VALUE(MID(Data1!N4,FIND("H",Data1!N4)+1,FIND("L",Data1!N4)-FIND("H",Data1!N4)-1))</f>
        <v>45</v>
      </c>
    </row>
    <row r="8" spans="2:15">
      <c r="B8" s="89" t="str">
        <v>Birmingham</v>
      </c>
      <c r="C8" s="99" t="str">
        <f>VLOOKUP(B8,Data1!$A$2:$B$51,2,FALSE)</f>
        <v>Alabama</v>
      </c>
      <c r="D8" s="87">
        <f>VALUE(MID(Data1!C5,FIND("H",Data1!C5)+1,FIND("L",Data1!C5)-FIND("H",Data1!C5)-1))</f>
        <v>54</v>
      </c>
      <c r="E8" s="87">
        <f>VALUE(MID(Data1!D5,FIND("H",Data1!D5)+1,FIND("L",Data1!D5)-FIND("H",Data1!D5)-1))</f>
        <v>58</v>
      </c>
      <c r="F8" s="87">
        <f>VALUE(MID(Data1!E5,FIND("H",Data1!E5)+1,FIND("L",Data1!E5)-FIND("H",Data1!E5)-1))</f>
        <v>67</v>
      </c>
      <c r="G8" s="87">
        <f>VALUE(MID(Data1!F5,FIND("H",Data1!F5)+1,FIND("L",Data1!F5)-FIND("H",Data1!F5)-1))</f>
        <v>74</v>
      </c>
      <c r="H8" s="87">
        <f>VALUE(MID(Data1!G5,FIND("H",Data1!G5)+1,FIND("L",Data1!G5)-FIND("H",Data1!G5)-1))</f>
        <v>82</v>
      </c>
      <c r="I8" s="87">
        <f>VALUE(MID(Data1!H5,FIND("H",Data1!H5)+1,FIND("L",Data1!H5)-FIND("H",Data1!H5)-1))</f>
        <v>88</v>
      </c>
      <c r="J8" s="87">
        <f>VALUE(MID(Data1!I5,FIND("H",Data1!I5)+1,FIND("L",Data1!I5)-FIND("H",Data1!I5)-1))</f>
        <v>91</v>
      </c>
      <c r="K8" s="87">
        <f>VALUE(MID(Data1!J5,FIND("H",Data1!J5)+1,FIND("L",Data1!J5)-FIND("H",Data1!J5)-1))</f>
        <v>91</v>
      </c>
      <c r="L8" s="87">
        <f>VALUE(MID(Data1!K5,FIND("H",Data1!K5)+1,FIND("L",Data1!K5)-FIND("H",Data1!K5)-1))</f>
        <v>85</v>
      </c>
      <c r="M8" s="87">
        <f>VALUE(MID(Data1!L5,FIND("H",Data1!L5)+1,FIND("L",Data1!L5)-FIND("H",Data1!L5)-1))</f>
        <v>75</v>
      </c>
      <c r="N8" s="87">
        <f>VALUE(MID(Data1!M5,FIND("H",Data1!M5)+1,FIND("L",Data1!M5)-FIND("H",Data1!M5)-1))</f>
        <v>65</v>
      </c>
      <c r="O8" s="87">
        <f>VALUE(MID(Data1!N5,FIND("H",Data1!N5)+1,FIND("L",Data1!N5)-FIND("H",Data1!N5)-1))</f>
        <v>56</v>
      </c>
    </row>
    <row r="9" spans="2:15">
      <c r="B9" s="89" t="str">
        <v>Boston</v>
      </c>
      <c r="C9" s="99" t="str">
        <f>VLOOKUP(B9,Data1!$A$2:$B$51,2,FALSE)</f>
        <v>Massachusetts</v>
      </c>
      <c r="D9" s="87">
        <f>VALUE(MID(Data1!C6,FIND("H",Data1!C6)+1,FIND("L",Data1!C6)-FIND("H",Data1!C6)-1))</f>
        <v>36</v>
      </c>
      <c r="E9" s="87">
        <f>VALUE(MID(Data1!D6,FIND("H",Data1!D6)+1,FIND("L",Data1!D6)-FIND("H",Data1!D6)-1))</f>
        <v>39</v>
      </c>
      <c r="F9" s="87">
        <f>VALUE(MID(Data1!E6,FIND("H",Data1!E6)+1,FIND("L",Data1!E6)-FIND("H",Data1!E6)-1))</f>
        <v>45</v>
      </c>
      <c r="G9" s="87">
        <f>VALUE(MID(Data1!F6,FIND("H",Data1!F6)+1,FIND("L",Data1!F6)-FIND("H",Data1!F6)-1))</f>
        <v>56</v>
      </c>
      <c r="H9" s="87">
        <f>VALUE(MID(Data1!G6,FIND("H",Data1!G6)+1,FIND("L",Data1!G6)-FIND("H",Data1!G6)-1))</f>
        <v>66</v>
      </c>
      <c r="I9" s="87">
        <f>VALUE(MID(Data1!H6,FIND("H",Data1!H6)+1,FIND("L",Data1!H6)-FIND("H",Data1!H6)-1))</f>
        <v>76</v>
      </c>
      <c r="J9" s="87">
        <f>VALUE(MID(Data1!I6,FIND("H",Data1!I6)+1,FIND("L",Data1!I6)-FIND("H",Data1!I6)-1))</f>
        <v>81</v>
      </c>
      <c r="K9" s="87">
        <f>VALUE(MID(Data1!J6,FIND("H",Data1!J6)+1,FIND("L",Data1!J6)-FIND("H",Data1!J6)-1))</f>
        <v>80</v>
      </c>
      <c r="L9" s="87">
        <f>VALUE(MID(Data1!K6,FIND("H",Data1!K6)+1,FIND("L",Data1!K6)-FIND("H",Data1!K6)-1))</f>
        <v>72</v>
      </c>
      <c r="M9" s="87">
        <f>VALUE(MID(Data1!L6,FIND("H",Data1!L6)+1,FIND("L",Data1!L6)-FIND("H",Data1!L6)-1))</f>
        <v>61</v>
      </c>
      <c r="N9" s="87">
        <f>VALUE(MID(Data1!M6,FIND("H",Data1!M6)+1,FIND("L",Data1!M6)-FIND("H",Data1!M6)-1))</f>
        <v>52</v>
      </c>
      <c r="O9" s="87">
        <f>VALUE(MID(Data1!N6,FIND("H",Data1!N6)+1,FIND("L",Data1!N6)-FIND("H",Data1!N6)-1))</f>
        <v>41</v>
      </c>
    </row>
    <row r="10" spans="2:15">
      <c r="B10" s="89" t="str">
        <v>Buffalo</v>
      </c>
      <c r="C10" s="99" t="str">
        <f>VLOOKUP(B10,Data1!$A$2:$B$51,2,FALSE)</f>
        <v>New York</v>
      </c>
      <c r="D10" s="87">
        <f>VALUE(MID(Data1!C7,FIND("H",Data1!C7)+1,FIND("L",Data1!C7)-FIND("H",Data1!C7)-1))</f>
        <v>31</v>
      </c>
      <c r="E10" s="87">
        <f>VALUE(MID(Data1!D7,FIND("H",Data1!D7)+1,FIND("L",Data1!D7)-FIND("H",Data1!D7)-1))</f>
        <v>33</v>
      </c>
      <c r="F10" s="87">
        <f>VALUE(MID(Data1!E7,FIND("H",Data1!E7)+1,FIND("L",Data1!E7)-FIND("H",Data1!E7)-1))</f>
        <v>42</v>
      </c>
      <c r="G10" s="87">
        <f>VALUE(MID(Data1!F7,FIND("H",Data1!F7)+1,FIND("L",Data1!F7)-FIND("H",Data1!F7)-1))</f>
        <v>55</v>
      </c>
      <c r="H10" s="87">
        <f>VALUE(MID(Data1!G7,FIND("H",Data1!G7)+1,FIND("L",Data1!G7)-FIND("H",Data1!G7)-1))</f>
        <v>67</v>
      </c>
      <c r="I10" s="87">
        <f>VALUE(MID(Data1!H7,FIND("H",Data1!H7)+1,FIND("L",Data1!H7)-FIND("H",Data1!H7)-1))</f>
        <v>75</v>
      </c>
      <c r="J10" s="87">
        <f>VALUE(MID(Data1!I7,FIND("H",Data1!I7)+1,FIND("L",Data1!I7)-FIND("H",Data1!I7)-1))</f>
        <v>80</v>
      </c>
      <c r="K10" s="87">
        <f>VALUE(MID(Data1!J7,FIND("H",Data1!J7)+1,FIND("L",Data1!J7)-FIND("H",Data1!J7)-1))</f>
        <v>78</v>
      </c>
      <c r="L10" s="87">
        <f>VALUE(MID(Data1!K7,FIND("H",Data1!K7)+1,FIND("L",Data1!K7)-FIND("H",Data1!K7)-1))</f>
        <v>71</v>
      </c>
      <c r="M10" s="87">
        <f>VALUE(MID(Data1!L7,FIND("H",Data1!L7)+1,FIND("L",Data1!L7)-FIND("H",Data1!L7)-1))</f>
        <v>59</v>
      </c>
      <c r="N10" s="87">
        <f>VALUE(MID(Data1!M7,FIND("H",Data1!M7)+1,FIND("L",Data1!M7)-FIND("H",Data1!M7)-1))</f>
        <v>48</v>
      </c>
      <c r="O10" s="87">
        <f>VALUE(MID(Data1!N7,FIND("H",Data1!N7)+1,FIND("L",Data1!N7)-FIND("H",Data1!N7)-1))</f>
        <v>36</v>
      </c>
    </row>
    <row r="11" spans="2:15">
      <c r="B11" s="89" t="str">
        <v>Charlotte</v>
      </c>
      <c r="C11" s="99" t="str">
        <f>VLOOKUP(B11,Data1!$A$2:$B$51,2,FALSE)</f>
        <v>North Carolina</v>
      </c>
      <c r="D11" s="87">
        <f>VALUE(MID(Data1!C8,FIND("H",Data1!C8)+1,FIND("L",Data1!C8)-FIND("H",Data1!C8)-1))</f>
        <v>51</v>
      </c>
      <c r="E11" s="87">
        <f>VALUE(MID(Data1!D8,FIND("H",Data1!D8)+1,FIND("L",Data1!D8)-FIND("H",Data1!D8)-1))</f>
        <v>55</v>
      </c>
      <c r="F11" s="87">
        <f>VALUE(MID(Data1!E8,FIND("H",Data1!E8)+1,FIND("L",Data1!E8)-FIND("H",Data1!E8)-1))</f>
        <v>63</v>
      </c>
      <c r="G11" s="87">
        <f>VALUE(MID(Data1!F8,FIND("H",Data1!F8)+1,FIND("L",Data1!F8)-FIND("H",Data1!F8)-1))</f>
        <v>72</v>
      </c>
      <c r="H11" s="87">
        <f>VALUE(MID(Data1!G8,FIND("H",Data1!G8)+1,FIND("L",Data1!G8)-FIND("H",Data1!G8)-1))</f>
        <v>79</v>
      </c>
      <c r="I11" s="87">
        <f>VALUE(MID(Data1!H8,FIND("H",Data1!H8)+1,FIND("L",Data1!H8)-FIND("H",Data1!H8)-1))</f>
        <v>86</v>
      </c>
      <c r="J11" s="87">
        <f>VALUE(MID(Data1!I8,FIND("H",Data1!I8)+1,FIND("L",Data1!I8)-FIND("H",Data1!I8)-1))</f>
        <v>89</v>
      </c>
      <c r="K11" s="87">
        <f>VALUE(MID(Data1!J8,FIND("H",Data1!J8)+1,FIND("L",Data1!J8)-FIND("H",Data1!J8)-1))</f>
        <v>88</v>
      </c>
      <c r="L11" s="87">
        <f>VALUE(MID(Data1!K8,FIND("H",Data1!K8)+1,FIND("L",Data1!K8)-FIND("H",Data1!K8)-1))</f>
        <v>81</v>
      </c>
      <c r="M11" s="87">
        <f>VALUE(MID(Data1!L8,FIND("H",Data1!L8)+1,FIND("L",Data1!L8)-FIND("H",Data1!L8)-1))</f>
        <v>72</v>
      </c>
      <c r="N11" s="87">
        <f>VALUE(MID(Data1!M8,FIND("H",Data1!M8)+1,FIND("L",Data1!M8)-FIND("H",Data1!M8)-1))</f>
        <v>62</v>
      </c>
      <c r="O11" s="87">
        <f>VALUE(MID(Data1!N8,FIND("H",Data1!N8)+1,FIND("L",Data1!N8)-FIND("H",Data1!N8)-1))</f>
        <v>53</v>
      </c>
    </row>
    <row r="12" spans="2:15">
      <c r="B12" s="89" t="str">
        <v>Chicago</v>
      </c>
      <c r="C12" s="99" t="str">
        <f>VLOOKUP(B12,Data1!$A$2:$B$51,2,FALSE)</f>
        <v>Illinois</v>
      </c>
      <c r="D12" s="87">
        <f>VALUE(MID(Data1!C9,FIND("H",Data1!C9)+1,FIND("L",Data1!C9)-FIND("H",Data1!C9)-1))</f>
        <v>31</v>
      </c>
      <c r="E12" s="87">
        <f>VALUE(MID(Data1!D9,FIND("H",Data1!D9)+1,FIND("L",Data1!D9)-FIND("H",Data1!D9)-1))</f>
        <v>35</v>
      </c>
      <c r="F12" s="87">
        <f>VALUE(MID(Data1!E9,FIND("H",Data1!E9)+1,FIND("L",Data1!E9)-FIND("H",Data1!E9)-1))</f>
        <v>47</v>
      </c>
      <c r="G12" s="87">
        <f>VALUE(MID(Data1!F9,FIND("H",Data1!F9)+1,FIND("L",Data1!F9)-FIND("H",Data1!F9)-1))</f>
        <v>59</v>
      </c>
      <c r="H12" s="87">
        <f>VALUE(MID(Data1!G9,FIND("H",Data1!G9)+1,FIND("L",Data1!G9)-FIND("H",Data1!G9)-1))</f>
        <v>70</v>
      </c>
      <c r="I12" s="87">
        <f>VALUE(MID(Data1!H9,FIND("H",Data1!H9)+1,FIND("L",Data1!H9)-FIND("H",Data1!H9)-1))</f>
        <v>80</v>
      </c>
      <c r="J12" s="87">
        <f>VALUE(MID(Data1!I9,FIND("H",Data1!I9)+1,FIND("L",Data1!I9)-FIND("H",Data1!I9)-1))</f>
        <v>84</v>
      </c>
      <c r="K12" s="87">
        <f>VALUE(MID(Data1!J9,FIND("H",Data1!J9)+1,FIND("L",Data1!J9)-FIND("H",Data1!J9)-1))</f>
        <v>82</v>
      </c>
      <c r="L12" s="87">
        <f>VALUE(MID(Data1!K9,FIND("H",Data1!K9)+1,FIND("L",Data1!K9)-FIND("H",Data1!K9)-1))</f>
        <v>75</v>
      </c>
      <c r="M12" s="87">
        <f>VALUE(MID(Data1!L9,FIND("H",Data1!L9)+1,FIND("L",Data1!L9)-FIND("H",Data1!L9)-1))</f>
        <v>62</v>
      </c>
      <c r="N12" s="87">
        <f>VALUE(MID(Data1!M9,FIND("H",Data1!M9)+1,FIND("L",Data1!M9)-FIND("H",Data1!M9)-1))</f>
        <v>48</v>
      </c>
      <c r="O12" s="87">
        <f>VALUE(MID(Data1!N9,FIND("H",Data1!N9)+1,FIND("L",Data1!N9)-FIND("H",Data1!N9)-1))</f>
        <v>35</v>
      </c>
    </row>
    <row r="13" spans="2:15">
      <c r="B13" s="89" t="str">
        <v>Cincinnati</v>
      </c>
      <c r="C13" s="99" t="str">
        <f>VLOOKUP(B13,Data1!$A$2:$B$51,2,FALSE)</f>
        <v>Ohio</v>
      </c>
      <c r="D13" s="87">
        <f>VALUE(MID(Data1!C10,FIND("H",Data1!C10)+1,FIND("L",Data1!C10)-FIND("H",Data1!C10)-1))</f>
        <v>40</v>
      </c>
      <c r="E13" s="87">
        <f>VALUE(MID(Data1!D10,FIND("H",Data1!D10)+1,FIND("L",Data1!D10)-FIND("H",Data1!D10)-1))</f>
        <v>45</v>
      </c>
      <c r="F13" s="87">
        <f>VALUE(MID(Data1!E10,FIND("H",Data1!E10)+1,FIND("L",Data1!E10)-FIND("H",Data1!E10)-1))</f>
        <v>55</v>
      </c>
      <c r="G13" s="87">
        <f>VALUE(MID(Data1!F10,FIND("H",Data1!F10)+1,FIND("L",Data1!F10)-FIND("H",Data1!F10)-1))</f>
        <v>66</v>
      </c>
      <c r="H13" s="87">
        <f>VALUE(MID(Data1!G10,FIND("H",Data1!G10)+1,FIND("L",Data1!G10)-FIND("H",Data1!G10)-1))</f>
        <v>75</v>
      </c>
      <c r="I13" s="87">
        <f>VALUE(MID(Data1!H10,FIND("H",Data1!H10)+1,FIND("L",Data1!H10)-FIND("H",Data1!H10)-1))</f>
        <v>83</v>
      </c>
      <c r="J13" s="87">
        <f>VALUE(MID(Data1!I10,FIND("H",Data1!I10)+1,FIND("L",Data1!I10)-FIND("H",Data1!I10)-1))</f>
        <v>87</v>
      </c>
      <c r="K13" s="87">
        <f>VALUE(MID(Data1!J10,FIND("H",Data1!J10)+1,FIND("L",Data1!J10)-FIND("H",Data1!J10)-1))</f>
        <v>86</v>
      </c>
      <c r="L13" s="87">
        <f>VALUE(MID(Data1!K10,FIND("H",Data1!K10)+1,FIND("L",Data1!K10)-FIND("H",Data1!K10)-1))</f>
        <v>79</v>
      </c>
      <c r="M13" s="87">
        <f>VALUE(MID(Data1!L10,FIND("H",Data1!L10)+1,FIND("L",Data1!L10)-FIND("H",Data1!L10)-1))</f>
        <v>68</v>
      </c>
      <c r="N13" s="87">
        <f>VALUE(MID(Data1!M10,FIND("H",Data1!M10)+1,FIND("L",Data1!M10)-FIND("H",Data1!M10)-1))</f>
        <v>56</v>
      </c>
      <c r="O13" s="87">
        <f>VALUE(MID(Data1!N10,FIND("H",Data1!N10)+1,FIND("L",Data1!N10)-FIND("H",Data1!N10)-1))</f>
        <v>43</v>
      </c>
    </row>
    <row r="14" spans="2:15">
      <c r="B14" s="89" t="str">
        <v>Cleveland</v>
      </c>
      <c r="C14" s="99" t="str">
        <f>VLOOKUP(B14,Data1!$A$2:$B$51,2,FALSE)</f>
        <v>Ohio</v>
      </c>
      <c r="D14" s="87">
        <f>VALUE(MID(Data1!C11,FIND("H",Data1!C11)+1,FIND("L",Data1!C11)-FIND("H",Data1!C11)-1))</f>
        <v>34</v>
      </c>
      <c r="E14" s="87">
        <f>VALUE(MID(Data1!D11,FIND("H",Data1!D11)+1,FIND("L",Data1!D11)-FIND("H",Data1!D11)-1))</f>
        <v>38</v>
      </c>
      <c r="F14" s="87">
        <f>VALUE(MID(Data1!E11,FIND("H",Data1!E11)+1,FIND("L",Data1!E11)-FIND("H",Data1!E11)-1))</f>
        <v>47</v>
      </c>
      <c r="G14" s="87">
        <f>VALUE(MID(Data1!F11,FIND("H",Data1!F11)+1,FIND("L",Data1!F11)-FIND("H",Data1!F11)-1))</f>
        <v>59</v>
      </c>
      <c r="H14" s="87">
        <f>VALUE(MID(Data1!G11,FIND("H",Data1!G11)+1,FIND("L",Data1!G11)-FIND("H",Data1!G11)-1))</f>
        <v>70</v>
      </c>
      <c r="I14" s="87">
        <f>VALUE(MID(Data1!H11,FIND("H",Data1!H11)+1,FIND("L",Data1!H11)-FIND("H",Data1!H11)-1))</f>
        <v>79</v>
      </c>
      <c r="J14" s="87">
        <f>VALUE(MID(Data1!I11,FIND("H",Data1!I11)+1,FIND("L",Data1!I11)-FIND("H",Data1!I11)-1))</f>
        <v>83</v>
      </c>
      <c r="K14" s="87">
        <f>VALUE(MID(Data1!J11,FIND("H",Data1!J11)+1,FIND("L",Data1!J11)-FIND("H",Data1!J11)-1))</f>
        <v>81</v>
      </c>
      <c r="L14" s="87">
        <f>VALUE(MID(Data1!K11,FIND("H",Data1!K11)+1,FIND("L",Data1!K11)-FIND("H",Data1!K11)-1))</f>
        <v>74</v>
      </c>
      <c r="M14" s="87">
        <f>VALUE(MID(Data1!L11,FIND("H",Data1!L11)+1,FIND("L",Data1!L11)-FIND("H",Data1!L11)-1))</f>
        <v>62</v>
      </c>
      <c r="N14" s="87">
        <f>VALUE(MID(Data1!M11,FIND("H",Data1!M11)+1,FIND("L",Data1!M11)-FIND("H",Data1!M11)-1))</f>
        <v>51</v>
      </c>
      <c r="O14" s="87">
        <f>VALUE(MID(Data1!N11,FIND("H",Data1!N11)+1,FIND("L",Data1!N11)-FIND("H",Data1!N11)-1))</f>
        <v>38</v>
      </c>
    </row>
    <row r="15" spans="2:15">
      <c r="B15" s="89" t="str">
        <v>Columbus</v>
      </c>
      <c r="C15" s="99" t="str">
        <f>VLOOKUP(B15,Data1!$A$2:$B$51,2,FALSE)</f>
        <v>Ohio</v>
      </c>
      <c r="D15" s="87">
        <f>VALUE(MID(Data1!C12,FIND("H",Data1!C12)+1,FIND("L",Data1!C12)-FIND("H",Data1!C12)-1))</f>
        <v>37</v>
      </c>
      <c r="E15" s="87">
        <f>VALUE(MID(Data1!D12,FIND("H",Data1!D12)+1,FIND("L",Data1!D12)-FIND("H",Data1!D12)-1))</f>
        <v>41</v>
      </c>
      <c r="F15" s="87">
        <f>VALUE(MID(Data1!E12,FIND("H",Data1!E12)+1,FIND("L",Data1!E12)-FIND("H",Data1!E12)-1))</f>
        <v>51</v>
      </c>
      <c r="G15" s="87">
        <f>VALUE(MID(Data1!F12,FIND("H",Data1!F12)+1,FIND("L",Data1!F12)-FIND("H",Data1!F12)-1))</f>
        <v>64</v>
      </c>
      <c r="H15" s="87">
        <f>VALUE(MID(Data1!G12,FIND("H",Data1!G12)+1,FIND("L",Data1!G12)-FIND("H",Data1!G12)-1))</f>
        <v>73</v>
      </c>
      <c r="I15" s="87">
        <f>VALUE(MID(Data1!H12,FIND("H",Data1!H12)+1,FIND("L",Data1!H12)-FIND("H",Data1!H12)-1))</f>
        <v>82</v>
      </c>
      <c r="J15" s="87">
        <f>VALUE(MID(Data1!I12,FIND("H",Data1!I12)+1,FIND("L",Data1!I12)-FIND("H",Data1!I12)-1))</f>
        <v>85</v>
      </c>
      <c r="K15" s="87">
        <f>VALUE(MID(Data1!J12,FIND("H",Data1!J12)+1,FIND("L",Data1!J12)-FIND("H",Data1!J12)-1))</f>
        <v>84</v>
      </c>
      <c r="L15" s="87">
        <f>VALUE(MID(Data1!K12,FIND("H",Data1!K12)+1,FIND("L",Data1!K12)-FIND("H",Data1!K12)-1))</f>
        <v>77</v>
      </c>
      <c r="M15" s="87">
        <f>VALUE(MID(Data1!L12,FIND("H",Data1!L12)+1,FIND("L",Data1!L12)-FIND("H",Data1!L12)-1))</f>
        <v>65</v>
      </c>
      <c r="N15" s="87">
        <f>VALUE(MID(Data1!M12,FIND("H",Data1!M12)+1,FIND("L",Data1!M12)-FIND("H",Data1!M12)-1))</f>
        <v>53</v>
      </c>
      <c r="O15" s="87">
        <f>VALUE(MID(Data1!N12,FIND("H",Data1!N12)+1,FIND("L",Data1!N12)-FIND("H",Data1!N12)-1))</f>
        <v>40</v>
      </c>
    </row>
    <row r="16" spans="2:15">
      <c r="B16" s="89" t="str">
        <v>Dallas</v>
      </c>
      <c r="C16" s="99" t="str">
        <f>VLOOKUP(B16,Data1!$A$2:$B$51,2,FALSE)</f>
        <v>Texas</v>
      </c>
      <c r="D16" s="87">
        <f>VALUE(MID(Data1!C13,FIND("H",Data1!C13)+1,FIND("L",Data1!C13)-FIND("H",Data1!C13)-1))</f>
        <v>57</v>
      </c>
      <c r="E16" s="87">
        <f>VALUE(MID(Data1!D13,FIND("H",Data1!D13)+1,FIND("L",Data1!D13)-FIND("H",Data1!D13)-1))</f>
        <v>61</v>
      </c>
      <c r="F16" s="87">
        <f>VALUE(MID(Data1!E13,FIND("H",Data1!E13)+1,FIND("L",Data1!E13)-FIND("H",Data1!E13)-1))</f>
        <v>69</v>
      </c>
      <c r="G16" s="87">
        <f>VALUE(MID(Data1!F13,FIND("H",Data1!F13)+1,FIND("L",Data1!F13)-FIND("H",Data1!F13)-1))</f>
        <v>77</v>
      </c>
      <c r="H16" s="87">
        <f>VALUE(MID(Data1!G13,FIND("H",Data1!G13)+1,FIND("L",Data1!G13)-FIND("H",Data1!G13)-1))</f>
        <v>84</v>
      </c>
      <c r="I16" s="87">
        <f>VALUE(MID(Data1!H13,FIND("H",Data1!H13)+1,FIND("L",Data1!H13)-FIND("H",Data1!H13)-1))</f>
        <v>92</v>
      </c>
      <c r="J16" s="87">
        <f>VALUE(MID(Data1!I13,FIND("H",Data1!I13)+1,FIND("L",Data1!I13)-FIND("H",Data1!I13)-1))</f>
        <v>96</v>
      </c>
      <c r="K16" s="87">
        <f>VALUE(MID(Data1!J13,FIND("H",Data1!J13)+1,FIND("L",Data1!J13)-FIND("H",Data1!J13)-1))</f>
        <v>96</v>
      </c>
      <c r="L16" s="87">
        <f>VALUE(MID(Data1!K13,FIND("H",Data1!K13)+1,FIND("L",Data1!K13)-FIND("H",Data1!K13)-1))</f>
        <v>89</v>
      </c>
      <c r="M16" s="87">
        <f>VALUE(MID(Data1!L13,FIND("H",Data1!L13)+1,FIND("L",Data1!L13)-FIND("H",Data1!L13)-1))</f>
        <v>79</v>
      </c>
      <c r="N16" s="87">
        <f>VALUE(MID(Data1!M13,FIND("H",Data1!M13)+1,FIND("L",Data1!M13)-FIND("H",Data1!M13)-1))</f>
        <v>67</v>
      </c>
      <c r="O16" s="87">
        <f>VALUE(MID(Data1!N13,FIND("H",Data1!N13)+1,FIND("L",Data1!N13)-FIND("H",Data1!N13)-1))</f>
        <v>58</v>
      </c>
    </row>
    <row r="17" spans="2:15">
      <c r="B17" s="89" t="str">
        <v>Denver</v>
      </c>
      <c r="C17" s="99" t="str">
        <f>VLOOKUP(B17,Data1!$A$2:$B$51,2,FALSE)</f>
        <v>Colorado</v>
      </c>
      <c r="D17" s="87">
        <f>VALUE(MID(Data1!C14,FIND("H",Data1!C14)+1,FIND("L",Data1!C14)-FIND("H",Data1!C14)-1))</f>
        <v>45</v>
      </c>
      <c r="E17" s="87">
        <f>VALUE(MID(Data1!D14,FIND("H",Data1!D14)+1,FIND("L",Data1!D14)-FIND("H",Data1!D14)-1))</f>
        <v>46</v>
      </c>
      <c r="F17" s="87">
        <f>VALUE(MID(Data1!E14,FIND("H",Data1!E14)+1,FIND("L",Data1!E14)-FIND("H",Data1!E14)-1))</f>
        <v>54</v>
      </c>
      <c r="G17" s="87">
        <f>VALUE(MID(Data1!F14,FIND("H",Data1!F14)+1,FIND("L",Data1!F14)-FIND("H",Data1!F14)-1))</f>
        <v>61</v>
      </c>
      <c r="H17" s="87">
        <f>VALUE(MID(Data1!G14,FIND("H",Data1!G14)+1,FIND("L",Data1!G14)-FIND("H",Data1!G14)-1))</f>
        <v>71</v>
      </c>
      <c r="I17" s="87">
        <f>VALUE(MID(Data1!H14,FIND("H",Data1!H14)+1,FIND("L",Data1!H14)-FIND("H",Data1!H14)-1))</f>
        <v>81</v>
      </c>
      <c r="J17" s="87">
        <f>VALUE(MID(Data1!I14,FIND("H",Data1!I14)+1,FIND("L",Data1!I14)-FIND("H",Data1!I14)-1))</f>
        <v>88</v>
      </c>
      <c r="K17" s="87">
        <f>VALUE(MID(Data1!J14,FIND("H",Data1!J14)+1,FIND("L",Data1!J14)-FIND("H",Data1!J14)-1))</f>
        <v>86</v>
      </c>
      <c r="L17" s="87">
        <f>VALUE(MID(Data1!K14,FIND("H",Data1!K14)+1,FIND("L",Data1!K14)-FIND("H",Data1!K14)-1))</f>
        <v>77</v>
      </c>
      <c r="M17" s="87">
        <f>VALUE(MID(Data1!L14,FIND("H",Data1!L14)+1,FIND("L",Data1!L14)-FIND("H",Data1!L14)-1))</f>
        <v>65</v>
      </c>
      <c r="N17" s="87">
        <f>VALUE(MID(Data1!M14,FIND("H",Data1!M14)+1,FIND("L",Data1!M14)-FIND("H",Data1!M14)-1))</f>
        <v>52</v>
      </c>
      <c r="O17" s="87">
        <f>VALUE(MID(Data1!N14,FIND("H",Data1!N14)+1,FIND("L",Data1!N14)-FIND("H",Data1!N14)-1))</f>
        <v>43</v>
      </c>
    </row>
    <row r="18" spans="2:15">
      <c r="B18" s="89" t="str">
        <v>Detroit</v>
      </c>
      <c r="C18" s="99" t="str">
        <f>VLOOKUP(B18,Data1!$A$2:$B$51,2,FALSE)</f>
        <v>Michigan</v>
      </c>
      <c r="D18" s="87">
        <f>VALUE(MID(Data1!C15,FIND("H",Data1!C15)+1,FIND("L",Data1!C15)-FIND("H",Data1!C15)-1))</f>
        <v>32</v>
      </c>
      <c r="E18" s="87">
        <f>VALUE(MID(Data1!D15,FIND("H",Data1!D15)+1,FIND("L",Data1!D15)-FIND("H",Data1!D15)-1))</f>
        <v>35</v>
      </c>
      <c r="F18" s="87">
        <f>VALUE(MID(Data1!E15,FIND("H",Data1!E15)+1,FIND("L",Data1!E15)-FIND("H",Data1!E15)-1))</f>
        <v>46</v>
      </c>
      <c r="G18" s="87">
        <f>VALUE(MID(Data1!F15,FIND("H",Data1!F15)+1,FIND("L",Data1!F15)-FIND("H",Data1!F15)-1))</f>
        <v>59</v>
      </c>
      <c r="H18" s="87">
        <f>VALUE(MID(Data1!G15,FIND("H",Data1!G15)+1,FIND("L",Data1!G15)-FIND("H",Data1!G15)-1))</f>
        <v>70</v>
      </c>
      <c r="I18" s="87">
        <f>VALUE(MID(Data1!H15,FIND("H",Data1!H15)+1,FIND("L",Data1!H15)-FIND("H",Data1!H15)-1))</f>
        <v>79</v>
      </c>
      <c r="J18" s="87">
        <f>VALUE(MID(Data1!I15,FIND("H",Data1!I15)+1,FIND("L",Data1!I15)-FIND("H",Data1!I15)-1))</f>
        <v>83</v>
      </c>
      <c r="K18" s="87">
        <f>VALUE(MID(Data1!J15,FIND("H",Data1!J15)+1,FIND("L",Data1!J15)-FIND("H",Data1!J15)-1))</f>
        <v>81</v>
      </c>
      <c r="L18" s="87">
        <f>VALUE(MID(Data1!K15,FIND("H",Data1!K15)+1,FIND("L",Data1!K15)-FIND("H",Data1!K15)-1))</f>
        <v>74</v>
      </c>
      <c r="M18" s="87">
        <f>VALUE(MID(Data1!L15,FIND("H",Data1!L15)+1,FIND("L",Data1!L15)-FIND("H",Data1!L15)-1))</f>
        <v>62</v>
      </c>
      <c r="N18" s="87">
        <f>VALUE(MID(Data1!M15,FIND("H",Data1!M15)+1,FIND("L",Data1!M15)-FIND("H",Data1!M15)-1))</f>
        <v>49</v>
      </c>
      <c r="O18" s="87">
        <f>VALUE(MID(Data1!N15,FIND("H",Data1!N15)+1,FIND("L",Data1!N15)-FIND("H",Data1!N15)-1))</f>
        <v>36</v>
      </c>
    </row>
    <row r="19" spans="2:15">
      <c r="B19" s="89" t="str">
        <v>Hartford</v>
      </c>
      <c r="C19" s="99" t="str">
        <f>VLOOKUP(B19,Data1!$A$2:$B$51,2,FALSE)</f>
        <v>Connecticut</v>
      </c>
      <c r="D19" s="87">
        <f>VALUE(MID(Data1!C16,FIND("H",Data1!C16)+1,FIND("L",Data1!C16)-FIND("H",Data1!C16)-1))</f>
        <v>35</v>
      </c>
      <c r="E19" s="87">
        <f>VALUE(MID(Data1!D16,FIND("H",Data1!D16)+1,FIND("L",Data1!D16)-FIND("H",Data1!D16)-1))</f>
        <v>39</v>
      </c>
      <c r="F19" s="87">
        <f>VALUE(MID(Data1!E16,FIND("H",Data1!E16)+1,FIND("L",Data1!E16)-FIND("H",Data1!E16)-1))</f>
        <v>48</v>
      </c>
      <c r="G19" s="87">
        <f>VALUE(MID(Data1!F16,FIND("H",Data1!F16)+1,FIND("L",Data1!F16)-FIND("H",Data1!F16)-1))</f>
        <v>61</v>
      </c>
      <c r="H19" s="87">
        <f>VALUE(MID(Data1!G16,FIND("H",Data1!G16)+1,FIND("L",Data1!G16)-FIND("H",Data1!G16)-1))</f>
        <v>71</v>
      </c>
      <c r="I19" s="87">
        <f>VALUE(MID(Data1!H16,FIND("H",Data1!H16)+1,FIND("L",Data1!H16)-FIND("H",Data1!H16)-1))</f>
        <v>80</v>
      </c>
      <c r="J19" s="87">
        <f>VALUE(MID(Data1!I16,FIND("H",Data1!I16)+1,FIND("L",Data1!I16)-FIND("H",Data1!I16)-1))</f>
        <v>85</v>
      </c>
      <c r="K19" s="87">
        <f>VALUE(MID(Data1!J16,FIND("H",Data1!J16)+1,FIND("L",Data1!J16)-FIND("H",Data1!J16)-1))</f>
        <v>83</v>
      </c>
      <c r="L19" s="87">
        <f>VALUE(MID(Data1!K16,FIND("H",Data1!K16)+1,FIND("L",Data1!K16)-FIND("H",Data1!K16)-1))</f>
        <v>75</v>
      </c>
      <c r="M19" s="87">
        <f>VALUE(MID(Data1!L16,FIND("H",Data1!L16)+1,FIND("L",Data1!L16)-FIND("H",Data1!L16)-1))</f>
        <v>63</v>
      </c>
      <c r="N19" s="87">
        <f>VALUE(MID(Data1!M16,FIND("H",Data1!M16)+1,FIND("L",Data1!M16)-FIND("H",Data1!M16)-1))</f>
        <v>52</v>
      </c>
      <c r="O19" s="87">
        <f>VALUE(MID(Data1!N16,FIND("H",Data1!N16)+1,FIND("L",Data1!N16)-FIND("H",Data1!N16)-1))</f>
        <v>40</v>
      </c>
    </row>
    <row r="20" spans="2:15">
      <c r="B20" s="89" t="str">
        <v>Houston</v>
      </c>
      <c r="C20" s="99" t="str">
        <f>VLOOKUP(B20,Data1!$A$2:$B$51,2,FALSE)</f>
        <v>Texas</v>
      </c>
      <c r="D20" s="87">
        <f>VALUE(MID(Data1!C17,FIND("H",Data1!C17)+1,FIND("L",Data1!C17)-FIND("H",Data1!C17)-1))</f>
        <v>63</v>
      </c>
      <c r="E20" s="87">
        <f>VALUE(MID(Data1!D17,FIND("H",Data1!D17)+1,FIND("L",Data1!D17)-FIND("H",Data1!D17)-1))</f>
        <v>66</v>
      </c>
      <c r="F20" s="87">
        <f>VALUE(MID(Data1!E17,FIND("H",Data1!E17)+1,FIND("L",Data1!E17)-FIND("H",Data1!E17)-1))</f>
        <v>73</v>
      </c>
      <c r="G20" s="87">
        <f>VALUE(MID(Data1!F17,FIND("H",Data1!F17)+1,FIND("L",Data1!F17)-FIND("H",Data1!F17)-1))</f>
        <v>80</v>
      </c>
      <c r="H20" s="87">
        <f>VALUE(MID(Data1!G17,FIND("H",Data1!G17)+1,FIND("L",Data1!G17)-FIND("H",Data1!G17)-1))</f>
        <v>86</v>
      </c>
      <c r="I20" s="87">
        <f>VALUE(MID(Data1!H17,FIND("H",Data1!H17)+1,FIND("L",Data1!H17)-FIND("H",Data1!H17)-1))</f>
        <v>91</v>
      </c>
      <c r="J20" s="87">
        <f>VALUE(MID(Data1!I17,FIND("H",Data1!I17)+1,FIND("L",Data1!I17)-FIND("H",Data1!I17)-1))</f>
        <v>94</v>
      </c>
      <c r="K20" s="87">
        <f>VALUE(MID(Data1!J17,FIND("H",Data1!J17)+1,FIND("L",Data1!J17)-FIND("H",Data1!J17)-1))</f>
        <v>95</v>
      </c>
      <c r="L20" s="87">
        <f>VALUE(MID(Data1!K17,FIND("H",Data1!K17)+1,FIND("L",Data1!K17)-FIND("H",Data1!K17)-1))</f>
        <v>90</v>
      </c>
      <c r="M20" s="87">
        <f>VALUE(MID(Data1!L17,FIND("H",Data1!L17)+1,FIND("L",Data1!L17)-FIND("H",Data1!L17)-1))</f>
        <v>82</v>
      </c>
      <c r="N20" s="87">
        <f>VALUE(MID(Data1!M17,FIND("H",Data1!M17)+1,FIND("L",Data1!M17)-FIND("H",Data1!M17)-1))</f>
        <v>73</v>
      </c>
      <c r="O20" s="87">
        <f>VALUE(MID(Data1!N17,FIND("H",Data1!N17)+1,FIND("L",Data1!N17)-FIND("H",Data1!N17)-1))</f>
        <v>64</v>
      </c>
    </row>
    <row r="21" spans="2:15">
      <c r="B21" s="89" t="str">
        <v>Indianapolis</v>
      </c>
      <c r="C21" s="99" t="str">
        <f>VLOOKUP(B21,Data1!$A$2:$B$51,2,FALSE)</f>
        <v>Indiana</v>
      </c>
      <c r="D21" s="87">
        <f>VALUE(MID(Data1!C18,FIND("H",Data1!C18)+1,FIND("L",Data1!C18)-FIND("H",Data1!C18)-1))</f>
        <v>36</v>
      </c>
      <c r="E21" s="87">
        <f>VALUE(MID(Data1!D18,FIND("H",Data1!D18)+1,FIND("L",Data1!D18)-FIND("H",Data1!D18)-1))</f>
        <v>40</v>
      </c>
      <c r="F21" s="87">
        <f>VALUE(MID(Data1!E18,FIND("H",Data1!E18)+1,FIND("L",Data1!E18)-FIND("H",Data1!E18)-1))</f>
        <v>52</v>
      </c>
      <c r="G21" s="87">
        <f>VALUE(MID(Data1!F18,FIND("H",Data1!F18)+1,FIND("L",Data1!F18)-FIND("H",Data1!F18)-1))</f>
        <v>63</v>
      </c>
      <c r="H21" s="87">
        <f>VALUE(MID(Data1!G18,FIND("H",Data1!G18)+1,FIND("L",Data1!G18)-FIND("H",Data1!G18)-1))</f>
        <v>73</v>
      </c>
      <c r="I21" s="87">
        <f>VALUE(MID(Data1!H18,FIND("H",Data1!H18)+1,FIND("L",Data1!H18)-FIND("H",Data1!H18)-1))</f>
        <v>82</v>
      </c>
      <c r="J21" s="87">
        <f>VALUE(MID(Data1!I18,FIND("H",Data1!I18)+1,FIND("L",Data1!I18)-FIND("H",Data1!I18)-1))</f>
        <v>85</v>
      </c>
      <c r="K21" s="87">
        <f>VALUE(MID(Data1!J18,FIND("H",Data1!J18)+1,FIND("L",Data1!J18)-FIND("H",Data1!J18)-1))</f>
        <v>84</v>
      </c>
      <c r="L21" s="87">
        <f>VALUE(MID(Data1!K18,FIND("H",Data1!K18)+1,FIND("L",Data1!K18)-FIND("H",Data1!K18)-1))</f>
        <v>78</v>
      </c>
      <c r="M21" s="87">
        <f>VALUE(MID(Data1!L18,FIND("H",Data1!L18)+1,FIND("L",Data1!L18)-FIND("H",Data1!L18)-1))</f>
        <v>65</v>
      </c>
      <c r="N21" s="87">
        <f>VALUE(MID(Data1!M18,FIND("H",Data1!M18)+1,FIND("L",Data1!M18)-FIND("H",Data1!M18)-1))</f>
        <v>52</v>
      </c>
      <c r="O21" s="87">
        <f>VALUE(MID(Data1!N18,FIND("H",Data1!N18)+1,FIND("L",Data1!N18)-FIND("H",Data1!N18)-1))</f>
        <v>39</v>
      </c>
    </row>
    <row r="22" spans="2:15">
      <c r="B22" s="89" t="str">
        <v>Jacksonville</v>
      </c>
      <c r="C22" s="99" t="str">
        <f>VLOOKUP(B22,Data1!$A$2:$B$51,2,FALSE)</f>
        <v>Florida</v>
      </c>
      <c r="D22" s="87">
        <f>VALUE(MID(Data1!C19,FIND("H",Data1!C19)+1,FIND("L",Data1!C19)-FIND("H",Data1!C19)-1))</f>
        <v>65</v>
      </c>
      <c r="E22" s="87">
        <f>VALUE(MID(Data1!D19,FIND("H",Data1!D19)+1,FIND("L",Data1!D19)-FIND("H",Data1!D19)-1))</f>
        <v>68</v>
      </c>
      <c r="F22" s="87">
        <f>VALUE(MID(Data1!E19,FIND("H",Data1!E19)+1,FIND("L",Data1!E19)-FIND("H",Data1!E19)-1))</f>
        <v>74</v>
      </c>
      <c r="G22" s="87">
        <f>VALUE(MID(Data1!F19,FIND("H",Data1!F19)+1,FIND("L",Data1!F19)-FIND("H",Data1!F19)-1))</f>
        <v>79</v>
      </c>
      <c r="H22" s="87">
        <f>VALUE(MID(Data1!G19,FIND("H",Data1!G19)+1,FIND("L",Data1!G19)-FIND("H",Data1!G19)-1))</f>
        <v>86</v>
      </c>
      <c r="I22" s="87">
        <f>VALUE(MID(Data1!H19,FIND("H",Data1!H19)+1,FIND("L",Data1!H19)-FIND("H",Data1!H19)-1))</f>
        <v>90</v>
      </c>
      <c r="J22" s="87">
        <f>VALUE(MID(Data1!I19,FIND("H",Data1!I19)+1,FIND("L",Data1!I19)-FIND("H",Data1!I19)-1))</f>
        <v>92</v>
      </c>
      <c r="K22" s="87">
        <f>VALUE(MID(Data1!J19,FIND("H",Data1!J19)+1,FIND("L",Data1!J19)-FIND("H",Data1!J19)-1))</f>
        <v>91</v>
      </c>
      <c r="L22" s="87">
        <f>VALUE(MID(Data1!K19,FIND("H",Data1!K19)+1,FIND("L",Data1!K19)-FIND("H",Data1!K19)-1))</f>
        <v>87</v>
      </c>
      <c r="M22" s="87">
        <f>VALUE(MID(Data1!L19,FIND("H",Data1!L19)+1,FIND("L",Data1!L19)-FIND("H",Data1!L19)-1))</f>
        <v>80</v>
      </c>
      <c r="N22" s="87">
        <f>VALUE(MID(Data1!M19,FIND("H",Data1!M19)+1,FIND("L",Data1!M19)-FIND("H",Data1!M19)-1))</f>
        <v>74</v>
      </c>
      <c r="O22" s="87">
        <f>VALUE(MID(Data1!N19,FIND("H",Data1!N19)+1,FIND("L",Data1!N19)-FIND("H",Data1!N19)-1))</f>
        <v>67</v>
      </c>
    </row>
    <row r="23" spans="2:15">
      <c r="B23" s="89" t="str">
        <v>Kansas City</v>
      </c>
      <c r="C23" s="99" t="str">
        <f>VLOOKUP(B23,Data1!$A$2:$B$51,2,FALSE)</f>
        <v>Missouri</v>
      </c>
      <c r="D23" s="87">
        <f>VALUE(MID(Data1!C20,FIND("H",Data1!C20)+1,FIND("L",Data1!C20)-FIND("H",Data1!C20)-1))</f>
        <v>40</v>
      </c>
      <c r="E23" s="87">
        <f>VALUE(MID(Data1!D20,FIND("H",Data1!D20)+1,FIND("L",Data1!D20)-FIND("H",Data1!D20)-1))</f>
        <v>45</v>
      </c>
      <c r="F23" s="87">
        <f>VALUE(MID(Data1!E20,FIND("H",Data1!E20)+1,FIND("L",Data1!E20)-FIND("H",Data1!E20)-1))</f>
        <v>56</v>
      </c>
      <c r="G23" s="87">
        <f>VALUE(MID(Data1!F20,FIND("H",Data1!F20)+1,FIND("L",Data1!F20)-FIND("H",Data1!F20)-1))</f>
        <v>67</v>
      </c>
      <c r="H23" s="87">
        <f>VALUE(MID(Data1!G20,FIND("H",Data1!G20)+1,FIND("L",Data1!G20)-FIND("H",Data1!G20)-1))</f>
        <v>76</v>
      </c>
      <c r="I23" s="87">
        <f>VALUE(MID(Data1!H20,FIND("H",Data1!H20)+1,FIND("L",Data1!H20)-FIND("H",Data1!H20)-1))</f>
        <v>85</v>
      </c>
      <c r="J23" s="87">
        <f>VALUE(MID(Data1!I20,FIND("H",Data1!I20)+1,FIND("L",Data1!I20)-FIND("H",Data1!I20)-1))</f>
        <v>90</v>
      </c>
      <c r="K23" s="87">
        <f>VALUE(MID(Data1!J20,FIND("H",Data1!J20)+1,FIND("L",Data1!J20)-FIND("H",Data1!J20)-1))</f>
        <v>89</v>
      </c>
      <c r="L23" s="87">
        <f>VALUE(MID(Data1!K20,FIND("H",Data1!K20)+1,FIND("L",Data1!K20)-FIND("H",Data1!K20)-1))</f>
        <v>80</v>
      </c>
      <c r="M23" s="87">
        <f>VALUE(MID(Data1!L20,FIND("H",Data1!L20)+1,FIND("L",Data1!L20)-FIND("H",Data1!L20)-1))</f>
        <v>68</v>
      </c>
      <c r="N23" s="87">
        <f>VALUE(MID(Data1!M20,FIND("H",Data1!M20)+1,FIND("L",Data1!M20)-FIND("H",Data1!M20)-1))</f>
        <v>54</v>
      </c>
      <c r="O23" s="87">
        <f>VALUE(MID(Data1!N20,FIND("H",Data1!N20)+1,FIND("L",Data1!N20)-FIND("H",Data1!N20)-1))</f>
        <v>42</v>
      </c>
    </row>
    <row r="24" spans="2:15">
      <c r="B24" s="89" t="str">
        <v>Las Vegas</v>
      </c>
      <c r="C24" s="99" t="str">
        <f>VLOOKUP(B24,Data1!$A$2:$B$51,2,FALSE)</f>
        <v>Nevada</v>
      </c>
      <c r="D24" s="87">
        <f>VALUE(MID(Data1!C21,FIND("H",Data1!C21)+1,FIND("L",Data1!C21)-FIND("H",Data1!C21)-1))</f>
        <v>58</v>
      </c>
      <c r="E24" s="87">
        <f>VALUE(MID(Data1!D21,FIND("H",Data1!D21)+1,FIND("L",Data1!D21)-FIND("H",Data1!D21)-1))</f>
        <v>63</v>
      </c>
      <c r="F24" s="87">
        <f>VALUE(MID(Data1!E21,FIND("H",Data1!E21)+1,FIND("L",Data1!E21)-FIND("H",Data1!E21)-1))</f>
        <v>70</v>
      </c>
      <c r="G24" s="87">
        <f>VALUE(MID(Data1!F21,FIND("H",Data1!F21)+1,FIND("L",Data1!F21)-FIND("H",Data1!F21)-1))</f>
        <v>78</v>
      </c>
      <c r="H24" s="87">
        <f>VALUE(MID(Data1!G21,FIND("H",Data1!G21)+1,FIND("L",Data1!G21)-FIND("H",Data1!G21)-1))</f>
        <v>89</v>
      </c>
      <c r="I24" s="87">
        <f>VALUE(MID(Data1!H21,FIND("H",Data1!H21)+1,FIND("L",Data1!H21)-FIND("H",Data1!H21)-1))</f>
        <v>99</v>
      </c>
      <c r="J24" s="87">
        <f>VALUE(MID(Data1!I21,FIND("H",Data1!I21)+1,FIND("L",Data1!I21)-FIND("H",Data1!I21)-1))</f>
        <v>104</v>
      </c>
      <c r="K24" s="87">
        <f>VALUE(MID(Data1!J21,FIND("H",Data1!J21)+1,FIND("L",Data1!J21)-FIND("H",Data1!J21)-1))</f>
        <v>102</v>
      </c>
      <c r="L24" s="87">
        <f>VALUE(MID(Data1!K21,FIND("H",Data1!K21)+1,FIND("L",Data1!K21)-FIND("H",Data1!K21)-1))</f>
        <v>94</v>
      </c>
      <c r="M24" s="87">
        <f>VALUE(MID(Data1!L21,FIND("H",Data1!L21)+1,FIND("L",Data1!L21)-FIND("H",Data1!L21)-1))</f>
        <v>81</v>
      </c>
      <c r="N24" s="87">
        <f>VALUE(MID(Data1!M21,FIND("H",Data1!M21)+1,FIND("L",Data1!M21)-FIND("H",Data1!M21)-1))</f>
        <v>66</v>
      </c>
      <c r="O24" s="87">
        <f>VALUE(MID(Data1!N21,FIND("H",Data1!N21)+1,FIND("L",Data1!N21)-FIND("H",Data1!N21)-1))</f>
        <v>57</v>
      </c>
    </row>
    <row r="25" spans="2:15">
      <c r="B25" s="89" t="str">
        <v>Los Angeles</v>
      </c>
      <c r="C25" s="99" t="str">
        <f>VLOOKUP(B25,Data1!$A$2:$B$51,2,FALSE)</f>
        <v>California</v>
      </c>
      <c r="D25" s="87">
        <f>VALUE(MID(Data1!C22,FIND("H",Data1!C22)+1,FIND("L",Data1!C22)-FIND("H",Data1!C22)-1))</f>
        <v>68</v>
      </c>
      <c r="E25" s="87">
        <f>VALUE(MID(Data1!D22,FIND("H",Data1!D22)+1,FIND("L",Data1!D22)-FIND("H",Data1!D22)-1))</f>
        <v>69</v>
      </c>
      <c r="F25" s="87">
        <f>VALUE(MID(Data1!E22,FIND("H",Data1!E22)+1,FIND("L",Data1!E22)-FIND("H",Data1!E22)-1))</f>
        <v>70</v>
      </c>
      <c r="G25" s="87">
        <f>VALUE(MID(Data1!F22,FIND("H",Data1!F22)+1,FIND("L",Data1!F22)-FIND("H",Data1!F22)-1))</f>
        <v>73</v>
      </c>
      <c r="H25" s="87">
        <f>VALUE(MID(Data1!G22,FIND("H",Data1!G22)+1,FIND("L",Data1!G22)-FIND("H",Data1!G22)-1))</f>
        <v>75</v>
      </c>
      <c r="I25" s="87">
        <f>VALUE(MID(Data1!H22,FIND("H",Data1!H22)+1,FIND("L",Data1!H22)-FIND("H",Data1!H22)-1))</f>
        <v>78</v>
      </c>
      <c r="J25" s="87">
        <f>VALUE(MID(Data1!I22,FIND("H",Data1!I22)+1,FIND("L",Data1!I22)-FIND("H",Data1!I22)-1))</f>
        <v>83</v>
      </c>
      <c r="K25" s="87">
        <f>VALUE(MID(Data1!J22,FIND("H",Data1!J22)+1,FIND("L",Data1!J22)-FIND("H",Data1!J22)-1))</f>
        <v>84</v>
      </c>
      <c r="L25" s="87">
        <f>VALUE(MID(Data1!K22,FIND("H",Data1!K22)+1,FIND("L",Data1!K22)-FIND("H",Data1!K22)-1))</f>
        <v>83</v>
      </c>
      <c r="M25" s="87">
        <f>VALUE(MID(Data1!L22,FIND("H",Data1!L22)+1,FIND("L",Data1!L22)-FIND("H",Data1!L22)-1))</f>
        <v>79</v>
      </c>
      <c r="N25" s="87">
        <f>VALUE(MID(Data1!M22,FIND("H",Data1!M22)+1,FIND("L",Data1!M22)-FIND("H",Data1!M22)-1))</f>
        <v>73</v>
      </c>
      <c r="O25" s="87">
        <f>VALUE(MID(Data1!N22,FIND("H",Data1!N22)+1,FIND("L",Data1!N22)-FIND("H",Data1!N22)-1))</f>
        <v>68</v>
      </c>
    </row>
    <row r="26" spans="2:15">
      <c r="B26" s="89" t="str">
        <v>Louisville</v>
      </c>
      <c r="C26" s="99" t="str">
        <f>VLOOKUP(B26,Data1!$A$2:$B$51,2,FALSE)</f>
        <v>Kentucky</v>
      </c>
      <c r="D26" s="87">
        <f>VALUE(MID(Data1!C23,FIND("H",Data1!C23)+1,FIND("L",Data1!C23)-FIND("H",Data1!C23)-1))</f>
        <v>43</v>
      </c>
      <c r="E26" s="87">
        <f>VALUE(MID(Data1!D23,FIND("H",Data1!D23)+1,FIND("L",Data1!D23)-FIND("H",Data1!D23)-1))</f>
        <v>48</v>
      </c>
      <c r="F26" s="87">
        <f>VALUE(MID(Data1!E23,FIND("H",Data1!E23)+1,FIND("L",Data1!E23)-FIND("H",Data1!E23)-1))</f>
        <v>58</v>
      </c>
      <c r="G26" s="87">
        <f>VALUE(MID(Data1!F23,FIND("H",Data1!F23)+1,FIND("L",Data1!F23)-FIND("H",Data1!F23)-1))</f>
        <v>69</v>
      </c>
      <c r="H26" s="87">
        <f>VALUE(MID(Data1!G23,FIND("H",Data1!G23)+1,FIND("L",Data1!G23)-FIND("H",Data1!G23)-1))</f>
        <v>77</v>
      </c>
      <c r="I26" s="87">
        <f>VALUE(MID(Data1!H23,FIND("H",Data1!H23)+1,FIND("L",Data1!H23)-FIND("H",Data1!H23)-1))</f>
        <v>85</v>
      </c>
      <c r="J26" s="87">
        <f>VALUE(MID(Data1!I23,FIND("H",Data1!I23)+1,FIND("L",Data1!I23)-FIND("H",Data1!I23)-1))</f>
        <v>89</v>
      </c>
      <c r="K26" s="87">
        <f>VALUE(MID(Data1!J23,FIND("H",Data1!J23)+1,FIND("L",Data1!J23)-FIND("H",Data1!J23)-1))</f>
        <v>88</v>
      </c>
      <c r="L26" s="87">
        <f>VALUE(MID(Data1!K23,FIND("H",Data1!K23)+1,FIND("L",Data1!K23)-FIND("H",Data1!K23)-1))</f>
        <v>82</v>
      </c>
      <c r="M26" s="87">
        <f>VALUE(MID(Data1!L23,FIND("H",Data1!L23)+1,FIND("L",Data1!L23)-FIND("H",Data1!L23)-1))</f>
        <v>70</v>
      </c>
      <c r="N26" s="87">
        <f>VALUE(MID(Data1!M23,FIND("H",Data1!M23)+1,FIND("L",Data1!M23)-FIND("H",Data1!M23)-1))</f>
        <v>58</v>
      </c>
      <c r="O26" s="87">
        <f>VALUE(MID(Data1!N23,FIND("H",Data1!N23)+1,FIND("L",Data1!N23)-FIND("H",Data1!N23)-1))</f>
        <v>46</v>
      </c>
    </row>
    <row r="27" spans="2:15">
      <c r="B27" s="89" t="str">
        <v>Memphis</v>
      </c>
      <c r="C27" s="99" t="str">
        <f>VLOOKUP(B27,Data1!$A$2:$B$51,2,FALSE)</f>
        <v>Tennessee</v>
      </c>
      <c r="D27" s="87">
        <f>VALUE(MID(Data1!C24,FIND("H",Data1!C24)+1,FIND("L",Data1!C24)-FIND("H",Data1!C24)-1))</f>
        <v>50</v>
      </c>
      <c r="E27" s="87">
        <f>VALUE(MID(Data1!D24,FIND("H",Data1!D24)+1,FIND("L",Data1!D24)-FIND("H",Data1!D24)-1))</f>
        <v>55</v>
      </c>
      <c r="F27" s="87">
        <f>VALUE(MID(Data1!E24,FIND("H",Data1!E24)+1,FIND("L",Data1!E24)-FIND("H",Data1!E24)-1))</f>
        <v>64</v>
      </c>
      <c r="G27" s="87">
        <f>VALUE(MID(Data1!F24,FIND("H",Data1!F24)+1,FIND("L",Data1!F24)-FIND("H",Data1!F24)-1))</f>
        <v>73</v>
      </c>
      <c r="H27" s="87">
        <f>VALUE(MID(Data1!G24,FIND("H",Data1!G24)+1,FIND("L",Data1!G24)-FIND("H",Data1!G24)-1))</f>
        <v>81</v>
      </c>
      <c r="I27" s="87">
        <f>VALUE(MID(Data1!H24,FIND("H",Data1!H24)+1,FIND("L",Data1!H24)-FIND("H",Data1!H24)-1))</f>
        <v>89</v>
      </c>
      <c r="J27" s="87">
        <f>VALUE(MID(Data1!I24,FIND("H",Data1!I24)+1,FIND("L",Data1!I24)-FIND("H",Data1!I24)-1))</f>
        <v>92</v>
      </c>
      <c r="K27" s="87">
        <f>VALUE(MID(Data1!J24,FIND("H",Data1!J24)+1,FIND("L",Data1!J24)-FIND("H",Data1!J24)-1))</f>
        <v>91</v>
      </c>
      <c r="L27" s="87">
        <f>VALUE(MID(Data1!K24,FIND("H",Data1!K24)+1,FIND("L",Data1!K24)-FIND("H",Data1!K24)-1))</f>
        <v>85</v>
      </c>
      <c r="M27" s="87">
        <f>VALUE(MID(Data1!L24,FIND("H",Data1!L24)+1,FIND("L",Data1!L24)-FIND("H",Data1!L24)-1))</f>
        <v>74</v>
      </c>
      <c r="N27" s="87">
        <f>VALUE(MID(Data1!M24,FIND("H",Data1!M24)+1,FIND("L",Data1!M24)-FIND("H",Data1!M24)-1))</f>
        <v>63</v>
      </c>
      <c r="O27" s="87">
        <f>VALUE(MID(Data1!N24,FIND("H",Data1!N24)+1,FIND("L",Data1!N24)-FIND("H",Data1!N24)-1))</f>
        <v>52</v>
      </c>
    </row>
    <row r="28" spans="2:15">
      <c r="B28" s="89" t="str">
        <v>Miami</v>
      </c>
      <c r="C28" s="99" t="str">
        <f>VLOOKUP(B28,Data1!$A$2:$B$51,2,FALSE)</f>
        <v>Florida</v>
      </c>
      <c r="D28" s="87">
        <f>VALUE(MID(Data1!C25,FIND("H",Data1!C25)+1,FIND("L",Data1!C25)-FIND("H",Data1!C25)-1))</f>
        <v>76</v>
      </c>
      <c r="E28" s="87">
        <f>VALUE(MID(Data1!D25,FIND("H",Data1!D25)+1,FIND("L",Data1!D25)-FIND("H",Data1!D25)-1))</f>
        <v>78</v>
      </c>
      <c r="F28" s="87">
        <f>VALUE(MID(Data1!E25,FIND("H",Data1!E25)+1,FIND("L",Data1!E25)-FIND("H",Data1!E25)-1))</f>
        <v>80</v>
      </c>
      <c r="G28" s="87">
        <f>VALUE(MID(Data1!F25,FIND("H",Data1!F25)+1,FIND("L",Data1!F25)-FIND("H",Data1!F25)-1))</f>
        <v>83</v>
      </c>
      <c r="H28" s="87">
        <f>VALUE(MID(Data1!G25,FIND("H",Data1!G25)+1,FIND("L",Data1!G25)-FIND("H",Data1!G25)-1))</f>
        <v>87</v>
      </c>
      <c r="I28" s="87">
        <f>VALUE(MID(Data1!H25,FIND("H",Data1!H25)+1,FIND("L",Data1!H25)-FIND("H",Data1!H25)-1))</f>
        <v>90</v>
      </c>
      <c r="J28" s="87">
        <f>VALUE(MID(Data1!I25,FIND("H",Data1!I25)+1,FIND("L",Data1!I25)-FIND("H",Data1!I25)-1))</f>
        <v>91</v>
      </c>
      <c r="K28" s="87">
        <f>VALUE(MID(Data1!J25,FIND("H",Data1!J25)+1,FIND("L",Data1!J25)-FIND("H",Data1!J25)-1))</f>
        <v>91</v>
      </c>
      <c r="L28" s="87">
        <f>VALUE(MID(Data1!K25,FIND("H",Data1!K25)+1,FIND("L",Data1!K25)-FIND("H",Data1!K25)-1))</f>
        <v>89</v>
      </c>
      <c r="M28" s="87">
        <f>VALUE(MID(Data1!L25,FIND("H",Data1!L25)+1,FIND("L",Data1!L25)-FIND("H",Data1!L25)-1))</f>
        <v>86</v>
      </c>
      <c r="N28" s="87">
        <f>VALUE(MID(Data1!M25,FIND("H",Data1!M25)+1,FIND("L",Data1!M25)-FIND("H",Data1!M25)-1))</f>
        <v>82</v>
      </c>
      <c r="O28" s="87">
        <f>VALUE(MID(Data1!N25,FIND("H",Data1!N25)+1,FIND("L",Data1!N25)-FIND("H",Data1!N25)-1))</f>
        <v>78</v>
      </c>
    </row>
    <row r="29" spans="2:15">
      <c r="B29" s="89" t="str">
        <v>Milwaukee</v>
      </c>
      <c r="C29" s="99" t="str">
        <f>VLOOKUP(B29,Data1!$A$2:$B$51,2,FALSE)</f>
        <v>Wisconsin</v>
      </c>
      <c r="D29" s="87">
        <f>VALUE(MID(Data1!C26,FIND("H",Data1!C26)+1,FIND("L",Data1!C26)-FIND("H",Data1!C26)-1))</f>
        <v>29</v>
      </c>
      <c r="E29" s="87">
        <f>VALUE(MID(Data1!D26,FIND("H",Data1!D26)+1,FIND("L",Data1!D26)-FIND("H",Data1!D26)-1))</f>
        <v>33</v>
      </c>
      <c r="F29" s="87">
        <f>VALUE(MID(Data1!E26,FIND("H",Data1!E26)+1,FIND("L",Data1!E26)-FIND("H",Data1!E26)-1))</f>
        <v>42</v>
      </c>
      <c r="G29" s="87">
        <f>VALUE(MID(Data1!F26,FIND("H",Data1!F26)+1,FIND("L",Data1!F26)-FIND("H",Data1!F26)-1))</f>
        <v>54</v>
      </c>
      <c r="H29" s="87">
        <f>VALUE(MID(Data1!G26,FIND("H",Data1!G26)+1,FIND("L",Data1!G26)-FIND("H",Data1!G26)-1))</f>
        <v>65</v>
      </c>
      <c r="I29" s="87">
        <f>VALUE(MID(Data1!H26,FIND("H",Data1!H26)+1,FIND("L",Data1!H26)-FIND("H",Data1!H26)-1))</f>
        <v>75</v>
      </c>
      <c r="J29" s="87">
        <f>VALUE(MID(Data1!I26,FIND("H",Data1!I26)+1,FIND("L",Data1!I26)-FIND("H",Data1!I26)-1))</f>
        <v>80</v>
      </c>
      <c r="K29" s="87">
        <f>VALUE(MID(Data1!J26,FIND("H",Data1!J26)+1,FIND("L",Data1!J26)-FIND("H",Data1!J26)-1))</f>
        <v>79</v>
      </c>
      <c r="L29" s="87">
        <f>VALUE(MID(Data1!K26,FIND("H",Data1!K26)+1,FIND("L",Data1!K26)-FIND("H",Data1!K26)-1))</f>
        <v>71</v>
      </c>
      <c r="M29" s="87">
        <f>VALUE(MID(Data1!L26,FIND("H",Data1!L26)+1,FIND("L",Data1!L26)-FIND("H",Data1!L26)-1))</f>
        <v>59</v>
      </c>
      <c r="N29" s="87">
        <f>VALUE(MID(Data1!M26,FIND("H",Data1!M26)+1,FIND("L",Data1!M26)-FIND("H",Data1!M26)-1))</f>
        <v>46</v>
      </c>
      <c r="O29" s="87">
        <f>VALUE(MID(Data1!N26,FIND("H",Data1!N26)+1,FIND("L",Data1!N26)-FIND("H",Data1!N26)-1))</f>
        <v>33</v>
      </c>
    </row>
    <row r="30" spans="2:15">
      <c r="B30" s="89" t="str">
        <v>Minneapolis</v>
      </c>
      <c r="C30" s="99" t="str">
        <f>VLOOKUP(B30,Data1!$A$2:$B$51,2,FALSE)</f>
        <v>Minnesota</v>
      </c>
      <c r="D30" s="87">
        <f>VALUE(MID(Data1!C27,FIND("H",Data1!C27)+1,FIND("L",Data1!C27)-FIND("H",Data1!C27)-1))</f>
        <v>24</v>
      </c>
      <c r="E30" s="87">
        <f>VALUE(MID(Data1!D27,FIND("H",Data1!D27)+1,FIND("L",Data1!D27)-FIND("H",Data1!D27)-1))</f>
        <v>29</v>
      </c>
      <c r="F30" s="87">
        <f>VALUE(MID(Data1!E27,FIND("H",Data1!E27)+1,FIND("L",Data1!E27)-FIND("H",Data1!E27)-1))</f>
        <v>41</v>
      </c>
      <c r="G30" s="87">
        <f>VALUE(MID(Data1!F27,FIND("H",Data1!F27)+1,FIND("L",Data1!F27)-FIND("H",Data1!F27)-1))</f>
        <v>58</v>
      </c>
      <c r="H30" s="87">
        <f>VALUE(MID(Data1!G27,FIND("H",Data1!G27)+1,FIND("L",Data1!G27)-FIND("H",Data1!G27)-1))</f>
        <v>69</v>
      </c>
      <c r="I30" s="87">
        <f>VALUE(MID(Data1!H27,FIND("H",Data1!H27)+1,FIND("L",Data1!H27)-FIND("H",Data1!H27)-1))</f>
        <v>79</v>
      </c>
      <c r="J30" s="87">
        <f>VALUE(MID(Data1!I27,FIND("H",Data1!I27)+1,FIND("L",Data1!I27)-FIND("H",Data1!I27)-1))</f>
        <v>83</v>
      </c>
      <c r="K30" s="87">
        <f>VALUE(MID(Data1!J27,FIND("H",Data1!J27)+1,FIND("L",Data1!J27)-FIND("H",Data1!J27)-1))</f>
        <v>81</v>
      </c>
      <c r="L30" s="87">
        <f>VALUE(MID(Data1!K27,FIND("H",Data1!K27)+1,FIND("L",Data1!K27)-FIND("H",Data1!K27)-1))</f>
        <v>72</v>
      </c>
      <c r="M30" s="87">
        <f>VALUE(MID(Data1!L27,FIND("H",Data1!L27)+1,FIND("L",Data1!L27)-FIND("H",Data1!L27)-1))</f>
        <v>58</v>
      </c>
      <c r="N30" s="87">
        <f>VALUE(MID(Data1!M27,FIND("H",Data1!M27)+1,FIND("L",Data1!M27)-FIND("H",Data1!M27)-1))</f>
        <v>41</v>
      </c>
      <c r="O30" s="87">
        <f>VALUE(MID(Data1!N27,FIND("H",Data1!N27)+1,FIND("L",Data1!N27)-FIND("H",Data1!N27)-1))</f>
        <v>27</v>
      </c>
    </row>
    <row r="31" spans="2:15">
      <c r="B31" s="89" t="str">
        <v>Nashville</v>
      </c>
      <c r="C31" s="99" t="str">
        <f>VLOOKUP(B31,Data1!$A$2:$B$51,2,FALSE)</f>
        <v>Tennessee</v>
      </c>
      <c r="D31" s="87">
        <f>VALUE(MID(Data1!C28,FIND("H",Data1!C28)+1,FIND("L",Data1!C28)-FIND("H",Data1!C28)-1))</f>
        <v>47</v>
      </c>
      <c r="E31" s="87">
        <f>VALUE(MID(Data1!D28,FIND("H",Data1!D28)+1,FIND("L",Data1!D28)-FIND("H",Data1!D28)-1))</f>
        <v>52</v>
      </c>
      <c r="F31" s="87">
        <f>VALUE(MID(Data1!E28,FIND("H",Data1!E28)+1,FIND("L",Data1!E28)-FIND("H",Data1!E28)-1))</f>
        <v>61</v>
      </c>
      <c r="G31" s="87">
        <f>VALUE(MID(Data1!F28,FIND("H",Data1!F28)+1,FIND("L",Data1!F28)-FIND("H",Data1!F28)-1))</f>
        <v>71</v>
      </c>
      <c r="H31" s="87">
        <f>VALUE(MID(Data1!G28,FIND("H",Data1!G28)+1,FIND("L",Data1!G28)-FIND("H",Data1!G28)-1))</f>
        <v>78</v>
      </c>
      <c r="I31" s="87">
        <f>VALUE(MID(Data1!H28,FIND("H",Data1!H28)+1,FIND("L",Data1!H28)-FIND("H",Data1!H28)-1))</f>
        <v>86</v>
      </c>
      <c r="J31" s="87">
        <f>VALUE(MID(Data1!I28,FIND("H",Data1!I28)+1,FIND("L",Data1!I28)-FIND("H",Data1!I28)-1))</f>
        <v>89</v>
      </c>
      <c r="K31" s="87">
        <f>VALUE(MID(Data1!J28,FIND("H",Data1!J28)+1,FIND("L",Data1!J28)-FIND("H",Data1!J28)-1))</f>
        <v>89</v>
      </c>
      <c r="L31" s="87">
        <f>VALUE(MID(Data1!K28,FIND("H",Data1!K28)+1,FIND("L",Data1!K28)-FIND("H",Data1!K28)-1))</f>
        <v>82</v>
      </c>
      <c r="M31" s="87">
        <f>VALUE(MID(Data1!L28,FIND("H",Data1!L28)+1,FIND("L",Data1!L28)-FIND("H",Data1!L28)-1))</f>
        <v>72</v>
      </c>
      <c r="N31" s="87">
        <f>VALUE(MID(Data1!M28,FIND("H",Data1!M28)+1,FIND("L",Data1!M28)-FIND("H",Data1!M28)-1))</f>
        <v>60</v>
      </c>
      <c r="O31" s="87">
        <f>VALUE(MID(Data1!N28,FIND("H",Data1!N28)+1,FIND("L",Data1!N28)-FIND("H",Data1!N28)-1))</f>
        <v>50</v>
      </c>
    </row>
    <row r="32" spans="2:15">
      <c r="B32" s="89" t="str">
        <v>New Orleans</v>
      </c>
      <c r="C32" s="99" t="str">
        <f>VLOOKUP(B32,Data1!$A$2:$B$51,2,FALSE)</f>
        <v>Louisiana</v>
      </c>
      <c r="D32" s="87">
        <f>VALUE(MID(Data1!C29,FIND("H",Data1!C29)+1,FIND("L",Data1!C29)-FIND("H",Data1!C29)-1))</f>
        <v>62</v>
      </c>
      <c r="E32" s="87">
        <f>VALUE(MID(Data1!D29,FIND("H",Data1!D29)+1,FIND("L",Data1!D29)-FIND("H",Data1!D29)-1))</f>
        <v>65</v>
      </c>
      <c r="F32" s="87">
        <f>VALUE(MID(Data1!E29,FIND("H",Data1!E29)+1,FIND("L",Data1!E29)-FIND("H",Data1!E29)-1))</f>
        <v>72</v>
      </c>
      <c r="G32" s="87">
        <f>VALUE(MID(Data1!F29,FIND("H",Data1!F29)+1,FIND("L",Data1!F29)-FIND("H",Data1!F29)-1))</f>
        <v>78</v>
      </c>
      <c r="H32" s="87">
        <f>VALUE(MID(Data1!G29,FIND("H",Data1!G29)+1,FIND("L",Data1!G29)-FIND("H",Data1!G29)-1))</f>
        <v>85</v>
      </c>
      <c r="I32" s="87">
        <f>VALUE(MID(Data1!H29,FIND("H",Data1!H29)+1,FIND("L",Data1!H29)-FIND("H",Data1!H29)-1))</f>
        <v>90</v>
      </c>
      <c r="J32" s="87">
        <f>VALUE(MID(Data1!I29,FIND("H",Data1!I29)+1,FIND("L",Data1!I29)-FIND("H",Data1!I29)-1))</f>
        <v>91</v>
      </c>
      <c r="K32" s="87">
        <f>VALUE(MID(Data1!J29,FIND("H",Data1!J29)+1,FIND("L",Data1!J29)-FIND("H",Data1!J29)-1))</f>
        <v>91</v>
      </c>
      <c r="L32" s="87">
        <f>VALUE(MID(Data1!K29,FIND("H",Data1!K29)+1,FIND("L",Data1!K29)-FIND("H",Data1!K29)-1))</f>
        <v>88</v>
      </c>
      <c r="M32" s="87">
        <f>VALUE(MID(Data1!L29,FIND("H",Data1!L29)+1,FIND("L",Data1!L29)-FIND("H",Data1!L29)-1))</f>
        <v>80</v>
      </c>
      <c r="N32" s="87">
        <f>VALUE(MID(Data1!M29,FIND("H",Data1!M29)+1,FIND("L",Data1!M29)-FIND("H",Data1!M29)-1))</f>
        <v>72</v>
      </c>
      <c r="O32" s="87">
        <f>VALUE(MID(Data1!N29,FIND("H",Data1!N29)+1,FIND("L",Data1!N29)-FIND("H",Data1!N29)-1))</f>
        <v>64</v>
      </c>
    </row>
    <row r="33" spans="2:15">
      <c r="B33" s="89" t="str">
        <v>New York</v>
      </c>
      <c r="C33" s="99" t="str">
        <f>VLOOKUP(B33,Data1!$A$2:$B$51,2,FALSE)</f>
        <v>New York</v>
      </c>
      <c r="D33" s="87">
        <f>VALUE(MID(Data1!C30,FIND("H",Data1!C30)+1,FIND("L",Data1!C30)-FIND("H",Data1!C30)-1))</f>
        <v>38</v>
      </c>
      <c r="E33" s="87">
        <f>VALUE(MID(Data1!D30,FIND("H",Data1!D30)+1,FIND("L",Data1!D30)-FIND("H",Data1!D30)-1))</f>
        <v>42</v>
      </c>
      <c r="F33" s="87">
        <f>VALUE(MID(Data1!E30,FIND("H",Data1!E30)+1,FIND("L",Data1!E30)-FIND("H",Data1!E30)-1))</f>
        <v>50</v>
      </c>
      <c r="G33" s="87">
        <f>VALUE(MID(Data1!F30,FIND("H",Data1!F30)+1,FIND("L",Data1!F30)-FIND("H",Data1!F30)-1))</f>
        <v>61</v>
      </c>
      <c r="H33" s="87">
        <f>VALUE(MID(Data1!G30,FIND("H",Data1!G30)+1,FIND("L",Data1!G30)-FIND("H",Data1!G30)-1))</f>
        <v>71</v>
      </c>
      <c r="I33" s="87">
        <f>VALUE(MID(Data1!H30,FIND("H",Data1!H30)+1,FIND("L",Data1!H30)-FIND("H",Data1!H30)-1))</f>
        <v>79</v>
      </c>
      <c r="J33" s="87">
        <f>VALUE(MID(Data1!I30,FIND("H",Data1!I30)+1,FIND("L",Data1!I30)-FIND("H",Data1!I30)-1))</f>
        <v>84</v>
      </c>
      <c r="K33" s="87">
        <f>VALUE(MID(Data1!J30,FIND("H",Data1!J30)+1,FIND("L",Data1!J30)-FIND("H",Data1!J30)-1))</f>
        <v>83</v>
      </c>
      <c r="L33" s="87">
        <f>VALUE(MID(Data1!K30,FIND("H",Data1!K30)+1,FIND("L",Data1!K30)-FIND("H",Data1!K30)-1))</f>
        <v>75</v>
      </c>
      <c r="M33" s="87">
        <f>VALUE(MID(Data1!L30,FIND("H",Data1!L30)+1,FIND("L",Data1!L30)-FIND("H",Data1!L30)-1))</f>
        <v>64</v>
      </c>
      <c r="N33" s="87">
        <f>VALUE(MID(Data1!M30,FIND("H",Data1!M30)+1,FIND("L",Data1!M30)-FIND("H",Data1!M30)-1))</f>
        <v>54</v>
      </c>
      <c r="O33" s="87">
        <f>VALUE(MID(Data1!N30,FIND("H",Data1!N30)+1,FIND("L",Data1!N30)-FIND("H",Data1!N30)-1))</f>
        <v>43</v>
      </c>
    </row>
    <row r="34" spans="2:15">
      <c r="B34" s="89" t="str">
        <v>Oklahoma City</v>
      </c>
      <c r="C34" s="99" t="str">
        <f>VLOOKUP(B34,Data1!$A$2:$B$51,2,FALSE)</f>
        <v>Oklahoma</v>
      </c>
      <c r="D34" s="87">
        <f>VALUE(MID(Data1!C31,FIND("H",Data1!C31)+1,FIND("L",Data1!C31)-FIND("H",Data1!C31)-1))</f>
        <v>50</v>
      </c>
      <c r="E34" s="87">
        <f>VALUE(MID(Data1!D31,FIND("H",Data1!D31)+1,FIND("L",Data1!D31)-FIND("H",Data1!D31)-1))</f>
        <v>55</v>
      </c>
      <c r="F34" s="87">
        <f>VALUE(MID(Data1!E31,FIND("H",Data1!E31)+1,FIND("L",Data1!E31)-FIND("H",Data1!E31)-1))</f>
        <v>63</v>
      </c>
      <c r="G34" s="87">
        <f>VALUE(MID(Data1!F31,FIND("H",Data1!F31)+1,FIND("L",Data1!F31)-FIND("H",Data1!F31)-1))</f>
        <v>72</v>
      </c>
      <c r="H34" s="87">
        <f>VALUE(MID(Data1!G31,FIND("H",Data1!G31)+1,FIND("L",Data1!G31)-FIND("H",Data1!G31)-1))</f>
        <v>80</v>
      </c>
      <c r="I34" s="87">
        <f>VALUE(MID(Data1!H31,FIND("H",Data1!H31)+1,FIND("L",Data1!H31)-FIND("H",Data1!H31)-1))</f>
        <v>88</v>
      </c>
      <c r="J34" s="87">
        <f>VALUE(MID(Data1!I31,FIND("H",Data1!I31)+1,FIND("L",Data1!I31)-FIND("H",Data1!I31)-1))</f>
        <v>94</v>
      </c>
      <c r="K34" s="87">
        <f>VALUE(MID(Data1!J31,FIND("H",Data1!J31)+1,FIND("L",Data1!J31)-FIND("H",Data1!J31)-1))</f>
        <v>93</v>
      </c>
      <c r="L34" s="87">
        <f>VALUE(MID(Data1!K31,FIND("H",Data1!K31)+1,FIND("L",Data1!K31)-FIND("H",Data1!K31)-1))</f>
        <v>85</v>
      </c>
      <c r="M34" s="87">
        <f>VALUE(MID(Data1!L31,FIND("H",Data1!L31)+1,FIND("L",Data1!L31)-FIND("H",Data1!L31)-1))</f>
        <v>73</v>
      </c>
      <c r="N34" s="87">
        <f>VALUE(MID(Data1!M31,FIND("H",Data1!M31)+1,FIND("L",Data1!M31)-FIND("H",Data1!M31)-1))</f>
        <v>62</v>
      </c>
      <c r="O34" s="87">
        <f>VALUE(MID(Data1!N31,FIND("H",Data1!N31)+1,FIND("L",Data1!N31)-FIND("H",Data1!N31)-1))</f>
        <v>51</v>
      </c>
    </row>
    <row r="35" spans="2:15">
      <c r="B35" s="89" t="str">
        <v>Orlando</v>
      </c>
      <c r="C35" s="99" t="str">
        <f>VLOOKUP(B35,Data1!$A$2:$B$51,2,FALSE)</f>
        <v>Florida</v>
      </c>
      <c r="D35" s="87">
        <f>VALUE(MID(Data1!C32,FIND("H",Data1!C32)+1,FIND("L",Data1!C32)-FIND("H",Data1!C32)-1))</f>
        <v>71</v>
      </c>
      <c r="E35" s="87">
        <f>VALUE(MID(Data1!D32,FIND("H",Data1!D32)+1,FIND("L",Data1!D32)-FIND("H",Data1!D32)-1))</f>
        <v>74</v>
      </c>
      <c r="F35" s="87">
        <f>VALUE(MID(Data1!E32,FIND("H",Data1!E32)+1,FIND("L",Data1!E32)-FIND("H",Data1!E32)-1))</f>
        <v>78</v>
      </c>
      <c r="G35" s="87">
        <f>VALUE(MID(Data1!F32,FIND("H",Data1!F32)+1,FIND("L",Data1!F32)-FIND("H",Data1!F32)-1))</f>
        <v>83</v>
      </c>
      <c r="H35" s="87">
        <f>VALUE(MID(Data1!G32,FIND("H",Data1!G32)+1,FIND("L",Data1!G32)-FIND("H",Data1!G32)-1))</f>
        <v>88</v>
      </c>
      <c r="I35" s="87">
        <f>VALUE(MID(Data1!H32,FIND("H",Data1!H32)+1,FIND("L",Data1!H32)-FIND("H",Data1!H32)-1))</f>
        <v>91</v>
      </c>
      <c r="J35" s="87">
        <f>VALUE(MID(Data1!I32,FIND("H",Data1!I32)+1,FIND("L",Data1!I32)-FIND("H",Data1!I32)-1))</f>
        <v>92</v>
      </c>
      <c r="K35" s="87">
        <f>VALUE(MID(Data1!J32,FIND("H",Data1!J32)+1,FIND("L",Data1!J32)-FIND("H",Data1!J32)-1))</f>
        <v>92</v>
      </c>
      <c r="L35" s="87">
        <f>VALUE(MID(Data1!K32,FIND("H",Data1!K32)+1,FIND("L",Data1!K32)-FIND("H",Data1!K32)-1))</f>
        <v>90</v>
      </c>
      <c r="M35" s="87">
        <f>VALUE(MID(Data1!L32,FIND("H",Data1!L32)+1,FIND("L",Data1!L32)-FIND("H",Data1!L32)-1))</f>
        <v>85</v>
      </c>
      <c r="N35" s="87">
        <f>VALUE(MID(Data1!M32,FIND("H",Data1!M32)+1,FIND("L",Data1!M32)-FIND("H",Data1!M32)-1))</f>
        <v>78</v>
      </c>
      <c r="O35" s="87">
        <f>VALUE(MID(Data1!N32,FIND("H",Data1!N32)+1,FIND("L",Data1!N32)-FIND("H",Data1!N32)-1))</f>
        <v>73</v>
      </c>
    </row>
    <row r="36" spans="2:15">
      <c r="B36" s="89" t="str">
        <v>Philadelphia</v>
      </c>
      <c r="C36" s="99" t="str">
        <f>VLOOKUP(B36,Data1!$A$2:$B$51,2,FALSE)</f>
        <v>Pennsylvania</v>
      </c>
      <c r="D36" s="87">
        <f>VALUE(MID(Data1!C33,FIND("H",Data1!C33)+1,FIND("L",Data1!C33)-FIND("H",Data1!C33)-1))</f>
        <v>40</v>
      </c>
      <c r="E36" s="87">
        <f>VALUE(MID(Data1!D33,FIND("H",Data1!D33)+1,FIND("L",Data1!D33)-FIND("H",Data1!D33)-1))</f>
        <v>44</v>
      </c>
      <c r="F36" s="87">
        <f>VALUE(MID(Data1!E33,FIND("H",Data1!E33)+1,FIND("L",Data1!E33)-FIND("H",Data1!E33)-1))</f>
        <v>53</v>
      </c>
      <c r="G36" s="87">
        <f>VALUE(MID(Data1!F33,FIND("H",Data1!F33)+1,FIND("L",Data1!F33)-FIND("H",Data1!F33)-1))</f>
        <v>64</v>
      </c>
      <c r="H36" s="87">
        <f>VALUE(MID(Data1!G33,FIND("H",Data1!G33)+1,FIND("L",Data1!G33)-FIND("H",Data1!G33)-1))</f>
        <v>74</v>
      </c>
      <c r="I36" s="87">
        <f>VALUE(MID(Data1!H33,FIND("H",Data1!H33)+1,FIND("L",Data1!H33)-FIND("H",Data1!H33)-1))</f>
        <v>83</v>
      </c>
      <c r="J36" s="87">
        <f>VALUE(MID(Data1!I33,FIND("H",Data1!I33)+1,FIND("L",Data1!I33)-FIND("H",Data1!I33)-1))</f>
        <v>87</v>
      </c>
      <c r="K36" s="87">
        <f>VALUE(MID(Data1!J33,FIND("H",Data1!J33)+1,FIND("L",Data1!J33)-FIND("H",Data1!J33)-1))</f>
        <v>85</v>
      </c>
      <c r="L36" s="87">
        <f>VALUE(MID(Data1!K33,FIND("H",Data1!K33)+1,FIND("L",Data1!K33)-FIND("H",Data1!K33)-1))</f>
        <v>78</v>
      </c>
      <c r="M36" s="87">
        <f>VALUE(MID(Data1!L33,FIND("H",Data1!L33)+1,FIND("L",Data1!L33)-FIND("H",Data1!L33)-1))</f>
        <v>67</v>
      </c>
      <c r="N36" s="87">
        <f>VALUE(MID(Data1!M33,FIND("H",Data1!M33)+1,FIND("L",Data1!M33)-FIND("H",Data1!M33)-1))</f>
        <v>56</v>
      </c>
      <c r="O36" s="87">
        <f>VALUE(MID(Data1!N33,FIND("H",Data1!N33)+1,FIND("L",Data1!N33)-FIND("H",Data1!N33)-1))</f>
        <v>45</v>
      </c>
    </row>
    <row r="37" spans="2:15">
      <c r="B37" s="89" t="str">
        <v>Phoenix</v>
      </c>
      <c r="C37" s="99" t="str">
        <f>VLOOKUP(B37,Data1!$A$2:$B$51,2,FALSE)</f>
        <v>Arizona</v>
      </c>
      <c r="D37" s="87">
        <f>VALUE(MID(Data1!C34,FIND("H",Data1!C34)+1,FIND("L",Data1!C34)-FIND("H",Data1!C34)-1))</f>
        <v>69</v>
      </c>
      <c r="E37" s="87">
        <f>VALUE(MID(Data1!D34,FIND("H",Data1!D34)+1,FIND("L",Data1!D34)-FIND("H",Data1!D34)-1))</f>
        <v>72</v>
      </c>
      <c r="F37" s="87">
        <f>VALUE(MID(Data1!E34,FIND("H",Data1!E34)+1,FIND("L",Data1!E34)-FIND("H",Data1!E34)-1))</f>
        <v>78</v>
      </c>
      <c r="G37" s="87">
        <f>VALUE(MID(Data1!F34,FIND("H",Data1!F34)+1,FIND("L",Data1!F34)-FIND("H",Data1!F34)-1))</f>
        <v>86</v>
      </c>
      <c r="H37" s="87">
        <f>VALUE(MID(Data1!G34,FIND("H",Data1!G34)+1,FIND("L",Data1!G34)-FIND("H",Data1!G34)-1))</f>
        <v>95</v>
      </c>
      <c r="I37" s="87">
        <f>VALUE(MID(Data1!H34,FIND("H",Data1!H34)+1,FIND("L",Data1!H34)-FIND("H",Data1!H34)-1))</f>
        <v>104</v>
      </c>
      <c r="J37" s="87">
        <f>VALUE(MID(Data1!I34,FIND("H",Data1!I34)+1,FIND("L",Data1!I34)-FIND("H",Data1!I34)-1))</f>
        <v>106</v>
      </c>
      <c r="K37" s="87">
        <f>VALUE(MID(Data1!J34,FIND("H",Data1!J34)+1,FIND("L",Data1!J34)-FIND("H",Data1!J34)-1))</f>
        <v>104</v>
      </c>
      <c r="L37" s="87">
        <f>VALUE(MID(Data1!K34,FIND("H",Data1!K34)+1,FIND("L",Data1!K34)-FIND("H",Data1!K34)-1))</f>
        <v>100</v>
      </c>
      <c r="M37" s="87">
        <f>VALUE(MID(Data1!L34,FIND("H",Data1!L34)+1,FIND("L",Data1!L34)-FIND("H",Data1!L34)-1))</f>
        <v>89</v>
      </c>
      <c r="N37" s="87">
        <f>VALUE(MID(Data1!M34,FIND("H",Data1!M34)+1,FIND("L",Data1!M34)-FIND("H",Data1!M34)-1))</f>
        <v>76</v>
      </c>
      <c r="O37" s="87">
        <f>VALUE(MID(Data1!N34,FIND("H",Data1!N34)+1,FIND("L",Data1!N34)-FIND("H",Data1!N34)-1))</f>
        <v>67</v>
      </c>
    </row>
    <row r="38" spans="2:15">
      <c r="B38" s="89" t="str">
        <v>Pittsburgh</v>
      </c>
      <c r="C38" s="99" t="str">
        <f>VLOOKUP(B38,Data1!$A$2:$B$51,2,FALSE)</f>
        <v>Pennsylvania</v>
      </c>
      <c r="D38" s="87">
        <f>VALUE(MID(Data1!C35,FIND("H",Data1!C35)+1,FIND("L",Data1!C35)-FIND("H",Data1!C35)-1))</f>
        <v>36</v>
      </c>
      <c r="E38" s="87">
        <f>VALUE(MID(Data1!D35,FIND("H",Data1!D35)+1,FIND("L",Data1!D35)-FIND("H",Data1!D35)-1))</f>
        <v>39</v>
      </c>
      <c r="F38" s="87">
        <f>VALUE(MID(Data1!E35,FIND("H",Data1!E35)+1,FIND("L",Data1!E35)-FIND("H",Data1!E35)-1))</f>
        <v>49</v>
      </c>
      <c r="G38" s="87">
        <f>VALUE(MID(Data1!F35,FIND("H",Data1!F35)+1,FIND("L",Data1!F35)-FIND("H",Data1!F35)-1))</f>
        <v>62</v>
      </c>
      <c r="H38" s="87">
        <f>VALUE(MID(Data1!G35,FIND("H",Data1!G35)+1,FIND("L",Data1!G35)-FIND("H",Data1!G35)-1))</f>
        <v>71</v>
      </c>
      <c r="I38" s="87">
        <f>VALUE(MID(Data1!H35,FIND("H",Data1!H35)+1,FIND("L",Data1!H35)-FIND("H",Data1!H35)-1))</f>
        <v>79</v>
      </c>
      <c r="J38" s="87">
        <f>VALUE(MID(Data1!I35,FIND("H",Data1!I35)+1,FIND("L",Data1!I35)-FIND("H",Data1!I35)-1))</f>
        <v>83</v>
      </c>
      <c r="K38" s="87">
        <f>VALUE(MID(Data1!J35,FIND("H",Data1!J35)+1,FIND("L",Data1!J35)-FIND("H",Data1!J35)-1))</f>
        <v>81</v>
      </c>
      <c r="L38" s="87">
        <f>VALUE(MID(Data1!K35,FIND("H",Data1!K35)+1,FIND("L",Data1!K35)-FIND("H",Data1!K35)-1))</f>
        <v>74</v>
      </c>
      <c r="M38" s="87">
        <f>VALUE(MID(Data1!L35,FIND("H",Data1!L35)+1,FIND("L",Data1!L35)-FIND("H",Data1!L35)-1))</f>
        <v>63</v>
      </c>
      <c r="N38" s="87">
        <f>VALUE(MID(Data1!M35,FIND("H",Data1!M35)+1,FIND("L",Data1!M35)-FIND("H",Data1!M35)-1))</f>
        <v>51</v>
      </c>
      <c r="O38" s="87">
        <f>VALUE(MID(Data1!N35,FIND("H",Data1!N35)+1,FIND("L",Data1!N35)-FIND("H",Data1!N35)-1))</f>
        <v>39</v>
      </c>
    </row>
    <row r="39" spans="2:15">
      <c r="B39" s="89" t="str">
        <v>Portland</v>
      </c>
      <c r="C39" s="99" t="str">
        <f>VLOOKUP(B39,Data1!$A$2:$B$51,2,FALSE)</f>
        <v>Oregon</v>
      </c>
      <c r="D39" s="87">
        <f>VALUE(MID(Data1!C36,FIND("H",Data1!C36)+1,FIND("L",Data1!C36)-FIND("H",Data1!C36)-1))</f>
        <v>47</v>
      </c>
      <c r="E39" s="87">
        <f>VALUE(MID(Data1!D36,FIND("H",Data1!D36)+1,FIND("L",Data1!D36)-FIND("H",Data1!D36)-1))</f>
        <v>51</v>
      </c>
      <c r="F39" s="87">
        <f>VALUE(MID(Data1!E36,FIND("H",Data1!E36)+1,FIND("L",Data1!E36)-FIND("H",Data1!E36)-1))</f>
        <v>57</v>
      </c>
      <c r="G39" s="87">
        <f>VALUE(MID(Data1!F36,FIND("H",Data1!F36)+1,FIND("L",Data1!F36)-FIND("H",Data1!F36)-1))</f>
        <v>62</v>
      </c>
      <c r="H39" s="87">
        <f>VALUE(MID(Data1!G36,FIND("H",Data1!G36)+1,FIND("L",Data1!G36)-FIND("H",Data1!G36)-1))</f>
        <v>69</v>
      </c>
      <c r="I39" s="87">
        <f>VALUE(MID(Data1!H36,FIND("H",Data1!H36)+1,FIND("L",Data1!H36)-FIND("H",Data1!H36)-1))</f>
        <v>73</v>
      </c>
      <c r="J39" s="87">
        <f>VALUE(MID(Data1!I36,FIND("H",Data1!I36)+1,FIND("L",Data1!I36)-FIND("H",Data1!I36)-1))</f>
        <v>81</v>
      </c>
      <c r="K39" s="87">
        <f>VALUE(MID(Data1!J36,FIND("H",Data1!J36)+1,FIND("L",Data1!J36)-FIND("H",Data1!J36)-1))</f>
        <v>81</v>
      </c>
      <c r="L39" s="87">
        <f>VALUE(MID(Data1!K36,FIND("H",Data1!K36)+1,FIND("L",Data1!K36)-FIND("H",Data1!K36)-1))</f>
        <v>75</v>
      </c>
      <c r="M39" s="87">
        <f>VALUE(MID(Data1!L36,FIND("H",Data1!L36)+1,FIND("L",Data1!L36)-FIND("H",Data1!L36)-1))</f>
        <v>64</v>
      </c>
      <c r="N39" s="87">
        <f>VALUE(MID(Data1!M36,FIND("H",Data1!M36)+1,FIND("L",Data1!M36)-FIND("H",Data1!M36)-1))</f>
        <v>52</v>
      </c>
      <c r="O39" s="87">
        <f>VALUE(MID(Data1!N36,FIND("H",Data1!N36)+1,FIND("L",Data1!N36)-FIND("H",Data1!N36)-1))</f>
        <v>45</v>
      </c>
    </row>
    <row r="40" spans="2:15">
      <c r="B40" s="89" t="str">
        <v>Providence</v>
      </c>
      <c r="C40" s="99" t="str">
        <f>VLOOKUP(B40,Data1!$A$2:$B$51,2,FALSE)</f>
        <v>Rhode Island</v>
      </c>
      <c r="D40" s="87">
        <f>VALUE(MID(Data1!C37,FIND("H",Data1!C37)+1,FIND("L",Data1!C37)-FIND("H",Data1!C37)-1))</f>
        <v>37</v>
      </c>
      <c r="E40" s="87">
        <f>VALUE(MID(Data1!D37,FIND("H",Data1!D37)+1,FIND("L",Data1!D37)-FIND("H",Data1!D37)-1))</f>
        <v>40</v>
      </c>
      <c r="F40" s="87">
        <f>VALUE(MID(Data1!E37,FIND("H",Data1!E37)+1,FIND("L",Data1!E37)-FIND("H",Data1!E37)-1))</f>
        <v>48</v>
      </c>
      <c r="G40" s="87">
        <f>VALUE(MID(Data1!F37,FIND("H",Data1!F37)+1,FIND("L",Data1!F37)-FIND("H",Data1!F37)-1))</f>
        <v>59</v>
      </c>
      <c r="H40" s="87">
        <f>VALUE(MID(Data1!G37,FIND("H",Data1!G37)+1,FIND("L",Data1!G37)-FIND("H",Data1!G37)-1))</f>
        <v>68</v>
      </c>
      <c r="I40" s="87">
        <f>VALUE(MID(Data1!H37,FIND("H",Data1!H37)+1,FIND("L",Data1!H37)-FIND("H",Data1!H37)-1))</f>
        <v>78</v>
      </c>
      <c r="J40" s="87">
        <f>VALUE(MID(Data1!I37,FIND("H",Data1!I37)+1,FIND("L",Data1!I37)-FIND("H",Data1!I37)-1))</f>
        <v>83</v>
      </c>
      <c r="K40" s="87">
        <f>VALUE(MID(Data1!J37,FIND("H",Data1!J37)+1,FIND("L",Data1!J37)-FIND("H",Data1!J37)-1))</f>
        <v>81</v>
      </c>
      <c r="L40" s="87">
        <f>VALUE(MID(Data1!K37,FIND("H",Data1!K37)+1,FIND("L",Data1!K37)-FIND("H",Data1!K37)-1))</f>
        <v>74</v>
      </c>
      <c r="M40" s="87">
        <f>VALUE(MID(Data1!L37,FIND("H",Data1!L37)+1,FIND("L",Data1!L37)-FIND("H",Data1!L37)-1))</f>
        <v>63</v>
      </c>
      <c r="N40" s="87">
        <f>VALUE(MID(Data1!M37,FIND("H",Data1!M37)+1,FIND("L",Data1!M37)-FIND("H",Data1!M37)-1))</f>
        <v>53</v>
      </c>
      <c r="O40" s="87">
        <f>VALUE(MID(Data1!N37,FIND("H",Data1!N37)+1,FIND("L",Data1!N37)-FIND("H",Data1!N37)-1))</f>
        <v>42</v>
      </c>
    </row>
    <row r="41" spans="2:15">
      <c r="B41" s="89" t="str">
        <v>Raleigh</v>
      </c>
      <c r="C41" s="99" t="str">
        <f>VLOOKUP(B41,Data1!$A$2:$B$51,2,FALSE)</f>
        <v>North Carolina</v>
      </c>
      <c r="D41" s="87">
        <f>VALUE(MID(Data1!C38,FIND("H",Data1!C38)+1,FIND("L",Data1!C38)-FIND("H",Data1!C38)-1))</f>
        <v>51</v>
      </c>
      <c r="E41" s="87">
        <f>VALUE(MID(Data1!D38,FIND("H",Data1!D38)+1,FIND("L",Data1!D38)-FIND("H",Data1!D38)-1))</f>
        <v>55</v>
      </c>
      <c r="F41" s="87">
        <f>VALUE(MID(Data1!E38,FIND("H",Data1!E38)+1,FIND("L",Data1!E38)-FIND("H",Data1!E38)-1))</f>
        <v>63</v>
      </c>
      <c r="G41" s="87">
        <f>VALUE(MID(Data1!F38,FIND("H",Data1!F38)+1,FIND("L",Data1!F38)-FIND("H",Data1!F38)-1))</f>
        <v>72</v>
      </c>
      <c r="H41" s="87">
        <f>VALUE(MID(Data1!G38,FIND("H",Data1!G38)+1,FIND("L",Data1!G38)-FIND("H",Data1!G38)-1))</f>
        <v>80</v>
      </c>
      <c r="I41" s="87">
        <f>VALUE(MID(Data1!H38,FIND("H",Data1!H38)+1,FIND("L",Data1!H38)-FIND("H",Data1!H38)-1))</f>
        <v>87</v>
      </c>
      <c r="J41" s="87">
        <f>VALUE(MID(Data1!I38,FIND("H",Data1!I38)+1,FIND("L",Data1!I38)-FIND("H",Data1!I38)-1))</f>
        <v>90</v>
      </c>
      <c r="K41" s="87">
        <f>VALUE(MID(Data1!J38,FIND("H",Data1!J38)+1,FIND("L",Data1!J38)-FIND("H",Data1!J38)-1))</f>
        <v>89</v>
      </c>
      <c r="L41" s="87">
        <f>VALUE(MID(Data1!K38,FIND("H",Data1!K38)+1,FIND("L",Data1!K38)-FIND("H",Data1!K38)-1))</f>
        <v>82</v>
      </c>
      <c r="M41" s="87">
        <f>VALUE(MID(Data1!L38,FIND("H",Data1!L38)+1,FIND("L",Data1!L38)-FIND("H",Data1!L38)-1))</f>
        <v>73</v>
      </c>
      <c r="N41" s="87">
        <f>VALUE(MID(Data1!M38,FIND("H",Data1!M38)+1,FIND("L",Data1!M38)-FIND("H",Data1!M38)-1))</f>
        <v>63</v>
      </c>
      <c r="O41" s="87">
        <f>VALUE(MID(Data1!N38,FIND("H",Data1!N38)+1,FIND("L",Data1!N38)-FIND("H",Data1!N38)-1))</f>
        <v>54</v>
      </c>
    </row>
    <row r="42" spans="2:15">
      <c r="B42" s="89" t="str">
        <v>Richmond</v>
      </c>
      <c r="C42" s="99" t="str">
        <f>VLOOKUP(B42,Data1!$A$2:$B$51,2,FALSE)</f>
        <v>Virginia</v>
      </c>
      <c r="D42" s="87">
        <f>VALUE(MID(Data1!C39,FIND("H",Data1!C39)+1,FIND("L",Data1!C39)-FIND("H",Data1!C39)-1))</f>
        <v>47</v>
      </c>
      <c r="E42" s="87">
        <f>VALUE(MID(Data1!D39,FIND("H",Data1!D39)+1,FIND("L",Data1!D39)-FIND("H",Data1!D39)-1))</f>
        <v>51</v>
      </c>
      <c r="F42" s="87">
        <f>VALUE(MID(Data1!E39,FIND("H",Data1!E39)+1,FIND("L",Data1!E39)-FIND("H",Data1!E39)-1))</f>
        <v>60</v>
      </c>
      <c r="G42" s="87">
        <f>VALUE(MID(Data1!F39,FIND("H",Data1!F39)+1,FIND("L",Data1!F39)-FIND("H",Data1!F39)-1))</f>
        <v>70</v>
      </c>
      <c r="H42" s="87">
        <f>VALUE(MID(Data1!G39,FIND("H",Data1!G39)+1,FIND("L",Data1!G39)-FIND("H",Data1!G39)-1))</f>
        <v>78</v>
      </c>
      <c r="I42" s="87">
        <f>VALUE(MID(Data1!H39,FIND("H",Data1!H39)+1,FIND("L",Data1!H39)-FIND("H",Data1!H39)-1))</f>
        <v>86</v>
      </c>
      <c r="J42" s="87">
        <f>VALUE(MID(Data1!I39,FIND("H",Data1!I39)+1,FIND("L",Data1!I39)-FIND("H",Data1!I39)-1))</f>
        <v>90</v>
      </c>
      <c r="K42" s="87">
        <f>VALUE(MID(Data1!J39,FIND("H",Data1!J39)+1,FIND("L",Data1!J39)-FIND("H",Data1!J39)-1))</f>
        <v>88</v>
      </c>
      <c r="L42" s="87">
        <f>VALUE(MID(Data1!K39,FIND("H",Data1!K39)+1,FIND("L",Data1!K39)-FIND("H",Data1!K39)-1))</f>
        <v>81</v>
      </c>
      <c r="M42" s="87">
        <f>VALUE(MID(Data1!L39,FIND("H",Data1!L39)+1,FIND("L",Data1!L39)-FIND("H",Data1!L39)-1))</f>
        <v>71</v>
      </c>
      <c r="N42" s="87">
        <f>VALUE(MID(Data1!M39,FIND("H",Data1!M39)+1,FIND("L",Data1!M39)-FIND("H",Data1!M39)-1))</f>
        <v>61</v>
      </c>
      <c r="O42" s="87">
        <f>VALUE(MID(Data1!N39,FIND("H",Data1!N39)+1,FIND("L",Data1!N39)-FIND("H",Data1!N39)-1))</f>
        <v>51</v>
      </c>
    </row>
    <row r="43" spans="2:15">
      <c r="B43" s="89" t="str">
        <v>Riverside</v>
      </c>
      <c r="C43" s="99" t="str">
        <f>VLOOKUP(B43,Data1!$A$2:$B$51,2,FALSE)</f>
        <v>California</v>
      </c>
      <c r="D43" s="87">
        <f>VALUE(MID(Data1!C40,FIND("H",Data1!C40)+1,FIND("L",Data1!C40)-FIND("H",Data1!C40)-1))</f>
        <v>69</v>
      </c>
      <c r="E43" s="87">
        <f>VALUE(MID(Data1!D40,FIND("H",Data1!D40)+1,FIND("L",Data1!D40)-FIND("H",Data1!D40)-1))</f>
        <v>70</v>
      </c>
      <c r="F43" s="87">
        <f>VALUE(MID(Data1!E40,FIND("H",Data1!E40)+1,FIND("L",Data1!E40)-FIND("H",Data1!E40)-1))</f>
        <v>73</v>
      </c>
      <c r="G43" s="87">
        <f>VALUE(MID(Data1!F40,FIND("H",Data1!F40)+1,FIND("L",Data1!F40)-FIND("H",Data1!F40)-1))</f>
        <v>78</v>
      </c>
      <c r="H43" s="87">
        <f>VALUE(MID(Data1!G40,FIND("H",Data1!G40)+1,FIND("L",Data1!G40)-FIND("H",Data1!G40)-1))</f>
        <v>83</v>
      </c>
      <c r="I43" s="87">
        <f>VALUE(MID(Data1!H40,FIND("H",Data1!H40)+1,FIND("L",Data1!H40)-FIND("H",Data1!H40)-1))</f>
        <v>89</v>
      </c>
      <c r="J43" s="87">
        <f>VALUE(MID(Data1!I40,FIND("H",Data1!I40)+1,FIND("L",Data1!I40)-FIND("H",Data1!I40)-1))</f>
        <v>95</v>
      </c>
      <c r="K43" s="87">
        <f>VALUE(MID(Data1!J40,FIND("H",Data1!J40)+1,FIND("L",Data1!J40)-FIND("H",Data1!J40)-1))</f>
        <v>96</v>
      </c>
      <c r="L43" s="87">
        <f>VALUE(MID(Data1!K40,FIND("H",Data1!K40)+1,FIND("L",Data1!K40)-FIND("H",Data1!K40)-1))</f>
        <v>92</v>
      </c>
      <c r="M43" s="87">
        <f>VALUE(MID(Data1!L40,FIND("H",Data1!L40)+1,FIND("L",Data1!L40)-FIND("H",Data1!L40)-1))</f>
        <v>83</v>
      </c>
      <c r="N43" s="87">
        <f>VALUE(MID(Data1!M40,FIND("H",Data1!M40)+1,FIND("L",Data1!M40)-FIND("H",Data1!M40)-1))</f>
        <v>75</v>
      </c>
      <c r="O43" s="87">
        <f>VALUE(MID(Data1!N40,FIND("H",Data1!N40)+1,FIND("L",Data1!N40)-FIND("H",Data1!N40)-1))</f>
        <v>69</v>
      </c>
    </row>
    <row r="44" spans="2:15">
      <c r="B44" s="89" t="str">
        <v>Rochester</v>
      </c>
      <c r="C44" s="99" t="str">
        <f>VLOOKUP(B44,Data1!$A$2:$B$51,2,FALSE)</f>
        <v>New York</v>
      </c>
      <c r="D44" s="87">
        <f>VALUE(MID(Data1!C41,FIND("H",Data1!C41)+1,FIND("L",Data1!C41)-FIND("H",Data1!C41)-1))</f>
        <v>32</v>
      </c>
      <c r="E44" s="87">
        <f>VALUE(MID(Data1!D41,FIND("H",Data1!D41)+1,FIND("L",Data1!D41)-FIND("H",Data1!D41)-1))</f>
        <v>34</v>
      </c>
      <c r="F44" s="87">
        <f>VALUE(MID(Data1!E41,FIND("H",Data1!E41)+1,FIND("L",Data1!E41)-FIND("H",Data1!E41)-1))</f>
        <v>43</v>
      </c>
      <c r="G44" s="87">
        <f>VALUE(MID(Data1!F41,FIND("H",Data1!F41)+1,FIND("L",Data1!F41)-FIND("H",Data1!F41)-1))</f>
        <v>56</v>
      </c>
      <c r="H44" s="87">
        <f>VALUE(MID(Data1!G41,FIND("H",Data1!G41)+1,FIND("L",Data1!G41)-FIND("H",Data1!G41)-1))</f>
        <v>68</v>
      </c>
      <c r="I44" s="87">
        <f>VALUE(MID(Data1!H41,FIND("H",Data1!H41)+1,FIND("L",Data1!H41)-FIND("H",Data1!H41)-1))</f>
        <v>77</v>
      </c>
      <c r="J44" s="87">
        <f>VALUE(MID(Data1!I41,FIND("H",Data1!I41)+1,FIND("L",Data1!I41)-FIND("H",Data1!I41)-1))</f>
        <v>81</v>
      </c>
      <c r="K44" s="87">
        <f>VALUE(MID(Data1!J41,FIND("H",Data1!J41)+1,FIND("L",Data1!J41)-FIND("H",Data1!J41)-1))</f>
        <v>79</v>
      </c>
      <c r="L44" s="87">
        <f>VALUE(MID(Data1!K41,FIND("H",Data1!K41)+1,FIND("L",Data1!K41)-FIND("H",Data1!K41)-1))</f>
        <v>72</v>
      </c>
      <c r="M44" s="87">
        <f>VALUE(MID(Data1!L41,FIND("H",Data1!L41)+1,FIND("L",Data1!L41)-FIND("H",Data1!L41)-1))</f>
        <v>60</v>
      </c>
      <c r="N44" s="87">
        <f>VALUE(MID(Data1!M41,FIND("H",Data1!M41)+1,FIND("L",Data1!M41)-FIND("H",Data1!M41)-1))</f>
        <v>48</v>
      </c>
      <c r="O44" s="87">
        <f>VALUE(MID(Data1!N41,FIND("H",Data1!N41)+1,FIND("L",Data1!N41)-FIND("H",Data1!N41)-1))</f>
        <v>37</v>
      </c>
    </row>
    <row r="45" spans="2:15">
      <c r="B45" s="89" t="str">
        <v>Sacramento</v>
      </c>
      <c r="C45" s="99" t="str">
        <f>VLOOKUP(B45,Data1!$A$2:$B$51,2,FALSE)</f>
        <v>California</v>
      </c>
      <c r="D45" s="87">
        <f>VALUE(MID(Data1!C42,FIND("H",Data1!C42)+1,FIND("L",Data1!C42)-FIND("H",Data1!C42)-1))</f>
        <v>54</v>
      </c>
      <c r="E45" s="87">
        <f>VALUE(MID(Data1!D42,FIND("H",Data1!D42)+1,FIND("L",Data1!D42)-FIND("H",Data1!D42)-1))</f>
        <v>60</v>
      </c>
      <c r="F45" s="87">
        <f>VALUE(MID(Data1!E42,FIND("H",Data1!E42)+1,FIND("L",Data1!E42)-FIND("H",Data1!E42)-1))</f>
        <v>65</v>
      </c>
      <c r="G45" s="87">
        <f>VALUE(MID(Data1!F42,FIND("H",Data1!F42)+1,FIND("L",Data1!F42)-FIND("H",Data1!F42)-1))</f>
        <v>71</v>
      </c>
      <c r="H45" s="87">
        <f>VALUE(MID(Data1!G42,FIND("H",Data1!G42)+1,FIND("L",Data1!G42)-FIND("H",Data1!G42)-1))</f>
        <v>80</v>
      </c>
      <c r="I45" s="87">
        <f>VALUE(MID(Data1!H42,FIND("H",Data1!H42)+1,FIND("L",Data1!H42)-FIND("H",Data1!H42)-1))</f>
        <v>87</v>
      </c>
      <c r="J45" s="87">
        <f>VALUE(MID(Data1!I42,FIND("H",Data1!I42)+1,FIND("L",Data1!I42)-FIND("H",Data1!I42)-1))</f>
        <v>92</v>
      </c>
      <c r="K45" s="87">
        <f>VALUE(MID(Data1!J42,FIND("H",Data1!J42)+1,FIND("L",Data1!J42)-FIND("H",Data1!J42)-1))</f>
        <v>91</v>
      </c>
      <c r="L45" s="87">
        <f>VALUE(MID(Data1!K42,FIND("H",Data1!K42)+1,FIND("L",Data1!K42)-FIND("H",Data1!K42)-1))</f>
        <v>87</v>
      </c>
      <c r="M45" s="87">
        <f>VALUE(MID(Data1!L42,FIND("H",Data1!L42)+1,FIND("L",Data1!L42)-FIND("H",Data1!L42)-1))</f>
        <v>78</v>
      </c>
      <c r="N45" s="87">
        <f>VALUE(MID(Data1!M42,FIND("H",Data1!M42)+1,FIND("L",Data1!M42)-FIND("H",Data1!M42)-1))</f>
        <v>64</v>
      </c>
      <c r="O45" s="87">
        <f>VALUE(MID(Data1!N42,FIND("H",Data1!N42)+1,FIND("L",Data1!N42)-FIND("H",Data1!N42)-1))</f>
        <v>54</v>
      </c>
    </row>
    <row r="46" spans="2:15">
      <c r="B46" s="89" t="str">
        <v>Salt Lake City</v>
      </c>
      <c r="C46" s="99" t="str">
        <f>VLOOKUP(B46,Data1!$A$2:$B$51,2,FALSE)</f>
        <v>Utah</v>
      </c>
      <c r="D46" s="87">
        <f>VALUE(MID(Data1!C43,FIND("H",Data1!C43)+1,FIND("L",Data1!C43)-FIND("H",Data1!C43)-1))</f>
        <v>37</v>
      </c>
      <c r="E46" s="87">
        <f>VALUE(MID(Data1!D43,FIND("H",Data1!D43)+1,FIND("L",Data1!D43)-FIND("H",Data1!D43)-1))</f>
        <v>43</v>
      </c>
      <c r="F46" s="87">
        <f>VALUE(MID(Data1!E43,FIND("H",Data1!E43)+1,FIND("L",Data1!E43)-FIND("H",Data1!E43)-1))</f>
        <v>54</v>
      </c>
      <c r="G46" s="87">
        <f>VALUE(MID(Data1!F43,FIND("H",Data1!F43)+1,FIND("L",Data1!F43)-FIND("H",Data1!F43)-1))</f>
        <v>62</v>
      </c>
      <c r="H46" s="87">
        <f>VALUE(MID(Data1!G43,FIND("H",Data1!G43)+1,FIND("L",Data1!G43)-FIND("H",Data1!G43)-1))</f>
        <v>72</v>
      </c>
      <c r="I46" s="87">
        <f>VALUE(MID(Data1!H43,FIND("H",Data1!H43)+1,FIND("L",Data1!H43)-FIND("H",Data1!H43)-1))</f>
        <v>83</v>
      </c>
      <c r="J46" s="87">
        <f>VALUE(MID(Data1!I43,FIND("H",Data1!I43)+1,FIND("L",Data1!I43)-FIND("H",Data1!I43)-1))</f>
        <v>93</v>
      </c>
      <c r="K46" s="87">
        <f>VALUE(MID(Data1!J43,FIND("H",Data1!J43)+1,FIND("L",Data1!J43)-FIND("H",Data1!J43)-1))</f>
        <v>91</v>
      </c>
      <c r="L46" s="87">
        <f>VALUE(MID(Data1!K43,FIND("H",Data1!K43)+1,FIND("L",Data1!K43)-FIND("H",Data1!K43)-1))</f>
        <v>79</v>
      </c>
      <c r="M46" s="87">
        <f>VALUE(MID(Data1!L43,FIND("H",Data1!L43)+1,FIND("L",Data1!L43)-FIND("H",Data1!L43)-1))</f>
        <v>65</v>
      </c>
      <c r="N46" s="87">
        <f>VALUE(MID(Data1!M43,FIND("H",Data1!M43)+1,FIND("L",Data1!M43)-FIND("H",Data1!M43)-1))</f>
        <v>49</v>
      </c>
      <c r="O46" s="87">
        <f>VALUE(MID(Data1!N43,FIND("H",Data1!N43)+1,FIND("L",Data1!N43)-FIND("H",Data1!N43)-1))</f>
        <v>38</v>
      </c>
    </row>
    <row r="47" spans="2:15">
      <c r="B47" s="89" t="str">
        <v>San Antonio</v>
      </c>
      <c r="C47" s="99" t="str">
        <f>VLOOKUP(B47,Data1!$A$2:$B$51,2,FALSE)</f>
        <v>Texas</v>
      </c>
      <c r="D47" s="87">
        <f>VALUE(MID(Data1!C44,FIND("H",Data1!C44)+1,FIND("L",Data1!C44)-FIND("H",Data1!C44)-1))</f>
        <v>63</v>
      </c>
      <c r="E47" s="87">
        <f>VALUE(MID(Data1!D44,FIND("H",Data1!D44)+1,FIND("L",Data1!D44)-FIND("H",Data1!D44)-1))</f>
        <v>67</v>
      </c>
      <c r="F47" s="87">
        <f>VALUE(MID(Data1!E44,FIND("H",Data1!E44)+1,FIND("L",Data1!E44)-FIND("H",Data1!E44)-1))</f>
        <v>74</v>
      </c>
      <c r="G47" s="87">
        <f>VALUE(MID(Data1!F44,FIND("H",Data1!F44)+1,FIND("L",Data1!F44)-FIND("H",Data1!F44)-1))</f>
        <v>81</v>
      </c>
      <c r="H47" s="87">
        <f>VALUE(MID(Data1!G44,FIND("H",Data1!G44)+1,FIND("L",Data1!G44)-FIND("H",Data1!G44)-1))</f>
        <v>87</v>
      </c>
      <c r="I47" s="87">
        <f>VALUE(MID(Data1!H44,FIND("H",Data1!H44)+1,FIND("L",Data1!H44)-FIND("H",Data1!H44)-1))</f>
        <v>92</v>
      </c>
      <c r="J47" s="87">
        <f>VALUE(MID(Data1!I44,FIND("H",Data1!I44)+1,FIND("L",Data1!I44)-FIND("H",Data1!I44)-1))</f>
        <v>95</v>
      </c>
      <c r="K47" s="87">
        <f>VALUE(MID(Data1!J44,FIND("H",Data1!J44)+1,FIND("L",Data1!J44)-FIND("H",Data1!J44)-1))</f>
        <v>96</v>
      </c>
      <c r="L47" s="87">
        <f>VALUE(MID(Data1!K44,FIND("H",Data1!K44)+1,FIND("L",Data1!K44)-FIND("H",Data1!K44)-1))</f>
        <v>90</v>
      </c>
      <c r="M47" s="87">
        <f>VALUE(MID(Data1!L44,FIND("H",Data1!L44)+1,FIND("L",Data1!L44)-FIND("H",Data1!L44)-1))</f>
        <v>82</v>
      </c>
      <c r="N47" s="87">
        <f>VALUE(MID(Data1!M44,FIND("H",Data1!M44)+1,FIND("L",Data1!M44)-FIND("H",Data1!M44)-1))</f>
        <v>72</v>
      </c>
      <c r="O47" s="87">
        <f>VALUE(MID(Data1!N44,FIND("H",Data1!N44)+1,FIND("L",Data1!N44)-FIND("H",Data1!N44)-1))</f>
        <v>64</v>
      </c>
    </row>
    <row r="48" spans="2:15">
      <c r="B48" s="89" t="str">
        <v>San Diego</v>
      </c>
      <c r="C48" s="99" t="str">
        <f>VLOOKUP(B48,Data1!$A$2:$B$51,2,FALSE)</f>
        <v>California</v>
      </c>
      <c r="D48" s="87">
        <f>VALUE(MID(Data1!C45,FIND("H",Data1!C45)+1,FIND("L",Data1!C45)-FIND("H",Data1!C45)-1))</f>
        <v>65</v>
      </c>
      <c r="E48" s="87">
        <f>VALUE(MID(Data1!D45,FIND("H",Data1!D45)+1,FIND("L",Data1!D45)-FIND("H",Data1!D45)-1))</f>
        <v>65</v>
      </c>
      <c r="F48" s="87">
        <f>VALUE(MID(Data1!E45,FIND("H",Data1!E45)+1,FIND("L",Data1!E45)-FIND("H",Data1!E45)-1))</f>
        <v>66</v>
      </c>
      <c r="G48" s="87">
        <f>VALUE(MID(Data1!F45,FIND("H",Data1!F45)+1,FIND("L",Data1!F45)-FIND("H",Data1!F45)-1))</f>
        <v>68</v>
      </c>
      <c r="H48" s="87">
        <f>VALUE(MID(Data1!G45,FIND("H",Data1!G45)+1,FIND("L",Data1!G45)-FIND("H",Data1!G45)-1))</f>
        <v>69</v>
      </c>
      <c r="I48" s="87">
        <f>VALUE(MID(Data1!H45,FIND("H",Data1!H45)+1,FIND("L",Data1!H45)-FIND("H",Data1!H45)-1))</f>
        <v>71</v>
      </c>
      <c r="J48" s="87">
        <f>VALUE(MID(Data1!I45,FIND("H",Data1!I45)+1,FIND("L",Data1!I45)-FIND("H",Data1!I45)-1))</f>
        <v>75</v>
      </c>
      <c r="K48" s="87">
        <f>VALUE(MID(Data1!J45,FIND("H",Data1!J45)+1,FIND("L",Data1!J45)-FIND("H",Data1!J45)-1))</f>
        <v>76</v>
      </c>
      <c r="L48" s="87">
        <f>VALUE(MID(Data1!K45,FIND("H",Data1!K45)+1,FIND("L",Data1!K45)-FIND("H",Data1!K45)-1))</f>
        <v>76</v>
      </c>
      <c r="M48" s="87">
        <f>VALUE(MID(Data1!L45,FIND("H",Data1!L45)+1,FIND("L",Data1!L45)-FIND("H",Data1!L45)-1))</f>
        <v>73</v>
      </c>
      <c r="N48" s="87">
        <f>VALUE(MID(Data1!M45,FIND("H",Data1!M45)+1,FIND("L",Data1!M45)-FIND("H",Data1!M45)-1))</f>
        <v>69</v>
      </c>
      <c r="O48" s="87">
        <f>VALUE(MID(Data1!N45,FIND("H",Data1!N45)+1,FIND("L",Data1!N45)-FIND("H",Data1!N45)-1))</f>
        <v>65</v>
      </c>
    </row>
    <row r="49" spans="2:15">
      <c r="B49" s="89" t="str">
        <v>San Francisco</v>
      </c>
      <c r="C49" s="99" t="str">
        <f>VLOOKUP(B49,Data1!$A$2:$B$51,2,FALSE)</f>
        <v>California</v>
      </c>
      <c r="D49" s="87">
        <f>VALUE(MID(Data1!C46,FIND("H",Data1!C46)+1,FIND("L",Data1!C46)-FIND("H",Data1!C46)-1))</f>
        <v>57</v>
      </c>
      <c r="E49" s="87">
        <f>VALUE(MID(Data1!D46,FIND("H",Data1!D46)+1,FIND("L",Data1!D46)-FIND("H",Data1!D46)-1))</f>
        <v>60</v>
      </c>
      <c r="F49" s="87">
        <f>VALUE(MID(Data1!E46,FIND("H",Data1!E46)+1,FIND("L",Data1!E46)-FIND("H",Data1!E46)-1))</f>
        <v>62</v>
      </c>
      <c r="G49" s="87">
        <f>VALUE(MID(Data1!F46,FIND("H",Data1!F46)+1,FIND("L",Data1!F46)-FIND("H",Data1!F46)-1))</f>
        <v>63</v>
      </c>
      <c r="H49" s="87">
        <f>VALUE(MID(Data1!G46,FIND("H",Data1!G46)+1,FIND("L",Data1!G46)-FIND("H",Data1!G46)-1))</f>
        <v>64</v>
      </c>
      <c r="I49" s="87">
        <f>VALUE(MID(Data1!H46,FIND("H",Data1!H46)+1,FIND("L",Data1!H46)-FIND("H",Data1!H46)-1))</f>
        <v>66</v>
      </c>
      <c r="J49" s="87">
        <f>VALUE(MID(Data1!I46,FIND("H",Data1!I46)+1,FIND("L",Data1!I46)-FIND("H",Data1!I46)-1))</f>
        <v>67</v>
      </c>
      <c r="K49" s="87">
        <f>VALUE(MID(Data1!J46,FIND("H",Data1!J46)+1,FIND("L",Data1!J46)-FIND("H",Data1!J46)-1))</f>
        <v>68</v>
      </c>
      <c r="L49" s="87">
        <f>VALUE(MID(Data1!K46,FIND("H",Data1!K46)+1,FIND("L",Data1!K46)-FIND("H",Data1!K46)-1))</f>
        <v>70</v>
      </c>
      <c r="M49" s="87">
        <f>VALUE(MID(Data1!L46,FIND("H",Data1!L46)+1,FIND("L",Data1!L46)-FIND("H",Data1!L46)-1))</f>
        <v>69</v>
      </c>
      <c r="N49" s="87">
        <f>VALUE(MID(Data1!M46,FIND("H",Data1!M46)+1,FIND("L",Data1!M46)-FIND("H",Data1!M46)-1))</f>
        <v>63</v>
      </c>
      <c r="O49" s="87">
        <f>VALUE(MID(Data1!N46,FIND("H",Data1!N46)+1,FIND("L",Data1!N46)-FIND("H",Data1!N46)-1))</f>
        <v>57</v>
      </c>
    </row>
    <row r="50" spans="2:15">
      <c r="B50" s="89" t="str">
        <v>San Jose</v>
      </c>
      <c r="C50" s="99" t="str">
        <f>VLOOKUP(B50,Data1!$A$2:$B$51,2,FALSE)</f>
        <v>California</v>
      </c>
      <c r="D50" s="87">
        <f>VALUE(MID(Data1!C47,FIND("H",Data1!C47)+1,FIND("L",Data1!C47)-FIND("H",Data1!C47)-1))</f>
        <v>58</v>
      </c>
      <c r="E50" s="87">
        <f>VALUE(MID(Data1!D47,FIND("H",Data1!D47)+1,FIND("L",Data1!D47)-FIND("H",Data1!D47)-1))</f>
        <v>62</v>
      </c>
      <c r="F50" s="87">
        <f>VALUE(MID(Data1!E47,FIND("H",Data1!E47)+1,FIND("L",Data1!E47)-FIND("H",Data1!E47)-1))</f>
        <v>66</v>
      </c>
      <c r="G50" s="87">
        <f>VALUE(MID(Data1!F47,FIND("H",Data1!F47)+1,FIND("L",Data1!F47)-FIND("H",Data1!F47)-1))</f>
        <v>69</v>
      </c>
      <c r="H50" s="87">
        <f>VALUE(MID(Data1!G47,FIND("H",Data1!G47)+1,FIND("L",Data1!G47)-FIND("H",Data1!G47)-1))</f>
        <v>74</v>
      </c>
      <c r="I50" s="87">
        <f>VALUE(MID(Data1!H47,FIND("H",Data1!H47)+1,FIND("L",Data1!H47)-FIND("H",Data1!H47)-1))</f>
        <v>79</v>
      </c>
      <c r="J50" s="87">
        <f>VALUE(MID(Data1!I47,FIND("H",Data1!I47)+1,FIND("L",Data1!I47)-FIND("H",Data1!I47)-1))</f>
        <v>82</v>
      </c>
      <c r="K50" s="87">
        <f>VALUE(MID(Data1!J47,FIND("H",Data1!J47)+1,FIND("L",Data1!J47)-FIND("H",Data1!J47)-1))</f>
        <v>82</v>
      </c>
      <c r="L50" s="87">
        <f>VALUE(MID(Data1!K47,FIND("H",Data1!K47)+1,FIND("L",Data1!K47)-FIND("H",Data1!K47)-1))</f>
        <v>80</v>
      </c>
      <c r="M50" s="87">
        <f>VALUE(MID(Data1!L47,FIND("H",Data1!L47)+1,FIND("L",Data1!L47)-FIND("H",Data1!L47)-1))</f>
        <v>74</v>
      </c>
      <c r="N50" s="87">
        <f>VALUE(MID(Data1!M47,FIND("H",Data1!M47)+1,FIND("L",Data1!M47)-FIND("H",Data1!M47)-1))</f>
        <v>64</v>
      </c>
      <c r="O50" s="87">
        <f>VALUE(MID(Data1!N47,FIND("H",Data1!N47)+1,FIND("L",Data1!N47)-FIND("H",Data1!N47)-1))</f>
        <v>58</v>
      </c>
    </row>
    <row r="51" spans="2:15">
      <c r="B51" s="89" t="str">
        <v>Seattle</v>
      </c>
      <c r="C51" s="99" t="str">
        <f>VLOOKUP(B51,Data1!$A$2:$B$51,2,FALSE)</f>
        <v>Washington</v>
      </c>
      <c r="D51" s="87">
        <f>VALUE(MID(Data1!C48,FIND("H",Data1!C48)+1,FIND("L",Data1!C48)-FIND("H",Data1!C48)-1))</f>
        <v>49</v>
      </c>
      <c r="E51" s="87">
        <f>VALUE(MID(Data1!D48,FIND("H",Data1!D48)+1,FIND("L",Data1!D48)-FIND("H",Data1!D48)-1))</f>
        <v>51</v>
      </c>
      <c r="F51" s="87">
        <f>VALUE(MID(Data1!E48,FIND("H",Data1!E48)+1,FIND("L",Data1!E48)-FIND("H",Data1!E48)-1))</f>
        <v>55</v>
      </c>
      <c r="G51" s="87">
        <f>VALUE(MID(Data1!F48,FIND("H",Data1!F48)+1,FIND("L",Data1!F48)-FIND("H",Data1!F48)-1))</f>
        <v>60</v>
      </c>
      <c r="H51" s="87">
        <f>VALUE(MID(Data1!G48,FIND("H",Data1!G48)+1,FIND("L",Data1!G48)-FIND("H",Data1!G48)-1))</f>
        <v>66</v>
      </c>
      <c r="I51" s="87">
        <f>VALUE(MID(Data1!H48,FIND("H",Data1!H48)+1,FIND("L",Data1!H48)-FIND("H",Data1!H48)-1))</f>
        <v>71</v>
      </c>
      <c r="J51" s="87">
        <f>VALUE(MID(Data1!I48,FIND("H",Data1!I48)+1,FIND("L",Data1!I48)-FIND("H",Data1!I48)-1))</f>
        <v>76</v>
      </c>
      <c r="K51" s="87">
        <f>VALUE(MID(Data1!J48,FIND("H",Data1!J48)+1,FIND("L",Data1!J48)-FIND("H",Data1!J48)-1))</f>
        <v>76</v>
      </c>
      <c r="L51" s="87">
        <f>VALUE(MID(Data1!K48,FIND("H",Data1!K48)+1,FIND("L",Data1!K48)-FIND("H",Data1!K48)-1))</f>
        <v>71</v>
      </c>
      <c r="M51" s="87">
        <f>VALUE(MID(Data1!L48,FIND("H",Data1!L48)+1,FIND("L",Data1!L48)-FIND("H",Data1!L48)-1))</f>
        <v>61</v>
      </c>
      <c r="N51" s="87">
        <f>VALUE(MID(Data1!M48,FIND("H",Data1!M48)+1,FIND("L",Data1!M48)-FIND("H",Data1!M48)-1))</f>
        <v>52</v>
      </c>
      <c r="O51" s="87">
        <f>VALUE(MID(Data1!N48,FIND("H",Data1!N48)+1,FIND("L",Data1!N48)-FIND("H",Data1!N48)-1))</f>
        <v>47</v>
      </c>
    </row>
    <row r="52" spans="2:15">
      <c r="B52" s="89" t="str">
        <v>St. Louis</v>
      </c>
      <c r="C52" s="99" t="str">
        <f>VLOOKUP(B52,Data1!$A$2:$B$51,2,FALSE)</f>
        <v>Missouri</v>
      </c>
      <c r="D52" s="87">
        <f>VALUE(MID(Data1!C49,FIND("H",Data1!C49)+1,FIND("L",Data1!C49)-FIND("H",Data1!C49)-1))</f>
        <v>40</v>
      </c>
      <c r="E52" s="87">
        <f>VALUE(MID(Data1!D49,FIND("H",Data1!D49)+1,FIND("L",Data1!D49)-FIND("H",Data1!D49)-1))</f>
        <v>45</v>
      </c>
      <c r="F52" s="87">
        <f>VALUE(MID(Data1!E49,FIND("H",Data1!E49)+1,FIND("L",Data1!E49)-FIND("H",Data1!E49)-1))</f>
        <v>56</v>
      </c>
      <c r="G52" s="87">
        <f>VALUE(MID(Data1!F49,FIND("H",Data1!F49)+1,FIND("L",Data1!F49)-FIND("H",Data1!F49)-1))</f>
        <v>67</v>
      </c>
      <c r="H52" s="87">
        <f>VALUE(MID(Data1!G49,FIND("H",Data1!G49)+1,FIND("L",Data1!G49)-FIND("H",Data1!G49)-1))</f>
        <v>76</v>
      </c>
      <c r="I52" s="87">
        <f>VALUE(MID(Data1!H49,FIND("H",Data1!H49)+1,FIND("L",Data1!H49)-FIND("H",Data1!H49)-1))</f>
        <v>85</v>
      </c>
      <c r="J52" s="87">
        <f>VALUE(MID(Data1!I49,FIND("H",Data1!I49)+1,FIND("L",Data1!I49)-FIND("H",Data1!I49)-1))</f>
        <v>89</v>
      </c>
      <c r="K52" s="87">
        <f>VALUE(MID(Data1!J49,FIND("H",Data1!J49)+1,FIND("L",Data1!J49)-FIND("H",Data1!J49)-1))</f>
        <v>88</v>
      </c>
      <c r="L52" s="87">
        <f>VALUE(MID(Data1!K49,FIND("H",Data1!K49)+1,FIND("L",Data1!K49)-FIND("H",Data1!K49)-1))</f>
        <v>80</v>
      </c>
      <c r="M52" s="87">
        <f>VALUE(MID(Data1!L49,FIND("H",Data1!L49)+1,FIND("L",Data1!L49)-FIND("H",Data1!L49)-1))</f>
        <v>69</v>
      </c>
      <c r="N52" s="87">
        <f>VALUE(MID(Data1!M49,FIND("H",Data1!M49)+1,FIND("L",Data1!M49)-FIND("H",Data1!M49)-1))</f>
        <v>56</v>
      </c>
      <c r="O52" s="87">
        <f>VALUE(MID(Data1!N49,FIND("H",Data1!N49)+1,FIND("L",Data1!N49)-FIND("H",Data1!N49)-1))</f>
        <v>43</v>
      </c>
    </row>
    <row r="53" spans="2:15">
      <c r="B53" s="89" t="str">
        <v>Tampa</v>
      </c>
      <c r="C53" s="99" t="str">
        <f>VLOOKUP(B53,Data1!$A$2:$B$51,2,FALSE)</f>
        <v>Florida</v>
      </c>
      <c r="D53" s="87">
        <f>VALUE(MID(Data1!C50,FIND("H",Data1!C50)+1,FIND("L",Data1!C50)-FIND("H",Data1!C50)-1))</f>
        <v>70</v>
      </c>
      <c r="E53" s="87">
        <f>VALUE(MID(Data1!D50,FIND("H",Data1!D50)+1,FIND("L",Data1!D50)-FIND("H",Data1!D50)-1))</f>
        <v>73</v>
      </c>
      <c r="F53" s="87">
        <f>VALUE(MID(Data1!E50,FIND("H",Data1!E50)+1,FIND("L",Data1!E50)-FIND("H",Data1!E50)-1))</f>
        <v>76</v>
      </c>
      <c r="G53" s="87">
        <f>VALUE(MID(Data1!F50,FIND("H",Data1!F50)+1,FIND("L",Data1!F50)-FIND("H",Data1!F50)-1))</f>
        <v>81</v>
      </c>
      <c r="H53" s="87">
        <f>VALUE(MID(Data1!G50,FIND("H",Data1!G50)+1,FIND("L",Data1!G50)-FIND("H",Data1!G50)-1))</f>
        <v>87</v>
      </c>
      <c r="I53" s="87">
        <f>VALUE(MID(Data1!H50,FIND("H",Data1!H50)+1,FIND("L",Data1!H50)-FIND("H",Data1!H50)-1))</f>
        <v>90</v>
      </c>
      <c r="J53" s="87">
        <f>VALUE(MID(Data1!I50,FIND("H",Data1!I50)+1,FIND("L",Data1!I50)-FIND("H",Data1!I50)-1))</f>
        <v>90</v>
      </c>
      <c r="K53" s="87">
        <f>VALUE(MID(Data1!J50,FIND("H",Data1!J50)+1,FIND("L",Data1!J50)-FIND("H",Data1!J50)-1))</f>
        <v>90</v>
      </c>
      <c r="L53" s="87">
        <f>VALUE(MID(Data1!K50,FIND("H",Data1!K50)+1,FIND("L",Data1!K50)-FIND("H",Data1!K50)-1))</f>
        <v>89</v>
      </c>
      <c r="M53" s="87">
        <f>VALUE(MID(Data1!L50,FIND("H",Data1!L50)+1,FIND("L",Data1!L50)-FIND("H",Data1!L50)-1))</f>
        <v>84</v>
      </c>
      <c r="N53" s="87">
        <f>VALUE(MID(Data1!M50,FIND("H",Data1!M50)+1,FIND("L",Data1!M50)-FIND("H",Data1!M50)-1))</f>
        <v>78</v>
      </c>
      <c r="O53" s="87">
        <f>VALUE(MID(Data1!N50,FIND("H",Data1!N50)+1,FIND("L",Data1!N50)-FIND("H",Data1!N50)-1))</f>
        <v>72</v>
      </c>
    </row>
    <row r="54" spans="2:15">
      <c r="B54" s="90" t="str">
        <v>Virginia Beach</v>
      </c>
      <c r="C54" s="99" t="str">
        <f>VLOOKUP(B54,Data1!$A$2:$B$51,2,FALSE)</f>
        <v>Virginia</v>
      </c>
      <c r="D54" s="87">
        <f>VALUE(MID(Data1!C51,FIND("H",Data1!C51)+1,FIND("L",Data1!C51)-FIND("H",Data1!C51)-1))</f>
        <v>48</v>
      </c>
      <c r="E54" s="87">
        <f>VALUE(MID(Data1!D51,FIND("H",Data1!D51)+1,FIND("L",Data1!D51)-FIND("H",Data1!D51)-1))</f>
        <v>51</v>
      </c>
      <c r="F54" s="87">
        <f>VALUE(MID(Data1!E51,FIND("H",Data1!E51)+1,FIND("L",Data1!E51)-FIND("H",Data1!E51)-1))</f>
        <v>58</v>
      </c>
      <c r="G54" s="87">
        <f>VALUE(MID(Data1!F51,FIND("H",Data1!F51)+1,FIND("L",Data1!F51)-FIND("H",Data1!F51)-1))</f>
        <v>68</v>
      </c>
      <c r="H54" s="87">
        <f>VALUE(MID(Data1!G51,FIND("H",Data1!G51)+1,FIND("L",Data1!G51)-FIND("H",Data1!G51)-1))</f>
        <v>75</v>
      </c>
      <c r="I54" s="87">
        <f>VALUE(MID(Data1!H51,FIND("H",Data1!H51)+1,FIND("L",Data1!H51)-FIND("H",Data1!H51)-1))</f>
        <v>84</v>
      </c>
      <c r="J54" s="87">
        <f>VALUE(MID(Data1!I51,FIND("H",Data1!I51)+1,FIND("L",Data1!I51)-FIND("H",Data1!I51)-1))</f>
        <v>87</v>
      </c>
      <c r="K54" s="87">
        <f>VALUE(MID(Data1!J51,FIND("H",Data1!J51)+1,FIND("L",Data1!J51)-FIND("H",Data1!J51)-1))</f>
        <v>85</v>
      </c>
      <c r="L54" s="87">
        <f>VALUE(MID(Data1!K51,FIND("H",Data1!K51)+1,FIND("L",Data1!K51)-FIND("H",Data1!K51)-1))</f>
        <v>79</v>
      </c>
      <c r="M54" s="87">
        <f>VALUE(MID(Data1!L51,FIND("H",Data1!L51)+1,FIND("L",Data1!L51)-FIND("H",Data1!L51)-1))</f>
        <v>70</v>
      </c>
      <c r="N54" s="87">
        <f>VALUE(MID(Data1!M51,FIND("H",Data1!M51)+1,FIND("L",Data1!M51)-FIND("H",Data1!M51)-1))</f>
        <v>61</v>
      </c>
      <c r="O54" s="87">
        <f>VALUE(MID(Data1!N51,FIND("H",Data1!N51)+1,FIND("L",Data1!N51)-FIND("H",Data1!N51)-1))</f>
        <v>52</v>
      </c>
    </row>
    <row r="55" spans="2:15">
      <c r="B55" s="90" t="s">
        <v>638</v>
      </c>
      <c r="D55" s="87">
        <f t="shared" ref="D55:O55" si="0">MAX(D5:D54)</f>
        <v>76</v>
      </c>
      <c r="E55" s="87">
        <f t="shared" si="0"/>
        <v>78</v>
      </c>
      <c r="F55" s="87">
        <f t="shared" si="0"/>
        <v>80</v>
      </c>
      <c r="G55" s="87">
        <f t="shared" si="0"/>
        <v>86</v>
      </c>
      <c r="H55" s="87">
        <f t="shared" si="0"/>
        <v>95</v>
      </c>
      <c r="I55" s="87">
        <f t="shared" si="0"/>
        <v>104</v>
      </c>
      <c r="J55" s="87">
        <f t="shared" si="0"/>
        <v>106</v>
      </c>
      <c r="K55" s="87">
        <f t="shared" si="0"/>
        <v>104</v>
      </c>
      <c r="L55" s="87">
        <f t="shared" si="0"/>
        <v>100</v>
      </c>
      <c r="M55" s="87">
        <f t="shared" si="0"/>
        <v>89</v>
      </c>
      <c r="N55" s="87">
        <f t="shared" si="0"/>
        <v>82</v>
      </c>
      <c r="O55" s="87">
        <f t="shared" si="0"/>
        <v>78</v>
      </c>
    </row>
    <row r="57" spans="2:15">
      <c r="B57" s="92" t="s">
        <v>639</v>
      </c>
      <c r="C57" s="47"/>
      <c r="D57" s="93">
        <f t="array" ref="D57:O57">CheckSumHigh</f>
        <v>259045</v>
      </c>
      <c r="E57" s="93">
        <v>277026</v>
      </c>
      <c r="F57" s="93">
        <v>312012</v>
      </c>
      <c r="G57" s="93">
        <v>352569</v>
      </c>
      <c r="H57" s="93">
        <v>390367</v>
      </c>
      <c r="I57" s="93">
        <v>425245</v>
      </c>
      <c r="J57" s="93">
        <v>445112</v>
      </c>
      <c r="K57" s="93">
        <v>441332</v>
      </c>
      <c r="L57" s="93">
        <v>413908</v>
      </c>
      <c r="M57" s="93">
        <v>366926</v>
      </c>
      <c r="N57" s="93">
        <v>314215</v>
      </c>
      <c r="O57" s="76">
        <v>268310</v>
      </c>
    </row>
  </sheetData>
  <pageMargins left="0.699305555555556" right="0.699305555555556" top="0.75" bottom="0.75" header="0.3" footer="0.3"/>
  <pageSetup paperSize="9" orientation="portrait" horizontalDpi="75" verticalDpi="7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FFCC"/>
  </sheetPr>
  <dimension ref="B3:O62"/>
  <sheetViews>
    <sheetView showGridLines="0" workbookViewId="0">
      <pane xSplit="3" ySplit="4" topLeftCell="K20" activePane="bottomRight" state="frozen"/>
      <selection/>
      <selection pane="topRight"/>
      <selection pane="bottomLeft"/>
      <selection pane="bottomRight" activeCell="B4" sqref="B4:O4"/>
    </sheetView>
  </sheetViews>
  <sheetFormatPr defaultColWidth="9" defaultRowHeight="14"/>
  <cols>
    <col min="2" max="3" width="20.6953125" customWidth="1"/>
  </cols>
  <sheetData>
    <row r="3" spans="2:15">
      <c r="B3" s="82" t="s">
        <v>640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95"/>
    </row>
    <row r="4" spans="2:15">
      <c r="B4" s="69" t="s">
        <v>636</v>
      </c>
      <c r="C4" s="84" t="s">
        <v>637</v>
      </c>
      <c r="D4" s="85" t="str">
        <f t="array" ref="D4:O4">ListsMonthShort</f>
        <v>Jan</v>
      </c>
      <c r="E4" s="94" t="str">
        <v>Feb</v>
      </c>
      <c r="F4" s="94" t="str">
        <v>Mar</v>
      </c>
      <c r="G4" s="94" t="str">
        <v>Apr</v>
      </c>
      <c r="H4" s="94" t="str">
        <v>May</v>
      </c>
      <c r="I4" s="94" t="str">
        <v>Jun</v>
      </c>
      <c r="J4" s="94" t="str">
        <v>Jul</v>
      </c>
      <c r="K4" s="94" t="str">
        <v>Aug</v>
      </c>
      <c r="L4" s="94" t="str">
        <v>Sep</v>
      </c>
      <c r="M4" s="94" t="str">
        <v>Oct</v>
      </c>
      <c r="N4" s="94" t="str">
        <v>Nov</v>
      </c>
      <c r="O4" s="96" t="str">
        <v>Dec</v>
      </c>
    </row>
    <row r="5" spans="2:15">
      <c r="B5" s="86" t="str">
        <f t="array" ref="B5:B54">ListCity</f>
        <v>Atlanta</v>
      </c>
      <c r="C5" s="87" t="str">
        <f>VLOOKUP(B5,Data1!$A$2:$B$51,2,FALSE)</f>
        <v>Georgia</v>
      </c>
      <c r="D5" s="88">
        <f>VALUE(MID(Data1!C2,FIND("L",Data1!C2)+1,2))</f>
        <v>34</v>
      </c>
      <c r="E5" s="88">
        <f>VALUE(MID(Data1!D2,FIND("L",Data1!D2)+1,2))</f>
        <v>38</v>
      </c>
      <c r="F5" s="88">
        <f>VALUE(MID(Data1!E2,FIND("L",Data1!E2)+1,2))</f>
        <v>44</v>
      </c>
      <c r="G5" s="88">
        <f>VALUE(MID(Data1!F2,FIND("L",Data1!F2)+1,2))</f>
        <v>52</v>
      </c>
      <c r="H5" s="88">
        <f>VALUE(MID(Data1!G2,FIND("L",Data1!G2)+1,2))</f>
        <v>60</v>
      </c>
      <c r="I5" s="88">
        <f>VALUE(MID(Data1!H2,FIND("L",Data1!H2)+1,2))</f>
        <v>68</v>
      </c>
      <c r="J5" s="88">
        <f>VALUE(MID(Data1!I2,FIND("L",Data1!I2)+1,2))</f>
        <v>71</v>
      </c>
      <c r="K5" s="88">
        <f>VALUE(MID(Data1!J2,FIND("L",Data1!J2)+1,2))</f>
        <v>71</v>
      </c>
      <c r="L5" s="88">
        <f>VALUE(MID(Data1!K2,FIND("L",Data1!K2)+1,2))</f>
        <v>65</v>
      </c>
      <c r="M5" s="88">
        <f>VALUE(MID(Data1!L2,FIND("L",Data1!L2)+1,2))</f>
        <v>54</v>
      </c>
      <c r="N5" s="88">
        <f>VALUE(MID(Data1!M2,FIND("L",Data1!M2)+1,2))</f>
        <v>45</v>
      </c>
      <c r="O5" s="88">
        <f>VALUE(MID(Data1!N2,FIND("L",Data1!N2)+1,2))</f>
        <v>37</v>
      </c>
    </row>
    <row r="6" spans="2:15">
      <c r="B6" s="89" t="str">
        <v>Austin</v>
      </c>
      <c r="C6" s="87" t="str">
        <f>VLOOKUP(B6,Data1!$A$2:$B$51,2,FALSE)</f>
        <v>Texas</v>
      </c>
      <c r="D6" s="88">
        <f>VALUE(MID(Data1!C3,FIND("L",Data1!C3)+1,2))</f>
        <v>42</v>
      </c>
      <c r="E6" s="88">
        <f>VALUE(MID(Data1!D3,FIND("L",Data1!D3)+1,2))</f>
        <v>45</v>
      </c>
      <c r="F6" s="88">
        <f>VALUE(MID(Data1!E3,FIND("L",Data1!E3)+1,2))</f>
        <v>51</v>
      </c>
      <c r="G6" s="88">
        <f>VALUE(MID(Data1!F3,FIND("L",Data1!F3)+1,2))</f>
        <v>59</v>
      </c>
      <c r="H6" s="88">
        <f>VALUE(MID(Data1!G3,FIND("L",Data1!G3)+1,2))</f>
        <v>67</v>
      </c>
      <c r="I6" s="88">
        <f>VALUE(MID(Data1!H3,FIND("L",Data1!H3)+1,2))</f>
        <v>72</v>
      </c>
      <c r="J6" s="88">
        <f>VALUE(MID(Data1!I3,FIND("L",Data1!I3)+1,2))</f>
        <v>74</v>
      </c>
      <c r="K6" s="88">
        <f>VALUE(MID(Data1!J3,FIND("L",Data1!J3)+1,2))</f>
        <v>75</v>
      </c>
      <c r="L6" s="88">
        <f>VALUE(MID(Data1!K3,FIND("L",Data1!K3)+1,2))</f>
        <v>69</v>
      </c>
      <c r="M6" s="88">
        <f>VALUE(MID(Data1!L3,FIND("L",Data1!L3)+1,2))</f>
        <v>61</v>
      </c>
      <c r="N6" s="88">
        <f>VALUE(MID(Data1!M3,FIND("L",Data1!M3)+1,2))</f>
        <v>51</v>
      </c>
      <c r="O6" s="88">
        <f>VALUE(MID(Data1!N3,FIND("L",Data1!N3)+1,2))</f>
        <v>42</v>
      </c>
    </row>
    <row r="7" spans="2:15">
      <c r="B7" s="89" t="str">
        <v>Baltimore</v>
      </c>
      <c r="C7" s="87" t="str">
        <f>VLOOKUP(B7,Data1!$A$2:$B$51,2,FALSE)</f>
        <v>Maryland</v>
      </c>
      <c r="D7" s="88">
        <f>VALUE(MID(Data1!C4,FIND("L",Data1!C4)+1,2))</f>
        <v>24</v>
      </c>
      <c r="E7" s="88">
        <f>VALUE(MID(Data1!D4,FIND("L",Data1!D4)+1,2))</f>
        <v>27</v>
      </c>
      <c r="F7" s="88">
        <f>VALUE(MID(Data1!E4,FIND("L",Data1!E4)+1,2))</f>
        <v>34</v>
      </c>
      <c r="G7" s="88">
        <f>VALUE(MID(Data1!F4,FIND("L",Data1!F4)+1,2))</f>
        <v>43</v>
      </c>
      <c r="H7" s="88">
        <f>VALUE(MID(Data1!G4,FIND("L",Data1!G4)+1,2))</f>
        <v>52</v>
      </c>
      <c r="I7" s="88">
        <f>VALUE(MID(Data1!H4,FIND("L",Data1!H4)+1,2))</f>
        <v>62</v>
      </c>
      <c r="J7" s="88">
        <f>VALUE(MID(Data1!I4,FIND("L",Data1!I4)+1,2))</f>
        <v>67</v>
      </c>
      <c r="K7" s="88">
        <f>VALUE(MID(Data1!J4,FIND("L",Data1!J4)+1,2))</f>
        <v>65</v>
      </c>
      <c r="L7" s="88">
        <f>VALUE(MID(Data1!K4,FIND("L",Data1!K4)+1,2))</f>
        <v>58</v>
      </c>
      <c r="M7" s="88">
        <f>VALUE(MID(Data1!L4,FIND("L",Data1!L4)+1,2))</f>
        <v>45</v>
      </c>
      <c r="N7" s="88">
        <f>VALUE(MID(Data1!M4,FIND("L",Data1!M4)+1,2))</f>
        <v>37</v>
      </c>
      <c r="O7" s="88">
        <f>VALUE(MID(Data1!N4,FIND("L",Data1!N4)+1,2))</f>
        <v>28</v>
      </c>
    </row>
    <row r="8" spans="2:15">
      <c r="B8" s="89" t="str">
        <v>Birmingham</v>
      </c>
      <c r="C8" s="87" t="str">
        <f>VLOOKUP(B8,Data1!$A$2:$B$51,2,FALSE)</f>
        <v>Alabama</v>
      </c>
      <c r="D8" s="88">
        <f>VALUE(MID(Data1!C5,FIND("L",Data1!C5)+1,2))</f>
        <v>34</v>
      </c>
      <c r="E8" s="88">
        <f>VALUE(MID(Data1!D5,FIND("L",Data1!D5)+1,2))</f>
        <v>37</v>
      </c>
      <c r="F8" s="88">
        <f>VALUE(MID(Data1!E5,FIND("L",Data1!E5)+1,2))</f>
        <v>44</v>
      </c>
      <c r="G8" s="88">
        <f>VALUE(MID(Data1!F5,FIND("L",Data1!F5)+1,2))</f>
        <v>51</v>
      </c>
      <c r="H8" s="88">
        <f>VALUE(MID(Data1!G5,FIND("L",Data1!G5)+1,2))</f>
        <v>60</v>
      </c>
      <c r="I8" s="88">
        <f>VALUE(MID(Data1!H5,FIND("L",Data1!H5)+1,2))</f>
        <v>68</v>
      </c>
      <c r="J8" s="88">
        <f>VALUE(MID(Data1!I5,FIND("L",Data1!I5)+1,2))</f>
        <v>71</v>
      </c>
      <c r="K8" s="88">
        <f>VALUE(MID(Data1!J5,FIND("L",Data1!J5)+1,2))</f>
        <v>71</v>
      </c>
      <c r="L8" s="88">
        <f>VALUE(MID(Data1!K5,FIND("L",Data1!K5)+1,2))</f>
        <v>64</v>
      </c>
      <c r="M8" s="88">
        <f>VALUE(MID(Data1!L5,FIND("L",Data1!L5)+1,2))</f>
        <v>53</v>
      </c>
      <c r="N8" s="88">
        <f>VALUE(MID(Data1!M5,FIND("L",Data1!M5)+1,2))</f>
        <v>44</v>
      </c>
      <c r="O8" s="88">
        <f>VALUE(MID(Data1!N5,FIND("L",Data1!N5)+1,2))</f>
        <v>36</v>
      </c>
    </row>
    <row r="9" spans="2:15">
      <c r="B9" s="89" t="str">
        <v>Boston</v>
      </c>
      <c r="C9" s="87" t="str">
        <f>VLOOKUP(B9,Data1!$A$2:$B$51,2,FALSE)</f>
        <v>Massachusetts</v>
      </c>
      <c r="D9" s="88">
        <f>VALUE(MID(Data1!C6,FIND("L",Data1!C6)+1,2))</f>
        <v>22</v>
      </c>
      <c r="E9" s="88">
        <f>VALUE(MID(Data1!D6,FIND("L",Data1!D6)+1,2))</f>
        <v>25</v>
      </c>
      <c r="F9" s="88">
        <f>VALUE(MID(Data1!E6,FIND("L",Data1!E6)+1,2))</f>
        <v>31</v>
      </c>
      <c r="G9" s="88">
        <f>VALUE(MID(Data1!F6,FIND("L",Data1!F6)+1,2))</f>
        <v>41</v>
      </c>
      <c r="H9" s="88">
        <f>VALUE(MID(Data1!G6,FIND("L",Data1!G6)+1,2))</f>
        <v>50</v>
      </c>
      <c r="I9" s="88">
        <f>VALUE(MID(Data1!H6,FIND("L",Data1!H6)+1,2))</f>
        <v>60</v>
      </c>
      <c r="J9" s="88">
        <f>VALUE(MID(Data1!I6,FIND("L",Data1!I6)+1,2))</f>
        <v>65</v>
      </c>
      <c r="K9" s="88">
        <f>VALUE(MID(Data1!J6,FIND("L",Data1!J6)+1,2))</f>
        <v>65</v>
      </c>
      <c r="L9" s="88">
        <f>VALUE(MID(Data1!K6,FIND("L",Data1!K6)+1,2))</f>
        <v>57</v>
      </c>
      <c r="M9" s="88">
        <f>VALUE(MID(Data1!L6,FIND("L",Data1!L6)+1,2))</f>
        <v>47</v>
      </c>
      <c r="N9" s="88">
        <f>VALUE(MID(Data1!M6,FIND("L",Data1!M6)+1,2))</f>
        <v>38</v>
      </c>
      <c r="O9" s="88">
        <f>VALUE(MID(Data1!N6,FIND("L",Data1!N6)+1,2))</f>
        <v>28</v>
      </c>
    </row>
    <row r="10" spans="2:15">
      <c r="B10" s="89" t="str">
        <v>Buffalo</v>
      </c>
      <c r="C10" s="87" t="str">
        <f>VLOOKUP(B10,Data1!$A$2:$B$51,2,FALSE)</f>
        <v>New York</v>
      </c>
      <c r="D10" s="88">
        <f>VALUE(MID(Data1!C7,FIND("L",Data1!C7)+1,2))</f>
        <v>19</v>
      </c>
      <c r="E10" s="88">
        <f>VALUE(MID(Data1!D7,FIND("L",Data1!D7)+1,2))</f>
        <v>19</v>
      </c>
      <c r="F10" s="88">
        <f>VALUE(MID(Data1!E7,FIND("L",Data1!E7)+1,2))</f>
        <v>26</v>
      </c>
      <c r="G10" s="88">
        <f>VALUE(MID(Data1!F7,FIND("L",Data1!F7)+1,2))</f>
        <v>37</v>
      </c>
      <c r="H10" s="88">
        <f>VALUE(MID(Data1!G7,FIND("L",Data1!G7)+1,2))</f>
        <v>47</v>
      </c>
      <c r="I10" s="88">
        <f>VALUE(MID(Data1!H7,FIND("L",Data1!H7)+1,2))</f>
        <v>57</v>
      </c>
      <c r="J10" s="88">
        <f>VALUE(MID(Data1!I7,FIND("L",Data1!I7)+1,2))</f>
        <v>62</v>
      </c>
      <c r="K10" s="88">
        <f>VALUE(MID(Data1!J7,FIND("L",Data1!J7)+1,2))</f>
        <v>61</v>
      </c>
      <c r="L10" s="88">
        <f>VALUE(MID(Data1!K7,FIND("L",Data1!K7)+1,2))</f>
        <v>53</v>
      </c>
      <c r="M10" s="88">
        <f>VALUE(MID(Data1!L7,FIND("L",Data1!L7)+1,2))</f>
        <v>43</v>
      </c>
      <c r="N10" s="88">
        <f>VALUE(MID(Data1!M7,FIND("L",Data1!M7)+1,2))</f>
        <v>34</v>
      </c>
      <c r="O10" s="88">
        <f>VALUE(MID(Data1!N7,FIND("L",Data1!N7)+1,2))</f>
        <v>24</v>
      </c>
    </row>
    <row r="11" spans="2:15">
      <c r="B11" s="89" t="str">
        <v>Charlotte</v>
      </c>
      <c r="C11" s="87" t="str">
        <f>VLOOKUP(B11,Data1!$A$2:$B$51,2,FALSE)</f>
        <v>North Carolina</v>
      </c>
      <c r="D11" s="88">
        <f>VALUE(MID(Data1!C8,FIND("L",Data1!C8)+1,2))</f>
        <v>30</v>
      </c>
      <c r="E11" s="88">
        <f>VALUE(MID(Data1!D8,FIND("L",Data1!D8)+1,2))</f>
        <v>33</v>
      </c>
      <c r="F11" s="88">
        <f>VALUE(MID(Data1!E8,FIND("L",Data1!E8)+1,2))</f>
        <v>39</v>
      </c>
      <c r="G11" s="88">
        <f>VALUE(MID(Data1!F8,FIND("L",Data1!F8)+1,2))</f>
        <v>47</v>
      </c>
      <c r="H11" s="88">
        <f>VALUE(MID(Data1!G8,FIND("L",Data1!G8)+1,2))</f>
        <v>56</v>
      </c>
      <c r="I11" s="88">
        <f>VALUE(MID(Data1!H8,FIND("L",Data1!H8)+1,2))</f>
        <v>65</v>
      </c>
      <c r="J11" s="88">
        <f>VALUE(MID(Data1!I8,FIND("L",Data1!I8)+1,2))</f>
        <v>68</v>
      </c>
      <c r="K11" s="88">
        <f>VALUE(MID(Data1!J8,FIND("L",Data1!J8)+1,2))</f>
        <v>67</v>
      </c>
      <c r="L11" s="88">
        <f>VALUE(MID(Data1!K8,FIND("L",Data1!K8)+1,2))</f>
        <v>60</v>
      </c>
      <c r="M11" s="88">
        <f>VALUE(MID(Data1!L8,FIND("L",Data1!L8)+1,2))</f>
        <v>49</v>
      </c>
      <c r="N11" s="88">
        <f>VALUE(MID(Data1!M8,FIND("L",Data1!M8)+1,2))</f>
        <v>39</v>
      </c>
      <c r="O11" s="88">
        <f>VALUE(MID(Data1!N8,FIND("L",Data1!N8)+1,2))</f>
        <v>32</v>
      </c>
    </row>
    <row r="12" spans="2:15">
      <c r="B12" s="89" t="str">
        <v>Chicago</v>
      </c>
      <c r="C12" s="87" t="str">
        <f>VLOOKUP(B12,Data1!$A$2:$B$51,2,FALSE)</f>
        <v>Illinois</v>
      </c>
      <c r="D12" s="88">
        <f>VALUE(MID(Data1!C9,FIND("L",Data1!C9)+1,2))</f>
        <v>17</v>
      </c>
      <c r="E12" s="88">
        <f>VALUE(MID(Data1!D9,FIND("L",Data1!D9)+1,2))</f>
        <v>20</v>
      </c>
      <c r="F12" s="88">
        <f>VALUE(MID(Data1!E9,FIND("L",Data1!E9)+1,2))</f>
        <v>29</v>
      </c>
      <c r="G12" s="88">
        <f>VALUE(MID(Data1!F9,FIND("L",Data1!F9)+1,2))</f>
        <v>39</v>
      </c>
      <c r="H12" s="88">
        <f>VALUE(MID(Data1!G9,FIND("L",Data1!G9)+1,2))</f>
        <v>48</v>
      </c>
      <c r="I12" s="88">
        <f>VALUE(MID(Data1!H9,FIND("L",Data1!H9)+1,2))</f>
        <v>58</v>
      </c>
      <c r="J12" s="88">
        <f>VALUE(MID(Data1!I9,FIND("L",Data1!I9)+1,2))</f>
        <v>64</v>
      </c>
      <c r="K12" s="88">
        <f>VALUE(MID(Data1!J9,FIND("L",Data1!J9)+1,2))</f>
        <v>63</v>
      </c>
      <c r="L12" s="88">
        <f>VALUE(MID(Data1!K9,FIND("L",Data1!K9)+1,2))</f>
        <v>54</v>
      </c>
      <c r="M12" s="88">
        <f>VALUE(MID(Data1!L9,FIND("L",Data1!L9)+1,2))</f>
        <v>43</v>
      </c>
      <c r="N12" s="88">
        <f>VALUE(MID(Data1!M9,FIND("L",Data1!M9)+1,2))</f>
        <v>32</v>
      </c>
      <c r="O12" s="88">
        <f>VALUE(MID(Data1!N9,FIND("L",Data1!N9)+1,2))</f>
        <v>21</v>
      </c>
    </row>
    <row r="13" spans="2:15">
      <c r="B13" s="89" t="str">
        <v>Cincinnati</v>
      </c>
      <c r="C13" s="87" t="str">
        <f>VLOOKUP(B13,Data1!$A$2:$B$51,2,FALSE)</f>
        <v>Ohio</v>
      </c>
      <c r="D13" s="88">
        <f>VALUE(MID(Data1!C10,FIND("L",Data1!C10)+1,2))</f>
        <v>22</v>
      </c>
      <c r="E13" s="88">
        <f>VALUE(MID(Data1!D10,FIND("L",Data1!D10)+1,2))</f>
        <v>25</v>
      </c>
      <c r="F13" s="88">
        <f>VALUE(MID(Data1!E10,FIND("L",Data1!E10)+1,2))</f>
        <v>33</v>
      </c>
      <c r="G13" s="88">
        <f>VALUE(MID(Data1!F10,FIND("L",Data1!F10)+1,2))</f>
        <v>42</v>
      </c>
      <c r="H13" s="88">
        <f>VALUE(MID(Data1!G10,FIND("L",Data1!G10)+1,2))</f>
        <v>52</v>
      </c>
      <c r="I13" s="88">
        <f>VALUE(MID(Data1!H10,FIND("L",Data1!H10)+1,2))</f>
        <v>61</v>
      </c>
      <c r="J13" s="88">
        <f>VALUE(MID(Data1!I10,FIND("L",Data1!I10)+1,2))</f>
        <v>65</v>
      </c>
      <c r="K13" s="88">
        <f>VALUE(MID(Data1!J10,FIND("L",Data1!J10)+1,2))</f>
        <v>63</v>
      </c>
      <c r="L13" s="88">
        <f>VALUE(MID(Data1!K10,FIND("L",Data1!K10)+1,2))</f>
        <v>55</v>
      </c>
      <c r="M13" s="88">
        <f>VALUE(MID(Data1!L10,FIND("L",Data1!L10)+1,2))</f>
        <v>43</v>
      </c>
      <c r="N13" s="88">
        <f>VALUE(MID(Data1!M10,FIND("L",Data1!M10)+1,2))</f>
        <v>34</v>
      </c>
      <c r="O13" s="88">
        <f>VALUE(MID(Data1!N10,FIND("L",Data1!N10)+1,2))</f>
        <v>26</v>
      </c>
    </row>
    <row r="14" spans="2:15">
      <c r="B14" s="89" t="str">
        <v>Cleveland</v>
      </c>
      <c r="C14" s="87" t="str">
        <f>VLOOKUP(B14,Data1!$A$2:$B$51,2,FALSE)</f>
        <v>Ohio</v>
      </c>
      <c r="D14" s="88">
        <f>VALUE(MID(Data1!C11,FIND("L",Data1!C11)+1,2))</f>
        <v>22</v>
      </c>
      <c r="E14" s="88">
        <f>VALUE(MID(Data1!D11,FIND("L",Data1!D11)+1,2))</f>
        <v>24</v>
      </c>
      <c r="F14" s="88">
        <f>VALUE(MID(Data1!E11,FIND("L",Data1!E11)+1,2))</f>
        <v>30</v>
      </c>
      <c r="G14" s="88">
        <f>VALUE(MID(Data1!F11,FIND("L",Data1!F11)+1,2))</f>
        <v>40</v>
      </c>
      <c r="H14" s="88">
        <f>VALUE(MID(Data1!G11,FIND("L",Data1!G11)+1,2))</f>
        <v>50</v>
      </c>
      <c r="I14" s="88">
        <f>VALUE(MID(Data1!H11,FIND("L",Data1!H11)+1,2))</f>
        <v>60</v>
      </c>
      <c r="J14" s="88">
        <f>VALUE(MID(Data1!I11,FIND("L",Data1!I11)+1,2))</f>
        <v>64</v>
      </c>
      <c r="K14" s="88">
        <f>VALUE(MID(Data1!J11,FIND("L",Data1!J11)+1,2))</f>
        <v>63</v>
      </c>
      <c r="L14" s="88">
        <f>VALUE(MID(Data1!K11,FIND("L",Data1!K11)+1,2))</f>
        <v>56</v>
      </c>
      <c r="M14" s="88">
        <f>VALUE(MID(Data1!L11,FIND("L",Data1!L11)+1,2))</f>
        <v>45</v>
      </c>
      <c r="N14" s="88">
        <f>VALUE(MID(Data1!M11,FIND("L",Data1!M11)+1,2))</f>
        <v>37</v>
      </c>
      <c r="O14" s="88">
        <f>VALUE(MID(Data1!N11,FIND("L",Data1!N11)+1,2))</f>
        <v>26</v>
      </c>
    </row>
    <row r="15" spans="2:15">
      <c r="B15" s="89" t="str">
        <v>Columbus</v>
      </c>
      <c r="C15" s="87" t="str">
        <f>VLOOKUP(B15,Data1!$A$2:$B$51,2,FALSE)</f>
        <v>Ohio</v>
      </c>
      <c r="D15" s="88">
        <f>VALUE(MID(Data1!C12,FIND("L",Data1!C12)+1,2))</f>
        <v>23</v>
      </c>
      <c r="E15" s="88">
        <f>VALUE(MID(Data1!D12,FIND("L",Data1!D12)+1,2))</f>
        <v>25</v>
      </c>
      <c r="F15" s="88">
        <f>VALUE(MID(Data1!E12,FIND("L",Data1!E12)+1,2))</f>
        <v>33</v>
      </c>
      <c r="G15" s="88">
        <f>VALUE(MID(Data1!F12,FIND("L",Data1!F12)+1,2))</f>
        <v>43</v>
      </c>
      <c r="H15" s="88">
        <f>VALUE(MID(Data1!G12,FIND("L",Data1!G12)+1,2))</f>
        <v>52</v>
      </c>
      <c r="I15" s="88">
        <f>VALUE(MID(Data1!H12,FIND("L",Data1!H12)+1,2))</f>
        <v>62</v>
      </c>
      <c r="J15" s="88">
        <f>VALUE(MID(Data1!I12,FIND("L",Data1!I12)+1,2))</f>
        <v>66</v>
      </c>
      <c r="K15" s="88">
        <f>VALUE(MID(Data1!J12,FIND("L",Data1!J12)+1,2))</f>
        <v>64</v>
      </c>
      <c r="L15" s="88">
        <f>VALUE(MID(Data1!K12,FIND("L",Data1!K12)+1,2))</f>
        <v>57</v>
      </c>
      <c r="M15" s="88">
        <f>VALUE(MID(Data1!L12,FIND("L",Data1!L12)+1,2))</f>
        <v>45</v>
      </c>
      <c r="N15" s="88">
        <f>VALUE(MID(Data1!M12,FIND("L",Data1!M12)+1,2))</f>
        <v>36</v>
      </c>
      <c r="O15" s="88">
        <f>VALUE(MID(Data1!N12,FIND("L",Data1!N12)+1,2))</f>
        <v>27</v>
      </c>
    </row>
    <row r="16" spans="2:15">
      <c r="B16" s="89" t="str">
        <v>Dallas</v>
      </c>
      <c r="C16" s="87" t="str">
        <f>VLOOKUP(B16,Data1!$A$2:$B$51,2,FALSE)</f>
        <v>Texas</v>
      </c>
      <c r="D16" s="88">
        <f>VALUE(MID(Data1!C13,FIND("L",Data1!C13)+1,2))</f>
        <v>37</v>
      </c>
      <c r="E16" s="88">
        <f>VALUE(MID(Data1!D13,FIND("L",Data1!D13)+1,2))</f>
        <v>41</v>
      </c>
      <c r="F16" s="88">
        <f>VALUE(MID(Data1!E13,FIND("L",Data1!E13)+1,2))</f>
        <v>49</v>
      </c>
      <c r="G16" s="88">
        <f>VALUE(MID(Data1!F13,FIND("L",Data1!F13)+1,2))</f>
        <v>56</v>
      </c>
      <c r="H16" s="88">
        <f>VALUE(MID(Data1!G13,FIND("L",Data1!G13)+1,2))</f>
        <v>65</v>
      </c>
      <c r="I16" s="88">
        <f>VALUE(MID(Data1!H13,FIND("L",Data1!H13)+1,2))</f>
        <v>73</v>
      </c>
      <c r="J16" s="88">
        <f>VALUE(MID(Data1!I13,FIND("L",Data1!I13)+1,2))</f>
        <v>77</v>
      </c>
      <c r="K16" s="88">
        <f>VALUE(MID(Data1!J13,FIND("L",Data1!J13)+1,2))</f>
        <v>77</v>
      </c>
      <c r="L16" s="88">
        <f>VALUE(MID(Data1!K13,FIND("L",Data1!K13)+1,2))</f>
        <v>69</v>
      </c>
      <c r="M16" s="88">
        <f>VALUE(MID(Data1!L13,FIND("L",Data1!L13)+1,2))</f>
        <v>58</v>
      </c>
      <c r="N16" s="88">
        <f>VALUE(MID(Data1!M13,FIND("L",Data1!M13)+1,2))</f>
        <v>48</v>
      </c>
      <c r="O16" s="88">
        <f>VALUE(MID(Data1!N13,FIND("L",Data1!N13)+1,2))</f>
        <v>39</v>
      </c>
    </row>
    <row r="17" spans="2:15">
      <c r="B17" s="89" t="str">
        <v>Denver</v>
      </c>
      <c r="C17" s="87" t="str">
        <f>VLOOKUP(B17,Data1!$A$2:$B$51,2,FALSE)</f>
        <v>Colorado</v>
      </c>
      <c r="D17" s="88">
        <f>VALUE(MID(Data1!C14,FIND("L",Data1!C14)+1,2))</f>
        <v>17</v>
      </c>
      <c r="E17" s="88">
        <f>VALUE(MID(Data1!D14,FIND("L",Data1!D14)+1,2))</f>
        <v>20</v>
      </c>
      <c r="F17" s="88">
        <f>VALUE(MID(Data1!E14,FIND("L",Data1!E14)+1,2))</f>
        <v>26</v>
      </c>
      <c r="G17" s="88">
        <f>VALUE(MID(Data1!F14,FIND("L",Data1!F14)+1,2))</f>
        <v>34</v>
      </c>
      <c r="H17" s="88">
        <f>VALUE(MID(Data1!G14,FIND("L",Data1!G14)+1,2))</f>
        <v>44</v>
      </c>
      <c r="I17" s="88">
        <f>VALUE(MID(Data1!H14,FIND("L",Data1!H14)+1,2))</f>
        <v>53</v>
      </c>
      <c r="J17" s="88">
        <f>VALUE(MID(Data1!I14,FIND("L",Data1!I14)+1,2))</f>
        <v>59</v>
      </c>
      <c r="K17" s="88">
        <f>VALUE(MID(Data1!J14,FIND("L",Data1!J14)+1,2))</f>
        <v>57</v>
      </c>
      <c r="L17" s="88">
        <f>VALUE(MID(Data1!K14,FIND("L",Data1!K14)+1,2))</f>
        <v>48</v>
      </c>
      <c r="M17" s="88">
        <f>VALUE(MID(Data1!L14,FIND("L",Data1!L14)+1,2))</f>
        <v>36</v>
      </c>
      <c r="N17" s="88">
        <f>VALUE(MID(Data1!M14,FIND("L",Data1!M14)+1,2))</f>
        <v>25</v>
      </c>
      <c r="O17" s="88">
        <f>VALUE(MID(Data1!N14,FIND("L",Data1!N14)+1,2))</f>
        <v>17</v>
      </c>
    </row>
    <row r="18" spans="2:15">
      <c r="B18" s="89" t="str">
        <v>Detroit</v>
      </c>
      <c r="C18" s="87" t="str">
        <f>VLOOKUP(B18,Data1!$A$2:$B$51,2,FALSE)</f>
        <v>Michigan</v>
      </c>
      <c r="D18" s="88">
        <f>VALUE(MID(Data1!C15,FIND("L",Data1!C15)+1,2))</f>
        <v>19</v>
      </c>
      <c r="E18" s="88">
        <f>VALUE(MID(Data1!D15,FIND("L",Data1!D15)+1,2))</f>
        <v>21</v>
      </c>
      <c r="F18" s="88">
        <f>VALUE(MID(Data1!E15,FIND("L",Data1!E15)+1,2))</f>
        <v>29</v>
      </c>
      <c r="G18" s="88">
        <f>VALUE(MID(Data1!F15,FIND("L",Data1!F15)+1,2))</f>
        <v>39</v>
      </c>
      <c r="H18" s="88">
        <f>VALUE(MID(Data1!G15,FIND("L",Data1!G15)+1,2))</f>
        <v>49</v>
      </c>
      <c r="I18" s="88">
        <f>VALUE(MID(Data1!H15,FIND("L",Data1!H15)+1,2))</f>
        <v>60</v>
      </c>
      <c r="J18" s="88">
        <f>VALUE(MID(Data1!I15,FIND("L",Data1!I15)+1,2))</f>
        <v>64</v>
      </c>
      <c r="K18" s="88">
        <f>VALUE(MID(Data1!J15,FIND("L",Data1!J15)+1,2))</f>
        <v>63</v>
      </c>
      <c r="L18" s="88">
        <f>VALUE(MID(Data1!K15,FIND("L",Data1!K15)+1,2))</f>
        <v>55</v>
      </c>
      <c r="M18" s="88">
        <f>VALUE(MID(Data1!L15,FIND("L",Data1!L15)+1,2))</f>
        <v>43</v>
      </c>
      <c r="N18" s="88">
        <f>VALUE(MID(Data1!M15,FIND("L",Data1!M15)+1,2))</f>
        <v>34</v>
      </c>
      <c r="O18" s="88">
        <f>VALUE(MID(Data1!N15,FIND("L",Data1!N15)+1,2))</f>
        <v>24</v>
      </c>
    </row>
    <row r="19" spans="2:15">
      <c r="B19" s="89" t="str">
        <v>Hartford</v>
      </c>
      <c r="C19" s="87" t="str">
        <f>VLOOKUP(B19,Data1!$A$2:$B$51,2,FALSE)</f>
        <v>Connecticut</v>
      </c>
      <c r="D19" s="88">
        <f>VALUE(MID(Data1!C16,FIND("L",Data1!C16)+1,2))</f>
        <v>18</v>
      </c>
      <c r="E19" s="88">
        <f>VALUE(MID(Data1!D16,FIND("L",Data1!D16)+1,2))</f>
        <v>21</v>
      </c>
      <c r="F19" s="88">
        <f>VALUE(MID(Data1!E16,FIND("L",Data1!E16)+1,2))</f>
        <v>28</v>
      </c>
      <c r="G19" s="88">
        <f>VALUE(MID(Data1!F16,FIND("L",Data1!F16)+1,2))</f>
        <v>38</v>
      </c>
      <c r="H19" s="88">
        <f>VALUE(MID(Data1!G16,FIND("L",Data1!G16)+1,2))</f>
        <v>48</v>
      </c>
      <c r="I19" s="88">
        <f>VALUE(MID(Data1!H16,FIND("L",Data1!H16)+1,2))</f>
        <v>57</v>
      </c>
      <c r="J19" s="88">
        <f>VALUE(MID(Data1!I16,FIND("L",Data1!I16)+1,2))</f>
        <v>63</v>
      </c>
      <c r="K19" s="88">
        <f>VALUE(MID(Data1!J16,FIND("L",Data1!J16)+1,2))</f>
        <v>61</v>
      </c>
      <c r="L19" s="88">
        <f>VALUE(MID(Data1!K16,FIND("L",Data1!K16)+1,2))</f>
        <v>53</v>
      </c>
      <c r="M19" s="88">
        <f>VALUE(MID(Data1!L16,FIND("L",Data1!L16)+1,2))</f>
        <v>41</v>
      </c>
      <c r="N19" s="88">
        <f>VALUE(MID(Data1!M16,FIND("L",Data1!M16)+1,2))</f>
        <v>33</v>
      </c>
      <c r="O19" s="88">
        <f>VALUE(MID(Data1!N16,FIND("L",Data1!N16)+1,2))</f>
        <v>23</v>
      </c>
    </row>
    <row r="20" spans="2:15">
      <c r="B20" s="89" t="str">
        <v>Houston</v>
      </c>
      <c r="C20" s="87" t="str">
        <f>VLOOKUP(B20,Data1!$A$2:$B$51,2,FALSE)</f>
        <v>Texas</v>
      </c>
      <c r="D20" s="88">
        <f>VALUE(MID(Data1!C17,FIND("L",Data1!C17)+1,2))</f>
        <v>43</v>
      </c>
      <c r="E20" s="88">
        <f>VALUE(MID(Data1!D17,FIND("L",Data1!D17)+1,2))</f>
        <v>47</v>
      </c>
      <c r="F20" s="88">
        <f>VALUE(MID(Data1!E17,FIND("L",Data1!E17)+1,2))</f>
        <v>53</v>
      </c>
      <c r="G20" s="88">
        <f>VALUE(MID(Data1!F17,FIND("L",Data1!F17)+1,2))</f>
        <v>59</v>
      </c>
      <c r="H20" s="88">
        <f>VALUE(MID(Data1!G17,FIND("L",Data1!G17)+1,2))</f>
        <v>68</v>
      </c>
      <c r="I20" s="88">
        <f>VALUE(MID(Data1!H17,FIND("L",Data1!H17)+1,2))</f>
        <v>73</v>
      </c>
      <c r="J20" s="88">
        <f>VALUE(MID(Data1!I17,FIND("L",Data1!I17)+1,2))</f>
        <v>75</v>
      </c>
      <c r="K20" s="88">
        <f>VALUE(MID(Data1!J17,FIND("L",Data1!J17)+1,2))</f>
        <v>75</v>
      </c>
      <c r="L20" s="88">
        <f>VALUE(MID(Data1!K17,FIND("L",Data1!K17)+1,2))</f>
        <v>70</v>
      </c>
      <c r="M20" s="88">
        <f>VALUE(MID(Data1!L17,FIND("L",Data1!L17)+1,2))</f>
        <v>61</v>
      </c>
      <c r="N20" s="88">
        <f>VALUE(MID(Data1!M17,FIND("L",Data1!M17)+1,2))</f>
        <v>52</v>
      </c>
      <c r="O20" s="88">
        <f>VALUE(MID(Data1!N17,FIND("L",Data1!N17)+1,2))</f>
        <v>45</v>
      </c>
    </row>
    <row r="21" spans="2:15">
      <c r="B21" s="89" t="str">
        <v>Indianapolis</v>
      </c>
      <c r="C21" s="87" t="str">
        <f>VLOOKUP(B21,Data1!$A$2:$B$51,2,FALSE)</f>
        <v>Indiana</v>
      </c>
      <c r="D21" s="88">
        <f>VALUE(MID(Data1!C18,FIND("L",Data1!C18)+1,2))</f>
        <v>21</v>
      </c>
      <c r="E21" s="88">
        <f>VALUE(MID(Data1!D18,FIND("L",Data1!D18)+1,2))</f>
        <v>24</v>
      </c>
      <c r="F21" s="88">
        <f>VALUE(MID(Data1!E18,FIND("L",Data1!E18)+1,2))</f>
        <v>33</v>
      </c>
      <c r="G21" s="88">
        <f>VALUE(MID(Data1!F18,FIND("L",Data1!F18)+1,2))</f>
        <v>43</v>
      </c>
      <c r="H21" s="88">
        <f>VALUE(MID(Data1!G18,FIND("L",Data1!G18)+1,2))</f>
        <v>53</v>
      </c>
      <c r="I21" s="88">
        <f>VALUE(MID(Data1!H18,FIND("L",Data1!H18)+1,2))</f>
        <v>62</v>
      </c>
      <c r="J21" s="88">
        <f>VALUE(MID(Data1!I18,FIND("L",Data1!I18)+1,2))</f>
        <v>66</v>
      </c>
      <c r="K21" s="88">
        <f>VALUE(MID(Data1!J18,FIND("L",Data1!J18)+1,2))</f>
        <v>64</v>
      </c>
      <c r="L21" s="88">
        <f>VALUE(MID(Data1!K18,FIND("L",Data1!K18)+1,2))</f>
        <v>56</v>
      </c>
      <c r="M21" s="88">
        <f>VALUE(MID(Data1!L18,FIND("L",Data1!L18)+1,2))</f>
        <v>45</v>
      </c>
      <c r="N21" s="88">
        <f>VALUE(MID(Data1!M18,FIND("L",Data1!M18)+1,2))</f>
        <v>35</v>
      </c>
      <c r="O21" s="88">
        <f>VALUE(MID(Data1!N18,FIND("L",Data1!N18)+1,2))</f>
        <v>24</v>
      </c>
    </row>
    <row r="22" spans="2:15">
      <c r="B22" s="89" t="str">
        <v>Jacksonville</v>
      </c>
      <c r="C22" s="87" t="str">
        <f>VLOOKUP(B22,Data1!$A$2:$B$51,2,FALSE)</f>
        <v>Florida</v>
      </c>
      <c r="D22" s="88">
        <f>VALUE(MID(Data1!C19,FIND("L",Data1!C19)+1,2))</f>
        <v>41</v>
      </c>
      <c r="E22" s="88">
        <f>VALUE(MID(Data1!D19,FIND("L",Data1!D19)+1,2))</f>
        <v>45</v>
      </c>
      <c r="F22" s="88">
        <f>VALUE(MID(Data1!E19,FIND("L",Data1!E19)+1,2))</f>
        <v>50</v>
      </c>
      <c r="G22" s="88">
        <f>VALUE(MID(Data1!F19,FIND("L",Data1!F19)+1,2))</f>
        <v>55</v>
      </c>
      <c r="H22" s="88">
        <f>VALUE(MID(Data1!G19,FIND("L",Data1!G19)+1,2))</f>
        <v>63</v>
      </c>
      <c r="I22" s="88">
        <f>VALUE(MID(Data1!H19,FIND("L",Data1!H19)+1,2))</f>
        <v>70</v>
      </c>
      <c r="J22" s="88">
        <f>VALUE(MID(Data1!I19,FIND("L",Data1!I19)+1,2))</f>
        <v>73</v>
      </c>
      <c r="K22" s="88">
        <f>VALUE(MID(Data1!J19,FIND("L",Data1!J19)+1,2))</f>
        <v>73</v>
      </c>
      <c r="L22" s="88">
        <f>VALUE(MID(Data1!K19,FIND("L",Data1!K19)+1,2))</f>
        <v>70</v>
      </c>
      <c r="M22" s="88">
        <f>VALUE(MID(Data1!L19,FIND("L",Data1!L19)+1,2))</f>
        <v>61</v>
      </c>
      <c r="N22" s="88">
        <f>VALUE(MID(Data1!M19,FIND("L",Data1!M19)+1,2))</f>
        <v>51</v>
      </c>
      <c r="O22" s="88">
        <f>VALUE(MID(Data1!N19,FIND("L",Data1!N19)+1,2))</f>
        <v>44</v>
      </c>
    </row>
    <row r="23" spans="2:15">
      <c r="B23" s="89" t="str">
        <v>Kansas City</v>
      </c>
      <c r="C23" s="87" t="str">
        <f>VLOOKUP(B23,Data1!$A$2:$B$51,2,FALSE)</f>
        <v>Missouri</v>
      </c>
      <c r="D23" s="88">
        <f>VALUE(MID(Data1!C20,FIND("L",Data1!C20)+1,2))</f>
        <v>22</v>
      </c>
      <c r="E23" s="88">
        <f>VALUE(MID(Data1!D20,FIND("L",Data1!D20)+1,2))</f>
        <v>26</v>
      </c>
      <c r="F23" s="88">
        <f>VALUE(MID(Data1!E20,FIND("L",Data1!E20)+1,2))</f>
        <v>36</v>
      </c>
      <c r="G23" s="88">
        <f>VALUE(MID(Data1!F20,FIND("L",Data1!F20)+1,2))</f>
        <v>47</v>
      </c>
      <c r="H23" s="88">
        <f>VALUE(MID(Data1!G20,FIND("L",Data1!G20)+1,2))</f>
        <v>57</v>
      </c>
      <c r="I23" s="88">
        <f>VALUE(MID(Data1!H20,FIND("L",Data1!H20)+1,2))</f>
        <v>67</v>
      </c>
      <c r="J23" s="88">
        <f>VALUE(MID(Data1!I20,FIND("L",Data1!I20)+1,2))</f>
        <v>72</v>
      </c>
      <c r="K23" s="88">
        <f>VALUE(MID(Data1!J20,FIND("L",Data1!J20)+1,2))</f>
        <v>70</v>
      </c>
      <c r="L23" s="88">
        <f>VALUE(MID(Data1!K20,FIND("L",Data1!K20)+1,2))</f>
        <v>61</v>
      </c>
      <c r="M23" s="88">
        <f>VALUE(MID(Data1!L20,FIND("L",Data1!L20)+1,2))</f>
        <v>49</v>
      </c>
      <c r="N23" s="88">
        <f>VALUE(MID(Data1!M20,FIND("L",Data1!M20)+1,2))</f>
        <v>37</v>
      </c>
      <c r="O23" s="88">
        <f>VALUE(MID(Data1!N20,FIND("L",Data1!N20)+1,2))</f>
        <v>26</v>
      </c>
    </row>
    <row r="24" spans="2:15">
      <c r="B24" s="89" t="str">
        <v>Las Vegas</v>
      </c>
      <c r="C24" s="87" t="str">
        <f>VLOOKUP(B24,Data1!$A$2:$B$51,2,FALSE)</f>
        <v>Nevada</v>
      </c>
      <c r="D24" s="88">
        <f>VALUE(MID(Data1!C21,FIND("L",Data1!C21)+1,2))</f>
        <v>39</v>
      </c>
      <c r="E24" s="88">
        <f>VALUE(MID(Data1!D21,FIND("L",Data1!D21)+1,2))</f>
        <v>43</v>
      </c>
      <c r="F24" s="88">
        <f>VALUE(MID(Data1!E21,FIND("L",Data1!E21)+1,2))</f>
        <v>49</v>
      </c>
      <c r="G24" s="88">
        <f>VALUE(MID(Data1!F21,FIND("L",Data1!F21)+1,2))</f>
        <v>56</v>
      </c>
      <c r="H24" s="88">
        <f>VALUE(MID(Data1!G21,FIND("L",Data1!G21)+1,2))</f>
        <v>66</v>
      </c>
      <c r="I24" s="88">
        <f>VALUE(MID(Data1!H21,FIND("L",Data1!H21)+1,2))</f>
        <v>75</v>
      </c>
      <c r="J24" s="88">
        <f>VALUE(MID(Data1!I21,FIND("L",Data1!I21)+1,2))</f>
        <v>81</v>
      </c>
      <c r="K24" s="88">
        <f>VALUE(MID(Data1!J21,FIND("L",Data1!J21)+1,2))</f>
        <v>79</v>
      </c>
      <c r="L24" s="88">
        <f>VALUE(MID(Data1!K21,FIND("L",Data1!K21)+1,2))</f>
        <v>71</v>
      </c>
      <c r="M24" s="88">
        <f>VALUE(MID(Data1!L21,FIND("L",Data1!L21)+1,2))</f>
        <v>59</v>
      </c>
      <c r="N24" s="88">
        <f>VALUE(MID(Data1!M21,FIND("L",Data1!M21)+1,2))</f>
        <v>47</v>
      </c>
      <c r="O24" s="88">
        <f>VALUE(MID(Data1!N21,FIND("L",Data1!N21)+1,2))</f>
        <v>39</v>
      </c>
    </row>
    <row r="25" spans="2:15">
      <c r="B25" s="89" t="str">
        <v>Los Angeles</v>
      </c>
      <c r="C25" s="87" t="str">
        <f>VLOOKUP(B25,Data1!$A$2:$B$51,2,FALSE)</f>
        <v>California</v>
      </c>
      <c r="D25" s="88">
        <f>VALUE(MID(Data1!C22,FIND("L",Data1!C22)+1,2))</f>
        <v>48</v>
      </c>
      <c r="E25" s="88">
        <f>VALUE(MID(Data1!D22,FIND("L",Data1!D22)+1,2))</f>
        <v>49</v>
      </c>
      <c r="F25" s="88">
        <f>VALUE(MID(Data1!E22,FIND("L",Data1!E22)+1,2))</f>
        <v>51</v>
      </c>
      <c r="G25" s="88">
        <f>VALUE(MID(Data1!F22,FIND("L",Data1!F22)+1,2))</f>
        <v>54</v>
      </c>
      <c r="H25" s="88">
        <f>VALUE(MID(Data1!G22,FIND("L",Data1!G22)+1,2))</f>
        <v>57</v>
      </c>
      <c r="I25" s="88">
        <f>VALUE(MID(Data1!H22,FIND("L",Data1!H22)+1,2))</f>
        <v>60</v>
      </c>
      <c r="J25" s="88">
        <f>VALUE(MID(Data1!I22,FIND("L",Data1!I22)+1,2))</f>
        <v>64</v>
      </c>
      <c r="K25" s="88">
        <f>VALUE(MID(Data1!J22,FIND("L",Data1!J22)+1,2))</f>
        <v>64</v>
      </c>
      <c r="L25" s="88">
        <f>VALUE(MID(Data1!K22,FIND("L",Data1!K22)+1,2))</f>
        <v>63</v>
      </c>
      <c r="M25" s="88">
        <f>VALUE(MID(Data1!L22,FIND("L",Data1!L22)+1,2))</f>
        <v>59</v>
      </c>
      <c r="N25" s="88">
        <f>VALUE(MID(Data1!M22,FIND("L",Data1!M22)+1,2))</f>
        <v>52</v>
      </c>
      <c r="O25" s="88">
        <f>VALUE(MID(Data1!N22,FIND("L",Data1!N22)+1,2))</f>
        <v>48</v>
      </c>
    </row>
    <row r="26" spans="2:15">
      <c r="B26" s="89" t="str">
        <v>Louisville</v>
      </c>
      <c r="C26" s="87" t="str">
        <f>VLOOKUP(B26,Data1!$A$2:$B$51,2,FALSE)</f>
        <v>Kentucky</v>
      </c>
      <c r="D26" s="88">
        <f>VALUE(MID(Data1!C23,FIND("L",Data1!C23)+1,2))</f>
        <v>27</v>
      </c>
      <c r="E26" s="88">
        <f>VALUE(MID(Data1!D23,FIND("L",Data1!D23)+1,2))</f>
        <v>30</v>
      </c>
      <c r="F26" s="88">
        <f>VALUE(MID(Data1!E23,FIND("L",Data1!E23)+1,2))</f>
        <v>38</v>
      </c>
      <c r="G26" s="88">
        <f>VALUE(MID(Data1!F23,FIND("L",Data1!F23)+1,2))</f>
        <v>47</v>
      </c>
      <c r="H26" s="88">
        <f>VALUE(MID(Data1!G23,FIND("L",Data1!G23)+1,2))</f>
        <v>57</v>
      </c>
      <c r="I26" s="88">
        <f>VALUE(MID(Data1!H23,FIND("L",Data1!H23)+1,2))</f>
        <v>66</v>
      </c>
      <c r="J26" s="88">
        <f>VALUE(MID(Data1!I23,FIND("L",Data1!I23)+1,2))</f>
        <v>70</v>
      </c>
      <c r="K26" s="88">
        <f>VALUE(MID(Data1!J23,FIND("L",Data1!J23)+1,2))</f>
        <v>69</v>
      </c>
      <c r="L26" s="88">
        <f>VALUE(MID(Data1!K23,FIND("L",Data1!K23)+1,2))</f>
        <v>61</v>
      </c>
      <c r="M26" s="88">
        <f>VALUE(MID(Data1!L23,FIND("L",Data1!L23)+1,2))</f>
        <v>49</v>
      </c>
      <c r="N26" s="88">
        <f>VALUE(MID(Data1!M23,FIND("L",Data1!M23)+1,2))</f>
        <v>40</v>
      </c>
      <c r="O26" s="88">
        <f>VALUE(MID(Data1!N23,FIND("L",Data1!N23)+1,2))</f>
        <v>30</v>
      </c>
    </row>
    <row r="27" spans="2:15">
      <c r="B27" s="89" t="str">
        <v>Memphis</v>
      </c>
      <c r="C27" s="87" t="str">
        <f>VLOOKUP(B27,Data1!$A$2:$B$51,2,FALSE)</f>
        <v>Tennessee</v>
      </c>
      <c r="D27" s="88">
        <f>VALUE(MID(Data1!C24,FIND("L",Data1!C24)+1,2))</f>
        <v>33</v>
      </c>
      <c r="E27" s="88">
        <f>VALUE(MID(Data1!D24,FIND("L",Data1!D24)+1,2))</f>
        <v>36</v>
      </c>
      <c r="F27" s="88">
        <f>VALUE(MID(Data1!E24,FIND("L",Data1!E24)+1,2))</f>
        <v>44</v>
      </c>
      <c r="G27" s="88">
        <f>VALUE(MID(Data1!F24,FIND("L",Data1!F24)+1,2))</f>
        <v>53</v>
      </c>
      <c r="H27" s="88">
        <f>VALUE(MID(Data1!G24,FIND("L",Data1!G24)+1,2))</f>
        <v>62</v>
      </c>
      <c r="I27" s="88">
        <f>VALUE(MID(Data1!H24,FIND("L",Data1!H24)+1,2))</f>
        <v>70</v>
      </c>
      <c r="J27" s="88">
        <f>VALUE(MID(Data1!I24,FIND("L",Data1!I24)+1,2))</f>
        <v>74</v>
      </c>
      <c r="K27" s="88">
        <f>VALUE(MID(Data1!J24,FIND("L",Data1!J24)+1,2))</f>
        <v>73</v>
      </c>
      <c r="L27" s="88">
        <f>VALUE(MID(Data1!K24,FIND("L",Data1!K24)+1,2))</f>
        <v>65</v>
      </c>
      <c r="M27" s="88">
        <f>VALUE(MID(Data1!L24,FIND("L",Data1!L24)+1,2))</f>
        <v>54</v>
      </c>
      <c r="N27" s="88">
        <f>VALUE(MID(Data1!M24,FIND("L",Data1!M24)+1,2))</f>
        <v>44</v>
      </c>
      <c r="O27" s="88">
        <f>VALUE(MID(Data1!N24,FIND("L",Data1!N24)+1,2))</f>
        <v>35</v>
      </c>
    </row>
    <row r="28" spans="2:15">
      <c r="B28" s="89" t="str">
        <v>Miami</v>
      </c>
      <c r="C28" s="87" t="str">
        <f>VLOOKUP(B28,Data1!$A$2:$B$51,2,FALSE)</f>
        <v>Florida</v>
      </c>
      <c r="D28" s="88">
        <f>VALUE(MID(Data1!C25,FIND("L",Data1!C25)+1,2))</f>
        <v>60</v>
      </c>
      <c r="E28" s="88">
        <f>VALUE(MID(Data1!D25,FIND("L",Data1!D25)+1,2))</f>
        <v>62</v>
      </c>
      <c r="F28" s="88">
        <f>VALUE(MID(Data1!E25,FIND("L",Data1!E25)+1,2))</f>
        <v>65</v>
      </c>
      <c r="G28" s="88">
        <f>VALUE(MID(Data1!F25,FIND("L",Data1!F25)+1,2))</f>
        <v>68</v>
      </c>
      <c r="H28" s="88">
        <f>VALUE(MID(Data1!G25,FIND("L",Data1!G25)+1,2))</f>
        <v>73</v>
      </c>
      <c r="I28" s="88">
        <f>VALUE(MID(Data1!H25,FIND("L",Data1!H25)+1,2))</f>
        <v>76</v>
      </c>
      <c r="J28" s="88">
        <f>VALUE(MID(Data1!I25,FIND("L",Data1!I25)+1,2))</f>
        <v>77</v>
      </c>
      <c r="K28" s="88">
        <f>VALUE(MID(Data1!J25,FIND("L",Data1!J25)+1,2))</f>
        <v>77</v>
      </c>
      <c r="L28" s="88">
        <f>VALUE(MID(Data1!K25,FIND("L",Data1!K25)+1,2))</f>
        <v>77</v>
      </c>
      <c r="M28" s="88">
        <f>VALUE(MID(Data1!L25,FIND("L",Data1!L25)+1,2))</f>
        <v>74</v>
      </c>
      <c r="N28" s="88">
        <f>VALUE(MID(Data1!M25,FIND("L",Data1!M25)+1,2))</f>
        <v>68</v>
      </c>
      <c r="O28" s="88">
        <f>VALUE(MID(Data1!N25,FIND("L",Data1!N25)+1,2))</f>
        <v>63</v>
      </c>
    </row>
    <row r="29" spans="2:15">
      <c r="B29" s="89" t="str">
        <v>Milwaukee</v>
      </c>
      <c r="C29" s="87" t="str">
        <f>VLOOKUP(B29,Data1!$A$2:$B$51,2,FALSE)</f>
        <v>Wisconsin</v>
      </c>
      <c r="D29" s="88">
        <f>VALUE(MID(Data1!C26,FIND("L",Data1!C26)+1,2))</f>
        <v>16</v>
      </c>
      <c r="E29" s="88">
        <f>VALUE(MID(Data1!D26,FIND("L",Data1!D26)+1,2))</f>
        <v>19</v>
      </c>
      <c r="F29" s="88">
        <f>VALUE(MID(Data1!E26,FIND("L",Data1!E26)+1,2))</f>
        <v>28</v>
      </c>
      <c r="G29" s="88">
        <f>VALUE(MID(Data1!F26,FIND("L",Data1!F26)+1,2))</f>
        <v>37</v>
      </c>
      <c r="H29" s="88">
        <f>VALUE(MID(Data1!G26,FIND("L",Data1!G26)+1,2))</f>
        <v>47</v>
      </c>
      <c r="I29" s="88">
        <f>VALUE(MID(Data1!H26,FIND("L",Data1!H26)+1,2))</f>
        <v>57</v>
      </c>
      <c r="J29" s="88">
        <f>VALUE(MID(Data1!I26,FIND("L",Data1!I26)+1,2))</f>
        <v>64</v>
      </c>
      <c r="K29" s="88">
        <f>VALUE(MID(Data1!J26,FIND("L",Data1!J26)+1,2))</f>
        <v>63</v>
      </c>
      <c r="L29" s="88">
        <f>VALUE(MID(Data1!K26,FIND("L",Data1!K26)+1,2))</f>
        <v>55</v>
      </c>
      <c r="M29" s="88">
        <f>VALUE(MID(Data1!L26,FIND("L",Data1!L26)+1,2))</f>
        <v>43</v>
      </c>
      <c r="N29" s="88">
        <f>VALUE(MID(Data1!M26,FIND("L",Data1!M26)+1,2))</f>
        <v>32</v>
      </c>
      <c r="O29" s="88">
        <f>VALUE(MID(Data1!N26,FIND("L",Data1!N26)+1,2))</f>
        <v>20</v>
      </c>
    </row>
    <row r="30" spans="2:15">
      <c r="B30" s="89" t="str">
        <v>Minneapolis</v>
      </c>
      <c r="C30" s="87" t="str">
        <f>VLOOKUP(B30,Data1!$A$2:$B$51,2,FALSE)</f>
        <v>Minnesota</v>
      </c>
      <c r="D30" s="88">
        <f>VALUE(MID(Data1!C27,FIND("L",Data1!C27)+1,2))</f>
        <v>8</v>
      </c>
      <c r="E30" s="88">
        <f>VALUE(MID(Data1!D27,FIND("L",Data1!D27)+1,2))</f>
        <v>13</v>
      </c>
      <c r="F30" s="88">
        <f>VALUE(MID(Data1!E27,FIND("L",Data1!E27)+1,2))</f>
        <v>24</v>
      </c>
      <c r="G30" s="88">
        <f>VALUE(MID(Data1!F27,FIND("L",Data1!F27)+1,2))</f>
        <v>37</v>
      </c>
      <c r="H30" s="88">
        <f>VALUE(MID(Data1!G27,FIND("L",Data1!G27)+1,2))</f>
        <v>49</v>
      </c>
      <c r="I30" s="88">
        <f>VALUE(MID(Data1!H27,FIND("L",Data1!H27)+1,2))</f>
        <v>59</v>
      </c>
      <c r="J30" s="88">
        <f>VALUE(MID(Data1!I27,FIND("L",Data1!I27)+1,2))</f>
        <v>64</v>
      </c>
      <c r="K30" s="88">
        <f>VALUE(MID(Data1!J27,FIND("L",Data1!J27)+1,2))</f>
        <v>62</v>
      </c>
      <c r="L30" s="88">
        <f>VALUE(MID(Data1!K27,FIND("L",Data1!K27)+1,2))</f>
        <v>52</v>
      </c>
      <c r="M30" s="88">
        <f>VALUE(MID(Data1!L27,FIND("L",Data1!L27)+1,2))</f>
        <v>40</v>
      </c>
      <c r="N30" s="88">
        <f>VALUE(MID(Data1!M27,FIND("L",Data1!M27)+1,2))</f>
        <v>26</v>
      </c>
      <c r="O30" s="88">
        <f>VALUE(MID(Data1!N27,FIND("L",Data1!N27)+1,2))</f>
        <v>12</v>
      </c>
    </row>
    <row r="31" spans="2:15">
      <c r="B31" s="89" t="str">
        <v>Nashville</v>
      </c>
      <c r="C31" s="87" t="str">
        <f>VLOOKUP(B31,Data1!$A$2:$B$51,2,FALSE)</f>
        <v>Tennessee</v>
      </c>
      <c r="D31" s="88">
        <f>VALUE(MID(Data1!C28,FIND("L",Data1!C28)+1,2))</f>
        <v>28</v>
      </c>
      <c r="E31" s="88">
        <f>VALUE(MID(Data1!D28,FIND("L",Data1!D28)+1,2))</f>
        <v>32</v>
      </c>
      <c r="F31" s="88">
        <f>VALUE(MID(Data1!E28,FIND("L",Data1!E28)+1,2))</f>
        <v>39</v>
      </c>
      <c r="G31" s="88">
        <f>VALUE(MID(Data1!F28,FIND("L",Data1!F28)+1,2))</f>
        <v>48</v>
      </c>
      <c r="H31" s="88">
        <f>VALUE(MID(Data1!G28,FIND("L",Data1!G28)+1,2))</f>
        <v>57</v>
      </c>
      <c r="I31" s="88">
        <f>VALUE(MID(Data1!H28,FIND("L",Data1!H28)+1,2))</f>
        <v>65</v>
      </c>
      <c r="J31" s="88">
        <f>VALUE(MID(Data1!I28,FIND("L",Data1!I28)+1,2))</f>
        <v>70</v>
      </c>
      <c r="K31" s="88">
        <f>VALUE(MID(Data1!J28,FIND("L",Data1!J28)+1,2))</f>
        <v>68</v>
      </c>
      <c r="L31" s="88">
        <f>VALUE(MID(Data1!K28,FIND("L",Data1!K28)+1,2))</f>
        <v>61</v>
      </c>
      <c r="M31" s="88">
        <f>VALUE(MID(Data1!L28,FIND("L",Data1!L28)+1,2))</f>
        <v>49</v>
      </c>
      <c r="N31" s="88">
        <f>VALUE(MID(Data1!M28,FIND("L",Data1!M28)+1,2))</f>
        <v>39</v>
      </c>
      <c r="O31" s="88">
        <f>VALUE(MID(Data1!N28,FIND("L",Data1!N28)+1,2))</f>
        <v>31</v>
      </c>
    </row>
    <row r="32" spans="2:15">
      <c r="B32" s="89" t="str">
        <v>New Orleans</v>
      </c>
      <c r="C32" s="87" t="str">
        <f>VLOOKUP(B32,Data1!$A$2:$B$51,2,FALSE)</f>
        <v>Louisiana</v>
      </c>
      <c r="D32" s="88">
        <f>VALUE(MID(Data1!C29,FIND("L",Data1!C29)+1,2))</f>
        <v>45</v>
      </c>
      <c r="E32" s="88">
        <f>VALUE(MID(Data1!D29,FIND("L",Data1!D29)+1,2))</f>
        <v>48</v>
      </c>
      <c r="F32" s="88">
        <f>VALUE(MID(Data1!E29,FIND("L",Data1!E29)+1,2))</f>
        <v>54</v>
      </c>
      <c r="G32" s="88">
        <f>VALUE(MID(Data1!F29,FIND("L",Data1!F29)+1,2))</f>
        <v>60</v>
      </c>
      <c r="H32" s="88">
        <f>VALUE(MID(Data1!G29,FIND("L",Data1!G29)+1,2))</f>
        <v>68</v>
      </c>
      <c r="I32" s="88">
        <f>VALUE(MID(Data1!H29,FIND("L",Data1!H29)+1,2))</f>
        <v>74</v>
      </c>
      <c r="J32" s="88">
        <f>VALUE(MID(Data1!I29,FIND("L",Data1!I29)+1,2))</f>
        <v>75</v>
      </c>
      <c r="K32" s="88">
        <f>VALUE(MID(Data1!J29,FIND("L",Data1!J29)+1,2))</f>
        <v>75</v>
      </c>
      <c r="L32" s="88">
        <f>VALUE(MID(Data1!K29,FIND("L",Data1!K29)+1,2))</f>
        <v>72</v>
      </c>
      <c r="M32" s="88">
        <f>VALUE(MID(Data1!L29,FIND("L",Data1!L29)+1,2))</f>
        <v>63</v>
      </c>
      <c r="N32" s="88">
        <f>VALUE(MID(Data1!M29,FIND("L",Data1!M29)+1,2))</f>
        <v>54</v>
      </c>
      <c r="O32" s="88">
        <f>VALUE(MID(Data1!N29,FIND("L",Data1!N29)+1,2))</f>
        <v>47</v>
      </c>
    </row>
    <row r="33" spans="2:15">
      <c r="B33" s="89" t="str">
        <v>New York</v>
      </c>
      <c r="C33" s="87" t="str">
        <f>VLOOKUP(B33,Data1!$A$2:$B$51,2,FALSE)</f>
        <v>New York</v>
      </c>
      <c r="D33" s="88">
        <f>VALUE(MID(Data1!C30,FIND("L",Data1!C30)+1,2))</f>
        <v>27</v>
      </c>
      <c r="E33" s="88">
        <f>VALUE(MID(Data1!D30,FIND("L",Data1!D30)+1,2))</f>
        <v>29</v>
      </c>
      <c r="F33" s="88">
        <f>VALUE(MID(Data1!E30,FIND("L",Data1!E30)+1,2))</f>
        <v>35</v>
      </c>
      <c r="G33" s="88">
        <f>VALUE(MID(Data1!F30,FIND("L",Data1!F30)+1,2))</f>
        <v>45</v>
      </c>
      <c r="H33" s="88">
        <f>VALUE(MID(Data1!G30,FIND("L",Data1!G30)+1,2))</f>
        <v>54</v>
      </c>
      <c r="I33" s="88">
        <f>VALUE(MID(Data1!H30,FIND("L",Data1!H30)+1,2))</f>
        <v>64</v>
      </c>
      <c r="J33" s="88">
        <f>VALUE(MID(Data1!I30,FIND("L",Data1!I30)+1,2))</f>
        <v>69</v>
      </c>
      <c r="K33" s="88">
        <f>VALUE(MID(Data1!J30,FIND("L",Data1!J30)+1,2))</f>
        <v>68</v>
      </c>
      <c r="L33" s="88">
        <f>VALUE(MID(Data1!K30,FIND("L",Data1!K30)+1,2))</f>
        <v>61</v>
      </c>
      <c r="M33" s="88">
        <f>VALUE(MID(Data1!L30,FIND("L",Data1!L30)+1,2))</f>
        <v>50</v>
      </c>
      <c r="N33" s="88">
        <f>VALUE(MID(Data1!M30,FIND("L",Data1!M30)+1,2))</f>
        <v>42</v>
      </c>
      <c r="O33" s="88">
        <f>VALUE(MID(Data1!N30,FIND("L",Data1!N30)+1,2))</f>
        <v>32</v>
      </c>
    </row>
    <row r="34" spans="2:15">
      <c r="B34" s="89" t="str">
        <v>Oklahoma City</v>
      </c>
      <c r="C34" s="87" t="str">
        <f>VLOOKUP(B34,Data1!$A$2:$B$51,2,FALSE)</f>
        <v>Oklahoma</v>
      </c>
      <c r="D34" s="88">
        <f>VALUE(MID(Data1!C31,FIND("L",Data1!C31)+1,2))</f>
        <v>29</v>
      </c>
      <c r="E34" s="88">
        <f>VALUE(MID(Data1!D31,FIND("L",Data1!D31)+1,2))</f>
        <v>33</v>
      </c>
      <c r="F34" s="88">
        <f>VALUE(MID(Data1!E31,FIND("L",Data1!E31)+1,2))</f>
        <v>41</v>
      </c>
      <c r="G34" s="88">
        <f>VALUE(MID(Data1!F31,FIND("L",Data1!F31)+1,2))</f>
        <v>50</v>
      </c>
      <c r="H34" s="88">
        <f>VALUE(MID(Data1!G31,FIND("L",Data1!G31)+1,2))</f>
        <v>60</v>
      </c>
      <c r="I34" s="88">
        <f>VALUE(MID(Data1!H31,FIND("L",Data1!H31)+1,2))</f>
        <v>68</v>
      </c>
      <c r="J34" s="88">
        <f>VALUE(MID(Data1!I31,FIND("L",Data1!I31)+1,2))</f>
        <v>72</v>
      </c>
      <c r="K34" s="88">
        <f>VALUE(MID(Data1!J31,FIND("L",Data1!J31)+1,2))</f>
        <v>71</v>
      </c>
      <c r="L34" s="88">
        <f>VALUE(MID(Data1!K31,FIND("L",Data1!K31)+1,2))</f>
        <v>63</v>
      </c>
      <c r="M34" s="88">
        <f>VALUE(MID(Data1!L31,FIND("L",Data1!L31)+1,2))</f>
        <v>52</v>
      </c>
      <c r="N34" s="88">
        <f>VALUE(MID(Data1!M31,FIND("L",Data1!M31)+1,2))</f>
        <v>40</v>
      </c>
      <c r="O34" s="88">
        <f>VALUE(MID(Data1!N31,FIND("L",Data1!N31)+1,2))</f>
        <v>31</v>
      </c>
    </row>
    <row r="35" spans="2:15">
      <c r="B35" s="89" t="str">
        <v>Orlando</v>
      </c>
      <c r="C35" s="87" t="str">
        <f>VLOOKUP(B35,Data1!$A$2:$B$51,2,FALSE)</f>
        <v>Florida</v>
      </c>
      <c r="D35" s="88">
        <f>VALUE(MID(Data1!C32,FIND("L",Data1!C32)+1,2))</f>
        <v>49</v>
      </c>
      <c r="E35" s="88">
        <f>VALUE(MID(Data1!D32,FIND("L",Data1!D32)+1,2))</f>
        <v>52</v>
      </c>
      <c r="F35" s="88">
        <f>VALUE(MID(Data1!E32,FIND("L",Data1!E32)+1,2))</f>
        <v>56</v>
      </c>
      <c r="G35" s="88">
        <f>VALUE(MID(Data1!F32,FIND("L",Data1!F32)+1,2))</f>
        <v>60</v>
      </c>
      <c r="H35" s="88">
        <f>VALUE(MID(Data1!G32,FIND("L",Data1!G32)+1,2))</f>
        <v>66</v>
      </c>
      <c r="I35" s="88">
        <f>VALUE(MID(Data1!H32,FIND("L",Data1!H32)+1,2))</f>
        <v>72</v>
      </c>
      <c r="J35" s="88">
        <f>VALUE(MID(Data1!I32,FIND("L",Data1!I32)+1,2))</f>
        <v>74</v>
      </c>
      <c r="K35" s="88">
        <f>VALUE(MID(Data1!J32,FIND("L",Data1!J32)+1,2))</f>
        <v>74</v>
      </c>
      <c r="L35" s="88">
        <f>VALUE(MID(Data1!K32,FIND("L",Data1!K32)+1,2))</f>
        <v>73</v>
      </c>
      <c r="M35" s="88">
        <f>VALUE(MID(Data1!L32,FIND("L",Data1!L32)+1,2))</f>
        <v>66</v>
      </c>
      <c r="N35" s="88">
        <f>VALUE(MID(Data1!M32,FIND("L",Data1!M32)+1,2))</f>
        <v>59</v>
      </c>
      <c r="O35" s="88">
        <f>VALUE(MID(Data1!N32,FIND("L",Data1!N32)+1,2))</f>
        <v>52</v>
      </c>
    </row>
    <row r="36" spans="2:15">
      <c r="B36" s="89" t="str">
        <v>Philadelphia</v>
      </c>
      <c r="C36" s="87" t="str">
        <f>VLOOKUP(B36,Data1!$A$2:$B$51,2,FALSE)</f>
        <v>Pennsylvania</v>
      </c>
      <c r="D36" s="88">
        <f>VALUE(MID(Data1!C33,FIND("L",Data1!C33)+1,2))</f>
        <v>26</v>
      </c>
      <c r="E36" s="88">
        <f>VALUE(MID(Data1!D33,FIND("L",Data1!D33)+1,2))</f>
        <v>28</v>
      </c>
      <c r="F36" s="88">
        <f>VALUE(MID(Data1!E33,FIND("L",Data1!E33)+1,2))</f>
        <v>34</v>
      </c>
      <c r="G36" s="88">
        <f>VALUE(MID(Data1!F33,FIND("L",Data1!F33)+1,2))</f>
        <v>44</v>
      </c>
      <c r="H36" s="88">
        <f>VALUE(MID(Data1!G33,FIND("L",Data1!G33)+1,2))</f>
        <v>54</v>
      </c>
      <c r="I36" s="88">
        <f>VALUE(MID(Data1!H33,FIND("L",Data1!H33)+1,2))</f>
        <v>64</v>
      </c>
      <c r="J36" s="88">
        <f>VALUE(MID(Data1!I33,FIND("L",Data1!I33)+1,2))</f>
        <v>69</v>
      </c>
      <c r="K36" s="88">
        <f>VALUE(MID(Data1!J33,FIND("L",Data1!J33)+1,2))</f>
        <v>68</v>
      </c>
      <c r="L36" s="88">
        <f>VALUE(MID(Data1!K33,FIND("L",Data1!K33)+1,2))</f>
        <v>60</v>
      </c>
      <c r="M36" s="88">
        <f>VALUE(MID(Data1!L33,FIND("L",Data1!L33)+1,2))</f>
        <v>48</v>
      </c>
      <c r="N36" s="88">
        <f>VALUE(MID(Data1!M33,FIND("L",Data1!M33)+1,2))</f>
        <v>39</v>
      </c>
      <c r="O36" s="88">
        <f>VALUE(MID(Data1!N33,FIND("L",Data1!N33)+1,2))</f>
        <v>30</v>
      </c>
    </row>
    <row r="37" spans="2:15">
      <c r="B37" s="89" t="str">
        <v>Phoenix</v>
      </c>
      <c r="C37" s="87" t="str">
        <f>VLOOKUP(B37,Data1!$A$2:$B$51,2,FALSE)</f>
        <v>Arizona</v>
      </c>
      <c r="D37" s="88">
        <f>VALUE(MID(Data1!C34,FIND("L",Data1!C34)+1,2))</f>
        <v>46</v>
      </c>
      <c r="E37" s="88">
        <f>VALUE(MID(Data1!D34,FIND("L",Data1!D34)+1,2))</f>
        <v>49</v>
      </c>
      <c r="F37" s="88">
        <f>VALUE(MID(Data1!E34,FIND("L",Data1!E34)+1,2))</f>
        <v>54</v>
      </c>
      <c r="G37" s="88">
        <f>VALUE(MID(Data1!F34,FIND("L",Data1!F34)+1,2))</f>
        <v>60</v>
      </c>
      <c r="H37" s="88">
        <f>VALUE(MID(Data1!G34,FIND("L",Data1!G34)+1,2))</f>
        <v>69</v>
      </c>
      <c r="I37" s="88">
        <f>VALUE(MID(Data1!H34,FIND("L",Data1!H34)+1,2))</f>
        <v>77</v>
      </c>
      <c r="J37" s="88">
        <f>VALUE(MID(Data1!I34,FIND("L",Data1!I34)+1,2))</f>
        <v>83</v>
      </c>
      <c r="K37" s="88">
        <f>VALUE(MID(Data1!J34,FIND("L",Data1!J34)+1,2))</f>
        <v>82</v>
      </c>
      <c r="L37" s="88">
        <f>VALUE(MID(Data1!K34,FIND("L",Data1!K34)+1,2))</f>
        <v>75</v>
      </c>
      <c r="M37" s="88">
        <f>VALUE(MID(Data1!L34,FIND("L",Data1!L34)+1,2))</f>
        <v>64</v>
      </c>
      <c r="N37" s="88">
        <f>VALUE(MID(Data1!M34,FIND("L",Data1!M34)+1,2))</f>
        <v>52</v>
      </c>
      <c r="O37" s="88">
        <f>VALUE(MID(Data1!N34,FIND("L",Data1!N34)+1,2))</f>
        <v>45</v>
      </c>
    </row>
    <row r="38" spans="2:15">
      <c r="B38" s="89" t="str">
        <v>Pittsburgh</v>
      </c>
      <c r="C38" s="87" t="str">
        <f>VLOOKUP(B38,Data1!$A$2:$B$51,2,FALSE)</f>
        <v>Pennsylvania</v>
      </c>
      <c r="D38" s="88">
        <f>VALUE(MID(Data1!C35,FIND("L",Data1!C35)+1,2))</f>
        <v>21</v>
      </c>
      <c r="E38" s="88">
        <f>VALUE(MID(Data1!D35,FIND("L",Data1!D35)+1,2))</f>
        <v>23</v>
      </c>
      <c r="F38" s="88">
        <f>VALUE(MID(Data1!E35,FIND("L",Data1!E35)+1,2))</f>
        <v>30</v>
      </c>
      <c r="G38" s="88">
        <f>VALUE(MID(Data1!F35,FIND("L",Data1!F35)+1,2))</f>
        <v>40</v>
      </c>
      <c r="H38" s="88">
        <f>VALUE(MID(Data1!G35,FIND("L",Data1!G35)+1,2))</f>
        <v>49</v>
      </c>
      <c r="I38" s="88">
        <f>VALUE(MID(Data1!H35,FIND("L",Data1!H35)+1,2))</f>
        <v>58</v>
      </c>
      <c r="J38" s="88">
        <f>VALUE(MID(Data1!I35,FIND("L",Data1!I35)+1,2))</f>
        <v>63</v>
      </c>
      <c r="K38" s="88">
        <f>VALUE(MID(Data1!J35,FIND("L",Data1!J35)+1,2))</f>
        <v>62</v>
      </c>
      <c r="L38" s="88">
        <f>VALUE(MID(Data1!K35,FIND("L",Data1!K35)+1,2))</f>
        <v>54</v>
      </c>
      <c r="M38" s="88">
        <f>VALUE(MID(Data1!L35,FIND("L",Data1!L35)+1,2))</f>
        <v>43</v>
      </c>
      <c r="N38" s="88">
        <f>VALUE(MID(Data1!M35,FIND("L",Data1!M35)+1,2))</f>
        <v>35</v>
      </c>
      <c r="O38" s="88">
        <f>VALUE(MID(Data1!N35,FIND("L",Data1!N35)+1,2))</f>
        <v>25</v>
      </c>
    </row>
    <row r="39" spans="2:15">
      <c r="B39" s="89" t="str">
        <v>Portland</v>
      </c>
      <c r="C39" s="87" t="str">
        <f>VLOOKUP(B39,Data1!$A$2:$B$51,2,FALSE)</f>
        <v>Oregon</v>
      </c>
      <c r="D39" s="88">
        <f>VALUE(MID(Data1!C36,FIND("L",Data1!C36)+1,2))</f>
        <v>36</v>
      </c>
      <c r="E39" s="88">
        <f>VALUE(MID(Data1!D36,FIND("L",Data1!D36)+1,2))</f>
        <v>37</v>
      </c>
      <c r="F39" s="88">
        <f>VALUE(MID(Data1!E36,FIND("L",Data1!E36)+1,2))</f>
        <v>39</v>
      </c>
      <c r="G39" s="88">
        <f>VALUE(MID(Data1!F36,FIND("L",Data1!F36)+1,2))</f>
        <v>43</v>
      </c>
      <c r="H39" s="88">
        <f>VALUE(MID(Data1!G36,FIND("L",Data1!G36)+1,2))</f>
        <v>48</v>
      </c>
      <c r="I39" s="88">
        <f>VALUE(MID(Data1!H36,FIND("L",Data1!H36)+1,2))</f>
        <v>52</v>
      </c>
      <c r="J39" s="88">
        <f>VALUE(MID(Data1!I36,FIND("L",Data1!I36)+1,2))</f>
        <v>56</v>
      </c>
      <c r="K39" s="88">
        <f>VALUE(MID(Data1!J36,FIND("L",Data1!J36)+1,2))</f>
        <v>57</v>
      </c>
      <c r="L39" s="88">
        <f>VALUE(MID(Data1!K36,FIND("L",Data1!K36)+1,2))</f>
        <v>52</v>
      </c>
      <c r="M39" s="88">
        <f>VALUE(MID(Data1!L36,FIND("L",Data1!L36)+1,2))</f>
        <v>46</v>
      </c>
      <c r="N39" s="88">
        <f>VALUE(MID(Data1!M36,FIND("L",Data1!M36)+1,2))</f>
        <v>41</v>
      </c>
      <c r="O39" s="88">
        <f>VALUE(MID(Data1!N36,FIND("L",Data1!N36)+1,2))</f>
        <v>35</v>
      </c>
    </row>
    <row r="40" spans="2:15">
      <c r="B40" s="89" t="str">
        <v>Providence</v>
      </c>
      <c r="C40" s="87" t="str">
        <f>VLOOKUP(B40,Data1!$A$2:$B$51,2,FALSE)</f>
        <v>Rhode Island</v>
      </c>
      <c r="D40" s="88">
        <f>VALUE(MID(Data1!C37,FIND("L",Data1!C37)+1,2))</f>
        <v>21</v>
      </c>
      <c r="E40" s="88">
        <f>VALUE(MID(Data1!D37,FIND("L",Data1!D37)+1,2))</f>
        <v>24</v>
      </c>
      <c r="F40" s="88">
        <f>VALUE(MID(Data1!E37,FIND("L",Data1!E37)+1,2))</f>
        <v>30</v>
      </c>
      <c r="G40" s="88">
        <f>VALUE(MID(Data1!F37,FIND("L",Data1!F37)+1,2))</f>
        <v>40</v>
      </c>
      <c r="H40" s="88">
        <f>VALUE(MID(Data1!G37,FIND("L",Data1!G37)+1,2))</f>
        <v>49</v>
      </c>
      <c r="I40" s="88">
        <f>VALUE(MID(Data1!H37,FIND("L",Data1!H37)+1,2))</f>
        <v>58</v>
      </c>
      <c r="J40" s="88">
        <f>VALUE(MID(Data1!I37,FIND("L",Data1!I37)+1,2))</f>
        <v>64</v>
      </c>
      <c r="K40" s="88">
        <f>VALUE(MID(Data1!J37,FIND("L",Data1!J37)+1,2))</f>
        <v>63</v>
      </c>
      <c r="L40" s="88">
        <f>VALUE(MID(Data1!K37,FIND("L",Data1!K37)+1,2))</f>
        <v>55</v>
      </c>
      <c r="M40" s="88">
        <f>VALUE(MID(Data1!L37,FIND("L",Data1!L37)+1,2))</f>
        <v>44</v>
      </c>
      <c r="N40" s="88">
        <f>VALUE(MID(Data1!M37,FIND("L",Data1!M37)+1,2))</f>
        <v>36</v>
      </c>
      <c r="O40" s="88">
        <f>VALUE(MID(Data1!N37,FIND("L",Data1!N37)+1,2))</f>
        <v>26</v>
      </c>
    </row>
    <row r="41" spans="2:15">
      <c r="B41" s="89" t="str">
        <v>Raleigh</v>
      </c>
      <c r="C41" s="87" t="str">
        <f>VLOOKUP(B41,Data1!$A$2:$B$51,2,FALSE)</f>
        <v>North Carolina</v>
      </c>
      <c r="D41" s="88">
        <f>VALUE(MID(Data1!C38,FIND("L",Data1!C38)+1,2))</f>
        <v>30</v>
      </c>
      <c r="E41" s="88">
        <f>VALUE(MID(Data1!D38,FIND("L",Data1!D38)+1,2))</f>
        <v>32</v>
      </c>
      <c r="F41" s="88">
        <f>VALUE(MID(Data1!E38,FIND("L",Data1!E38)+1,2))</f>
        <v>39</v>
      </c>
      <c r="G41" s="88">
        <f>VALUE(MID(Data1!F38,FIND("L",Data1!F38)+1,2))</f>
        <v>48</v>
      </c>
      <c r="H41" s="88">
        <f>VALUE(MID(Data1!G38,FIND("L",Data1!G38)+1,2))</f>
        <v>57</v>
      </c>
      <c r="I41" s="88">
        <f>VALUE(MID(Data1!H38,FIND("L",Data1!H38)+1,2))</f>
        <v>66</v>
      </c>
      <c r="J41" s="88">
        <f>VALUE(MID(Data1!I38,FIND("L",Data1!I38)+1,2))</f>
        <v>69</v>
      </c>
      <c r="K41" s="88">
        <f>VALUE(MID(Data1!J38,FIND("L",Data1!J38)+1,2))</f>
        <v>68</v>
      </c>
      <c r="L41" s="88">
        <f>VALUE(MID(Data1!K38,FIND("L",Data1!K38)+1,2))</f>
        <v>61</v>
      </c>
      <c r="M41" s="88">
        <f>VALUE(MID(Data1!L38,FIND("L",Data1!L38)+1,2))</f>
        <v>50</v>
      </c>
      <c r="N41" s="88">
        <f>VALUE(MID(Data1!M38,FIND("L",Data1!M38)+1,2))</f>
        <v>41</v>
      </c>
      <c r="O41" s="88">
        <f>VALUE(MID(Data1!N38,FIND("L",Data1!N38)+1,2))</f>
        <v>33</v>
      </c>
    </row>
    <row r="42" spans="2:15">
      <c r="B42" s="89" t="str">
        <v>Richmond</v>
      </c>
      <c r="C42" s="87" t="str">
        <f>VLOOKUP(B42,Data1!$A$2:$B$51,2,FALSE)</f>
        <v>Virginia</v>
      </c>
      <c r="D42" s="88">
        <f>VALUE(MID(Data1!C39,FIND("L",Data1!C39)+1,2))</f>
        <v>28</v>
      </c>
      <c r="E42" s="88">
        <f>VALUE(MID(Data1!D39,FIND("L",Data1!D39)+1,2))</f>
        <v>31</v>
      </c>
      <c r="F42" s="88">
        <f>VALUE(MID(Data1!E39,FIND("L",Data1!E39)+1,2))</f>
        <v>37</v>
      </c>
      <c r="G42" s="88">
        <f>VALUE(MID(Data1!F39,FIND("L",Data1!F39)+1,2))</f>
        <v>46</v>
      </c>
      <c r="H42" s="88">
        <f>VALUE(MID(Data1!G39,FIND("L",Data1!G39)+1,2))</f>
        <v>55</v>
      </c>
      <c r="I42" s="88">
        <f>VALUE(MID(Data1!H39,FIND("L",Data1!H39)+1,2))</f>
        <v>65</v>
      </c>
      <c r="J42" s="88">
        <f>VALUE(MID(Data1!I39,FIND("L",Data1!I39)+1,2))</f>
        <v>69</v>
      </c>
      <c r="K42" s="88">
        <f>VALUE(MID(Data1!J39,FIND("L",Data1!J39)+1,2))</f>
        <v>67</v>
      </c>
      <c r="L42" s="88">
        <f>VALUE(MID(Data1!K39,FIND("L",Data1!K39)+1,2))</f>
        <v>60</v>
      </c>
      <c r="M42" s="88">
        <f>VALUE(MID(Data1!L39,FIND("L",Data1!L39)+1,2))</f>
        <v>48</v>
      </c>
      <c r="N42" s="88">
        <f>VALUE(MID(Data1!M39,FIND("L",Data1!M39)+1,2))</f>
        <v>39</v>
      </c>
      <c r="O42" s="88">
        <f>VALUE(MID(Data1!N39,FIND("L",Data1!N39)+1,2))</f>
        <v>31</v>
      </c>
    </row>
    <row r="43" spans="2:15">
      <c r="B43" s="89" t="str">
        <v>Riverside</v>
      </c>
      <c r="C43" s="87" t="str">
        <f>VLOOKUP(B43,Data1!$A$2:$B$51,2,FALSE)</f>
        <v>California</v>
      </c>
      <c r="D43" s="88">
        <f>VALUE(MID(Data1!C40,FIND("L",Data1!C40)+1,2))</f>
        <v>43</v>
      </c>
      <c r="E43" s="88">
        <f>VALUE(MID(Data1!D40,FIND("L",Data1!D40)+1,2))</f>
        <v>45</v>
      </c>
      <c r="F43" s="88">
        <f>VALUE(MID(Data1!E40,FIND("L",Data1!E40)+1,2))</f>
        <v>46</v>
      </c>
      <c r="G43" s="88">
        <f>VALUE(MID(Data1!F40,FIND("L",Data1!F40)+1,2))</f>
        <v>50</v>
      </c>
      <c r="H43" s="88">
        <f>VALUE(MID(Data1!G40,FIND("L",Data1!G40)+1,2))</f>
        <v>55</v>
      </c>
      <c r="I43" s="88">
        <f>VALUE(MID(Data1!H40,FIND("L",Data1!H40)+1,2))</f>
        <v>59</v>
      </c>
      <c r="J43" s="88">
        <f>VALUE(MID(Data1!I40,FIND("L",Data1!I40)+1,2))</f>
        <v>64</v>
      </c>
      <c r="K43" s="88">
        <f>VALUE(MID(Data1!J40,FIND("L",Data1!J40)+1,2))</f>
        <v>65</v>
      </c>
      <c r="L43" s="88">
        <f>VALUE(MID(Data1!K40,FIND("L",Data1!K40)+1,2))</f>
        <v>61</v>
      </c>
      <c r="M43" s="88">
        <f>VALUE(MID(Data1!L40,FIND("L",Data1!L40)+1,2))</f>
        <v>55</v>
      </c>
      <c r="N43" s="88">
        <f>VALUE(MID(Data1!M40,FIND("L",Data1!M40)+1,2))</f>
        <v>47</v>
      </c>
      <c r="O43" s="88">
        <f>VALUE(MID(Data1!N40,FIND("L",Data1!N40)+1,2))</f>
        <v>42</v>
      </c>
    </row>
    <row r="44" spans="2:15">
      <c r="B44" s="89" t="str">
        <v>Rochester</v>
      </c>
      <c r="C44" s="87" t="str">
        <f>VLOOKUP(B44,Data1!$A$2:$B$51,2,FALSE)</f>
        <v>New York</v>
      </c>
      <c r="D44" s="88">
        <f>VALUE(MID(Data1!C41,FIND("L",Data1!C41)+1,2))</f>
        <v>18</v>
      </c>
      <c r="E44" s="88">
        <f>VALUE(MID(Data1!D41,FIND("L",Data1!D41)+1,2))</f>
        <v>19</v>
      </c>
      <c r="F44" s="88">
        <f>VALUE(MID(Data1!E41,FIND("L",Data1!E41)+1,2))</f>
        <v>26</v>
      </c>
      <c r="G44" s="88">
        <f>VALUE(MID(Data1!F41,FIND("L",Data1!F41)+1,2))</f>
        <v>37</v>
      </c>
      <c r="H44" s="88">
        <f>VALUE(MID(Data1!G41,FIND("L",Data1!G41)+1,2))</f>
        <v>46</v>
      </c>
      <c r="I44" s="88">
        <f>VALUE(MID(Data1!H41,FIND("L",Data1!H41)+1,2))</f>
        <v>56</v>
      </c>
      <c r="J44" s="88">
        <f>VALUE(MID(Data1!I41,FIND("L",Data1!I41)+1,2))</f>
        <v>61</v>
      </c>
      <c r="K44" s="88">
        <f>VALUE(MID(Data1!J41,FIND("L",Data1!J41)+1,2))</f>
        <v>60</v>
      </c>
      <c r="L44" s="88">
        <f>VALUE(MID(Data1!K41,FIND("L",Data1!K41)+1,2))</f>
        <v>52</v>
      </c>
      <c r="M44" s="88">
        <f>VALUE(MID(Data1!L41,FIND("L",Data1!L41)+1,2))</f>
        <v>42</v>
      </c>
      <c r="N44" s="88">
        <f>VALUE(MID(Data1!M41,FIND("L",Data1!M41)+1,2))</f>
        <v>33</v>
      </c>
      <c r="O44" s="88">
        <f>VALUE(MID(Data1!N41,FIND("L",Data1!N41)+1,2))</f>
        <v>24</v>
      </c>
    </row>
    <row r="45" spans="2:15">
      <c r="B45" s="89" t="str">
        <v>Sacramento</v>
      </c>
      <c r="C45" s="87" t="str">
        <f>VLOOKUP(B45,Data1!$A$2:$B$51,2,FALSE)</f>
        <v>California</v>
      </c>
      <c r="D45" s="88">
        <f>VALUE(MID(Data1!C42,FIND("L",Data1!C42)+1,2))</f>
        <v>39</v>
      </c>
      <c r="E45" s="88">
        <f>VALUE(MID(Data1!D42,FIND("L",Data1!D42)+1,2))</f>
        <v>41</v>
      </c>
      <c r="F45" s="88">
        <f>VALUE(MID(Data1!E42,FIND("L",Data1!E42)+1,2))</f>
        <v>44</v>
      </c>
      <c r="G45" s="88">
        <f>VALUE(MID(Data1!F42,FIND("L",Data1!F42)+1,2))</f>
        <v>46</v>
      </c>
      <c r="H45" s="88">
        <f>VALUE(MID(Data1!G42,FIND("L",Data1!G42)+1,2))</f>
        <v>51</v>
      </c>
      <c r="I45" s="88">
        <f>VALUE(MID(Data1!H42,FIND("L",Data1!H42)+1,2))</f>
        <v>56</v>
      </c>
      <c r="J45" s="88">
        <f>VALUE(MID(Data1!I42,FIND("L",Data1!I42)+1,2))</f>
        <v>58</v>
      </c>
      <c r="K45" s="88">
        <f>VALUE(MID(Data1!J42,FIND("L",Data1!J42)+1,2))</f>
        <v>58</v>
      </c>
      <c r="L45" s="88">
        <f>VALUE(MID(Data1!K42,FIND("L",Data1!K42)+1,2))</f>
        <v>56</v>
      </c>
      <c r="M45" s="88">
        <f>VALUE(MID(Data1!L42,FIND("L",Data1!L42)+1,2))</f>
        <v>50</v>
      </c>
      <c r="N45" s="88">
        <f>VALUE(MID(Data1!M42,FIND("L",Data1!M42)+1,2))</f>
        <v>43</v>
      </c>
      <c r="O45" s="88">
        <f>VALUE(MID(Data1!N42,FIND("L",Data1!N42)+1,2))</f>
        <v>38</v>
      </c>
    </row>
    <row r="46" spans="2:15">
      <c r="B46" s="89" t="str">
        <v>Salt Lake City</v>
      </c>
      <c r="C46" s="87" t="str">
        <f>VLOOKUP(B46,Data1!$A$2:$B$51,2,FALSE)</f>
        <v>Utah</v>
      </c>
      <c r="D46" s="88">
        <f>VALUE(MID(Data1!C43,FIND("L",Data1!C43)+1,2))</f>
        <v>22</v>
      </c>
      <c r="E46" s="88">
        <f>VALUE(MID(Data1!D43,FIND("L",Data1!D43)+1,2))</f>
        <v>25</v>
      </c>
      <c r="F46" s="88">
        <f>VALUE(MID(Data1!E43,FIND("L",Data1!E43)+1,2))</f>
        <v>34</v>
      </c>
      <c r="G46" s="88">
        <f>VALUE(MID(Data1!F43,FIND("L",Data1!F43)+1,2))</f>
        <v>40</v>
      </c>
      <c r="H46" s="88">
        <f>VALUE(MID(Data1!G43,FIND("L",Data1!G43)+1,2))</f>
        <v>48</v>
      </c>
      <c r="I46" s="88">
        <f>VALUE(MID(Data1!H43,FIND("L",Data1!H43)+1,2))</f>
        <v>56</v>
      </c>
      <c r="J46" s="88">
        <f>VALUE(MID(Data1!I43,FIND("L",Data1!I43)+1,2))</f>
        <v>65</v>
      </c>
      <c r="K46" s="88">
        <f>VALUE(MID(Data1!J43,FIND("L",Data1!J43)+1,2))</f>
        <v>63</v>
      </c>
      <c r="L46" s="88">
        <f>VALUE(MID(Data1!K43,FIND("L",Data1!K43)+1,2))</f>
        <v>53</v>
      </c>
      <c r="M46" s="88">
        <f>VALUE(MID(Data1!L43,FIND("L",Data1!L43)+1,2))</f>
        <v>41</v>
      </c>
      <c r="N46" s="88">
        <f>VALUE(MID(Data1!M43,FIND("L",Data1!M43)+1,2))</f>
        <v>31</v>
      </c>
      <c r="O46" s="88">
        <f>VALUE(MID(Data1!N43,FIND("L",Data1!N43)+1,2))</f>
        <v>23</v>
      </c>
    </row>
    <row r="47" spans="2:15">
      <c r="B47" s="89" t="str">
        <v>San Antonio</v>
      </c>
      <c r="C47" s="87" t="str">
        <f>VLOOKUP(B47,Data1!$A$2:$B$51,2,FALSE)</f>
        <v>Texas</v>
      </c>
      <c r="D47" s="88">
        <f>VALUE(MID(Data1!C44,FIND("L",Data1!C44)+1,2))</f>
        <v>41</v>
      </c>
      <c r="E47" s="88">
        <f>VALUE(MID(Data1!D44,FIND("L",Data1!D44)+1,2))</f>
        <v>44</v>
      </c>
      <c r="F47" s="88">
        <f>VALUE(MID(Data1!E44,FIND("L",Data1!E44)+1,2))</f>
        <v>51</v>
      </c>
      <c r="G47" s="88">
        <f>VALUE(MID(Data1!F44,FIND("L",Data1!F44)+1,2))</f>
        <v>58</v>
      </c>
      <c r="H47" s="88">
        <f>VALUE(MID(Data1!G44,FIND("L",Data1!G44)+1,2))</f>
        <v>67</v>
      </c>
      <c r="I47" s="88">
        <f>VALUE(MID(Data1!H44,FIND("L",Data1!H44)+1,2))</f>
        <v>73</v>
      </c>
      <c r="J47" s="88">
        <f>VALUE(MID(Data1!I44,FIND("L",Data1!I44)+1,2))</f>
        <v>75</v>
      </c>
      <c r="K47" s="88">
        <f>VALUE(MID(Data1!J44,FIND("L",Data1!J44)+1,2))</f>
        <v>75</v>
      </c>
      <c r="L47" s="88">
        <f>VALUE(MID(Data1!K44,FIND("L",Data1!K44)+1,2))</f>
        <v>69</v>
      </c>
      <c r="M47" s="88">
        <f>VALUE(MID(Data1!L44,FIND("L",Data1!L44)+1,2))</f>
        <v>60</v>
      </c>
      <c r="N47" s="88">
        <f>VALUE(MID(Data1!M44,FIND("L",Data1!M44)+1,2))</f>
        <v>50</v>
      </c>
      <c r="O47" s="88">
        <f>VALUE(MID(Data1!N44,FIND("L",Data1!N44)+1,2))</f>
        <v>42</v>
      </c>
    </row>
    <row r="48" spans="2:15">
      <c r="B48" s="89" t="str">
        <v>San Diego</v>
      </c>
      <c r="C48" s="87" t="str">
        <f>VLOOKUP(B48,Data1!$A$2:$B$51,2,FALSE)</f>
        <v>California</v>
      </c>
      <c r="D48" s="88">
        <f>VALUE(MID(Data1!C45,FIND("L",Data1!C45)+1,2))</f>
        <v>49</v>
      </c>
      <c r="E48" s="88">
        <f>VALUE(MID(Data1!D45,FIND("L",Data1!D45)+1,2))</f>
        <v>51</v>
      </c>
      <c r="F48" s="88">
        <f>VALUE(MID(Data1!E45,FIND("L",Data1!E45)+1,2))</f>
        <v>53</v>
      </c>
      <c r="G48" s="88">
        <f>VALUE(MID(Data1!F45,FIND("L",Data1!F45)+1,2))</f>
        <v>56</v>
      </c>
      <c r="H48" s="88">
        <f>VALUE(MID(Data1!G45,FIND("L",Data1!G45)+1,2))</f>
        <v>59</v>
      </c>
      <c r="I48" s="88">
        <f>VALUE(MID(Data1!H45,FIND("L",Data1!H45)+1,2))</f>
        <v>62</v>
      </c>
      <c r="J48" s="88">
        <f>VALUE(MID(Data1!I45,FIND("L",Data1!I45)+1,2))</f>
        <v>65</v>
      </c>
      <c r="K48" s="88">
        <f>VALUE(MID(Data1!J45,FIND("L",Data1!J45)+1,2))</f>
        <v>67</v>
      </c>
      <c r="L48" s="88">
        <f>VALUE(MID(Data1!K45,FIND("L",Data1!K45)+1,2))</f>
        <v>65</v>
      </c>
      <c r="M48" s="88">
        <f>VALUE(MID(Data1!L45,FIND("L",Data1!L45)+1,2))</f>
        <v>61</v>
      </c>
      <c r="N48" s="88">
        <f>VALUE(MID(Data1!M45,FIND("L",Data1!M45)+1,2))</f>
        <v>54</v>
      </c>
      <c r="O48" s="88">
        <f>VALUE(MID(Data1!N45,FIND("L",Data1!N45)+1,2))</f>
        <v>48</v>
      </c>
    </row>
    <row r="49" spans="2:15">
      <c r="B49" s="89" t="str">
        <v>San Francisco</v>
      </c>
      <c r="C49" s="87" t="str">
        <f>VLOOKUP(B49,Data1!$A$2:$B$51,2,FALSE)</f>
        <v>California</v>
      </c>
      <c r="D49" s="88">
        <f>VALUE(MID(Data1!C46,FIND("L",Data1!C46)+1,2))</f>
        <v>46</v>
      </c>
      <c r="E49" s="88">
        <f>VALUE(MID(Data1!D46,FIND("L",Data1!D46)+1,2))</f>
        <v>48</v>
      </c>
      <c r="F49" s="88">
        <f>VALUE(MID(Data1!E46,FIND("L",Data1!E46)+1,2))</f>
        <v>49</v>
      </c>
      <c r="G49" s="88">
        <f>VALUE(MID(Data1!F46,FIND("L",Data1!F46)+1,2))</f>
        <v>49</v>
      </c>
      <c r="H49" s="88">
        <f>VALUE(MID(Data1!G46,FIND("L",Data1!G46)+1,2))</f>
        <v>51</v>
      </c>
      <c r="I49" s="88">
        <f>VALUE(MID(Data1!H46,FIND("L",Data1!H46)+1,2))</f>
        <v>53</v>
      </c>
      <c r="J49" s="88">
        <f>VALUE(MID(Data1!I46,FIND("L",Data1!I46)+1,2))</f>
        <v>54</v>
      </c>
      <c r="K49" s="88">
        <f>VALUE(MID(Data1!J46,FIND("L",Data1!J46)+1,2))</f>
        <v>55</v>
      </c>
      <c r="L49" s="88">
        <f>VALUE(MID(Data1!K46,FIND("L",Data1!K46)+1,2))</f>
        <v>55</v>
      </c>
      <c r="M49" s="88">
        <f>VALUE(MID(Data1!L46,FIND("L",Data1!L46)+1,2))</f>
        <v>54</v>
      </c>
      <c r="N49" s="88">
        <f>VALUE(MID(Data1!M46,FIND("L",Data1!M46)+1,2))</f>
        <v>50</v>
      </c>
      <c r="O49" s="88">
        <f>VALUE(MID(Data1!N46,FIND("L",Data1!N46)+1,2))</f>
        <v>46</v>
      </c>
    </row>
    <row r="50" spans="2:15">
      <c r="B50" s="89" t="str">
        <v>San Jose</v>
      </c>
      <c r="C50" s="87" t="str">
        <f>VLOOKUP(B50,Data1!$A$2:$B$51,2,FALSE)</f>
        <v>California</v>
      </c>
      <c r="D50" s="88">
        <f>VALUE(MID(Data1!C47,FIND("L",Data1!C47)+1,2))</f>
        <v>42</v>
      </c>
      <c r="E50" s="88">
        <f>VALUE(MID(Data1!D47,FIND("L",Data1!D47)+1,2))</f>
        <v>45</v>
      </c>
      <c r="F50" s="88">
        <f>VALUE(MID(Data1!E47,FIND("L",Data1!E47)+1,2))</f>
        <v>47</v>
      </c>
      <c r="G50" s="88">
        <f>VALUE(MID(Data1!F47,FIND("L",Data1!F47)+1,2))</f>
        <v>49</v>
      </c>
      <c r="H50" s="88">
        <f>VALUE(MID(Data1!G47,FIND("L",Data1!G47)+1,2))</f>
        <v>52</v>
      </c>
      <c r="I50" s="88">
        <f>VALUE(MID(Data1!H47,FIND("L",Data1!H47)+1,2))</f>
        <v>56</v>
      </c>
      <c r="J50" s="88">
        <f>VALUE(MID(Data1!I47,FIND("L",Data1!I47)+1,2))</f>
        <v>58</v>
      </c>
      <c r="K50" s="88">
        <f>VALUE(MID(Data1!J47,FIND("L",Data1!J47)+1,2))</f>
        <v>58</v>
      </c>
      <c r="L50" s="88">
        <f>VALUE(MID(Data1!K47,FIND("L",Data1!K47)+1,2))</f>
        <v>57</v>
      </c>
      <c r="M50" s="88">
        <f>VALUE(MID(Data1!L47,FIND("L",Data1!L47)+1,2))</f>
        <v>53</v>
      </c>
      <c r="N50" s="88">
        <f>VALUE(MID(Data1!M47,FIND("L",Data1!M47)+1,2))</f>
        <v>46</v>
      </c>
      <c r="O50" s="88">
        <f>VALUE(MID(Data1!N47,FIND("L",Data1!N47)+1,2))</f>
        <v>42</v>
      </c>
    </row>
    <row r="51" spans="2:15">
      <c r="B51" s="89" t="str">
        <v>Seattle</v>
      </c>
      <c r="C51" s="87" t="str">
        <f>VLOOKUP(B51,Data1!$A$2:$B$51,2,FALSE)</f>
        <v>Washington</v>
      </c>
      <c r="D51" s="88">
        <f>VALUE(MID(Data1!C48,FIND("L",Data1!C48)+1,2))</f>
        <v>37</v>
      </c>
      <c r="E51" s="88">
        <f>VALUE(MID(Data1!D48,FIND("L",Data1!D48)+1,2))</f>
        <v>37</v>
      </c>
      <c r="F51" s="88">
        <f>VALUE(MID(Data1!E48,FIND("L",Data1!E48)+1,2))</f>
        <v>40</v>
      </c>
      <c r="G51" s="88">
        <f>VALUE(MID(Data1!F48,FIND("L",Data1!F48)+1,2))</f>
        <v>43</v>
      </c>
      <c r="H51" s="88">
        <f>VALUE(MID(Data1!G48,FIND("L",Data1!G48)+1,2))</f>
        <v>49</v>
      </c>
      <c r="I51" s="88">
        <f>VALUE(MID(Data1!H48,FIND("L",Data1!H48)+1,2))</f>
        <v>53</v>
      </c>
      <c r="J51" s="88">
        <f>VALUE(MID(Data1!I48,FIND("L",Data1!I48)+1,2))</f>
        <v>57</v>
      </c>
      <c r="K51" s="88">
        <f>VALUE(MID(Data1!J48,FIND("L",Data1!J48)+1,2))</f>
        <v>57</v>
      </c>
      <c r="L51" s="88">
        <f>VALUE(MID(Data1!K48,FIND("L",Data1!K48)+1,2))</f>
        <v>53</v>
      </c>
      <c r="M51" s="88">
        <f>VALUE(MID(Data1!L48,FIND("L",Data1!L48)+1,2))</f>
        <v>47</v>
      </c>
      <c r="N51" s="88">
        <f>VALUE(MID(Data1!M48,FIND("L",Data1!M48)+1,2))</f>
        <v>41</v>
      </c>
      <c r="O51" s="88">
        <f>VALUE(MID(Data1!N48,FIND("L",Data1!N48)+1,2))</f>
        <v>36</v>
      </c>
    </row>
    <row r="52" spans="2:15">
      <c r="B52" s="89" t="str">
        <v>St. Louis</v>
      </c>
      <c r="C52" s="87" t="str">
        <f>VLOOKUP(B52,Data1!$A$2:$B$51,2,FALSE)</f>
        <v>Missouri</v>
      </c>
      <c r="D52" s="88">
        <f>VALUE(MID(Data1!C49,FIND("L",Data1!C49)+1,2))</f>
        <v>24</v>
      </c>
      <c r="E52" s="88">
        <f>VALUE(MID(Data1!D49,FIND("L",Data1!D49)+1,2))</f>
        <v>28</v>
      </c>
      <c r="F52" s="88">
        <f>VALUE(MID(Data1!E49,FIND("L",Data1!E49)+1,2))</f>
        <v>37</v>
      </c>
      <c r="G52" s="88">
        <f>VALUE(MID(Data1!F49,FIND("L",Data1!F49)+1,2))</f>
        <v>47</v>
      </c>
      <c r="H52" s="88">
        <f>VALUE(MID(Data1!G49,FIND("L",Data1!G49)+1,2))</f>
        <v>57</v>
      </c>
      <c r="I52" s="88">
        <f>VALUE(MID(Data1!H49,FIND("L",Data1!H49)+1,2))</f>
        <v>67</v>
      </c>
      <c r="J52" s="88">
        <f>VALUE(MID(Data1!I49,FIND("L",Data1!I49)+1,2))</f>
        <v>71</v>
      </c>
      <c r="K52" s="88">
        <f>VALUE(MID(Data1!J49,FIND("L",Data1!J49)+1,2))</f>
        <v>69</v>
      </c>
      <c r="L52" s="88">
        <f>VALUE(MID(Data1!K49,FIND("L",Data1!K49)+1,2))</f>
        <v>61</v>
      </c>
      <c r="M52" s="88">
        <f>VALUE(MID(Data1!L49,FIND("L",Data1!L49)+1,2))</f>
        <v>49</v>
      </c>
      <c r="N52" s="88">
        <f>VALUE(MID(Data1!M49,FIND("L",Data1!M49)+1,2))</f>
        <v>38</v>
      </c>
      <c r="O52" s="88">
        <f>VALUE(MID(Data1!N49,FIND("L",Data1!N49)+1,2))</f>
        <v>27</v>
      </c>
    </row>
    <row r="53" spans="2:15">
      <c r="B53" s="89" t="str">
        <v>Tampa</v>
      </c>
      <c r="C53" s="87" t="str">
        <f>VLOOKUP(B53,Data1!$A$2:$B$51,2,FALSE)</f>
        <v>Florida</v>
      </c>
      <c r="D53" s="88">
        <f>VALUE(MID(Data1!C50,FIND("L",Data1!C50)+1,2))</f>
        <v>52</v>
      </c>
      <c r="E53" s="88">
        <f>VALUE(MID(Data1!D50,FIND("L",Data1!D50)+1,2))</f>
        <v>54</v>
      </c>
      <c r="F53" s="88">
        <f>VALUE(MID(Data1!E50,FIND("L",Data1!E50)+1,2))</f>
        <v>58</v>
      </c>
      <c r="G53" s="88">
        <f>VALUE(MID(Data1!F50,FIND("L",Data1!F50)+1,2))</f>
        <v>63</v>
      </c>
      <c r="H53" s="88">
        <f>VALUE(MID(Data1!G50,FIND("L",Data1!G50)+1,2))</f>
        <v>70</v>
      </c>
      <c r="I53" s="88">
        <f>VALUE(MID(Data1!H50,FIND("L",Data1!H50)+1,2))</f>
        <v>75</v>
      </c>
      <c r="J53" s="88">
        <f>VALUE(MID(Data1!I50,FIND("L",Data1!I50)+1,2))</f>
        <v>76</v>
      </c>
      <c r="K53" s="88">
        <f>VALUE(MID(Data1!J50,FIND("L",Data1!J50)+1,2))</f>
        <v>76</v>
      </c>
      <c r="L53" s="88">
        <f>VALUE(MID(Data1!K50,FIND("L",Data1!K50)+1,2))</f>
        <v>75</v>
      </c>
      <c r="M53" s="88">
        <f>VALUE(MID(Data1!L50,FIND("L",Data1!L50)+1,2))</f>
        <v>68</v>
      </c>
      <c r="N53" s="88">
        <f>VALUE(MID(Data1!M50,FIND("L",Data1!M50)+1,2))</f>
        <v>60</v>
      </c>
      <c r="O53" s="88">
        <f>VALUE(MID(Data1!N50,FIND("L",Data1!N50)+1,2))</f>
        <v>54</v>
      </c>
    </row>
    <row r="54" spans="2:15">
      <c r="B54" s="90" t="str">
        <v>Virginia Beach</v>
      </c>
      <c r="C54" s="87" t="str">
        <f>VLOOKUP(B54,Data1!$A$2:$B$51,2,FALSE)</f>
        <v>Virginia</v>
      </c>
      <c r="D54" s="88">
        <f>VALUE(MID(Data1!C51,FIND("L",Data1!C51)+1,2))</f>
        <v>33</v>
      </c>
      <c r="E54" s="88">
        <f>VALUE(MID(Data1!D51,FIND("L",Data1!D51)+1,2))</f>
        <v>34</v>
      </c>
      <c r="F54" s="88">
        <f>VALUE(MID(Data1!E51,FIND("L",Data1!E51)+1,2))</f>
        <v>41</v>
      </c>
      <c r="G54" s="88">
        <f>VALUE(MID(Data1!F51,FIND("L",Data1!F51)+1,2))</f>
        <v>49</v>
      </c>
      <c r="H54" s="88">
        <f>VALUE(MID(Data1!G51,FIND("L",Data1!G51)+1,2))</f>
        <v>58</v>
      </c>
      <c r="I54" s="88">
        <f>VALUE(MID(Data1!H51,FIND("L",Data1!H51)+1,2))</f>
        <v>67</v>
      </c>
      <c r="J54" s="88">
        <f>VALUE(MID(Data1!I51,FIND("L",Data1!I51)+1,2))</f>
        <v>72</v>
      </c>
      <c r="K54" s="88">
        <f>VALUE(MID(Data1!J51,FIND("L",Data1!J51)+1,2))</f>
        <v>71</v>
      </c>
      <c r="L54" s="88">
        <f>VALUE(MID(Data1!K51,FIND("L",Data1!K51)+1,2))</f>
        <v>65</v>
      </c>
      <c r="M54" s="88">
        <f>VALUE(MID(Data1!L51,FIND("L",Data1!L51)+1,2))</f>
        <v>54</v>
      </c>
      <c r="N54" s="88">
        <f>VALUE(MID(Data1!M51,FIND("L",Data1!M51)+1,2))</f>
        <v>45</v>
      </c>
      <c r="O54" s="88">
        <f>VALUE(MID(Data1!N51,FIND("L",Data1!N51)+1,2))</f>
        <v>36</v>
      </c>
    </row>
    <row r="55" spans="2:15">
      <c r="B55" s="90" t="s">
        <v>641</v>
      </c>
      <c r="D55" s="91">
        <f>MIN(D30:D54)</f>
        <v>8</v>
      </c>
      <c r="E55" s="91">
        <f t="shared" ref="E55:O55" si="0">MIN(E30:E54)</f>
        <v>13</v>
      </c>
      <c r="F55" s="91">
        <f t="shared" si="0"/>
        <v>24</v>
      </c>
      <c r="G55" s="91">
        <f t="shared" si="0"/>
        <v>37</v>
      </c>
      <c r="H55" s="91">
        <f t="shared" si="0"/>
        <v>46</v>
      </c>
      <c r="I55" s="91">
        <f t="shared" si="0"/>
        <v>52</v>
      </c>
      <c r="J55" s="91">
        <f t="shared" si="0"/>
        <v>54</v>
      </c>
      <c r="K55" s="91">
        <f t="shared" si="0"/>
        <v>55</v>
      </c>
      <c r="L55" s="91">
        <f t="shared" si="0"/>
        <v>52</v>
      </c>
      <c r="M55" s="91">
        <f t="shared" si="0"/>
        <v>40</v>
      </c>
      <c r="N55" s="91">
        <f t="shared" si="0"/>
        <v>26</v>
      </c>
      <c r="O55" s="91">
        <f t="shared" si="0"/>
        <v>12</v>
      </c>
    </row>
    <row r="57" spans="2:15">
      <c r="B57" s="92" t="s">
        <v>639</v>
      </c>
      <c r="C57" s="47"/>
      <c r="D57" s="93">
        <f t="array" ref="D57:O57">CheckSumLow</f>
        <v>172862</v>
      </c>
      <c r="E57" s="93">
        <v>185534</v>
      </c>
      <c r="F57" s="93">
        <v>214009</v>
      </c>
      <c r="G57" s="93">
        <v>248444</v>
      </c>
      <c r="H57" s="93">
        <v>287509</v>
      </c>
      <c r="I57" s="93">
        <v>323773</v>
      </c>
      <c r="J57" s="93">
        <v>343816</v>
      </c>
      <c r="K57" s="93">
        <v>340769</v>
      </c>
      <c r="L57" s="93">
        <v>312610</v>
      </c>
      <c r="M57" s="93">
        <v>266825</v>
      </c>
      <c r="N57" s="93">
        <v>222505</v>
      </c>
      <c r="O57" s="76">
        <v>182849</v>
      </c>
    </row>
    <row r="62" spans="4:4">
      <c r="D62">
        <f>MIN(CS_TableLow)</f>
        <v>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FFCC"/>
  </sheetPr>
  <dimension ref="A1:P56"/>
  <sheetViews>
    <sheetView showGridLines="0" zoomScale="110" zoomScaleNormal="110" topLeftCell="E21" workbookViewId="0">
      <selection activeCell="N27" sqref="N27:N37"/>
    </sheetView>
  </sheetViews>
  <sheetFormatPr defaultColWidth="9" defaultRowHeight="14"/>
  <cols>
    <col min="1" max="1" width="11.3046875" customWidth="1"/>
    <col min="2" max="2" width="20.6953125" customWidth="1"/>
    <col min="3" max="3" width="18.3046875" customWidth="1"/>
    <col min="10" max="10" width="12.765625" customWidth="1"/>
    <col min="11" max="14" width="10.234375" customWidth="1"/>
    <col min="16" max="16" width="9.234375" customWidth="1"/>
    <col min="18" max="18" width="9.234375" customWidth="1"/>
  </cols>
  <sheetData>
    <row r="1" spans="10:14">
      <c r="J1" s="77" t="s">
        <v>642</v>
      </c>
      <c r="K1" s="77"/>
      <c r="L1" s="77">
        <f>K5+(1000-ROW())/1000</f>
        <v>65.999</v>
      </c>
      <c r="M1" s="77"/>
      <c r="N1" s="77"/>
    </row>
    <row r="2" spans="2:14">
      <c r="B2" s="65" t="s">
        <v>643</v>
      </c>
      <c r="C2" s="66"/>
      <c r="J2" s="77" t="s">
        <v>644</v>
      </c>
      <c r="K2" s="78" t="str">
        <f>C3</f>
        <v>Mar</v>
      </c>
      <c r="L2" s="77"/>
      <c r="M2" s="77"/>
      <c r="N2" s="77"/>
    </row>
    <row r="3" spans="2:14">
      <c r="B3" s="67" t="s">
        <v>645</v>
      </c>
      <c r="C3" s="68" t="s">
        <v>7</v>
      </c>
      <c r="J3" s="77" t="s">
        <v>646</v>
      </c>
      <c r="K3" s="77" t="s">
        <v>647</v>
      </c>
      <c r="L3" s="77" t="s">
        <v>648</v>
      </c>
      <c r="M3" s="77" t="s">
        <v>649</v>
      </c>
      <c r="N3" s="77" t="s">
        <v>650</v>
      </c>
    </row>
    <row r="4" spans="1:12">
      <c r="A4" s="69" t="s">
        <v>651</v>
      </c>
      <c r="B4" s="69" t="s">
        <v>636</v>
      </c>
      <c r="C4" s="69" t="s">
        <v>652</v>
      </c>
      <c r="L4" s="79">
        <f>SUM(L5:L54)</f>
        <v>2983.525</v>
      </c>
    </row>
    <row r="5" ht="28" spans="1:16">
      <c r="A5" s="70">
        <f t="array" ref="A5:A54">CS_Int</f>
        <v>1</v>
      </c>
      <c r="B5" s="71" t="str">
        <f>INDEX(J$5:J$54,MATCH(A5,$N$5:$N$54,0))</f>
        <v>Miami</v>
      </c>
      <c r="C5" s="72">
        <f>VLOOKUP(B5,$J$5:$K$54,2,FALSE)</f>
        <v>80</v>
      </c>
      <c r="J5" t="str">
        <f>SummaryHigh!B5</f>
        <v>Atlanta</v>
      </c>
      <c r="K5" s="80">
        <f>INDEX(TableH,MATCH(J5,SummaryHigh!$B$4:$B$55,0),MATCH($K$2,SummaryHigh!$B$4:$O$4,0))</f>
        <v>65</v>
      </c>
      <c r="L5" s="80">
        <f>K5-(ROW()/1000)</f>
        <v>64.995</v>
      </c>
      <c r="M5" s="78">
        <f>RANK(K5,$K$5:$K$54)</f>
        <v>17</v>
      </c>
      <c r="N5" s="78">
        <f>RANK(L5,$L$5:$L$54)</f>
        <v>17</v>
      </c>
      <c r="P5" s="81" t="str">
        <f>INDEX(J$5:J$54,$N5)</f>
        <v>Indianapolis</v>
      </c>
    </row>
    <row r="6" spans="1:16">
      <c r="A6" s="73">
        <v>2</v>
      </c>
      <c r="B6" s="71" t="str">
        <f t="shared" ref="B6:B37" si="0">INDEX(J$5:J$54,MATCH(A6,$N$5:$N$54,0))</f>
        <v>Orlando</v>
      </c>
      <c r="C6" s="72">
        <f t="shared" ref="C6:C37" si="1">VLOOKUP(B6,$J$5:$K$54,2,FALSE)</f>
        <v>78</v>
      </c>
      <c r="J6" t="str">
        <f>SummaryHigh!B6</f>
        <v>Austin</v>
      </c>
      <c r="K6" s="80">
        <f>INDEX(TableH,MATCH(J6,SummaryHigh!$B$4:$B$55,0),MATCH($K$2,SummaryHigh!$B$4:$O$4,0))</f>
        <v>72</v>
      </c>
      <c r="L6" s="80">
        <f t="shared" ref="L6:L37" si="2">K6-(ROW()/1000)</f>
        <v>71.994</v>
      </c>
      <c r="M6" s="78">
        <f t="shared" ref="M6:M37" si="3">RANK(K6,$K$5:$K$54)</f>
        <v>9</v>
      </c>
      <c r="N6" s="78">
        <f t="shared" ref="N6:N37" si="4">RANK(L6,$L$5:$L$54)</f>
        <v>9</v>
      </c>
      <c r="P6" s="81" t="str">
        <f>INDEX(J$5:J$54,MATCH(A5,$N5:$N54,0))</f>
        <v>Miami</v>
      </c>
    </row>
    <row r="7" spans="1:16">
      <c r="A7" s="73">
        <v>3</v>
      </c>
      <c r="B7" s="71" t="str">
        <f t="shared" si="0"/>
        <v>Phoenix</v>
      </c>
      <c r="C7" s="72">
        <f t="shared" si="1"/>
        <v>78</v>
      </c>
      <c r="J7" t="str">
        <f>SummaryHigh!B7</f>
        <v>Baltimore</v>
      </c>
      <c r="K7" s="80">
        <f>INDEX(TableH,MATCH(J7,SummaryHigh!$B$4:$B$55,0),MATCH($K$2,SummaryHigh!$B$4:$O$4,0))</f>
        <v>54</v>
      </c>
      <c r="L7" s="80">
        <f t="shared" si="2"/>
        <v>53.993</v>
      </c>
      <c r="M7" s="78">
        <f t="shared" si="3"/>
        <v>33</v>
      </c>
      <c r="N7" s="78">
        <f t="shared" si="4"/>
        <v>33</v>
      </c>
      <c r="P7" t="str">
        <f>INDEX(J$5:J$54,MATCH(A5,$N$5:$N$54,0))</f>
        <v>Miami</v>
      </c>
    </row>
    <row r="8" spans="1:16">
      <c r="A8" s="73">
        <v>4</v>
      </c>
      <c r="B8" s="71" t="str">
        <f t="shared" si="0"/>
        <v>Tampa</v>
      </c>
      <c r="C8" s="72">
        <f t="shared" si="1"/>
        <v>76</v>
      </c>
      <c r="J8" t="str">
        <f>SummaryHigh!B8</f>
        <v>Birmingham</v>
      </c>
      <c r="K8" s="80">
        <f>INDEX(TableH,MATCH(J8,SummaryHigh!$B$4:$B$55,0),MATCH($K$2,SummaryHigh!$B$4:$O$4,0))</f>
        <v>67</v>
      </c>
      <c r="L8" s="80">
        <f t="shared" si="2"/>
        <v>66.992</v>
      </c>
      <c r="M8" s="78">
        <f t="shared" si="3"/>
        <v>14</v>
      </c>
      <c r="N8" s="78">
        <f t="shared" si="4"/>
        <v>14</v>
      </c>
      <c r="P8" t="str">
        <f>INDEX(J$5:J$54,$N5)</f>
        <v>Indianapolis</v>
      </c>
    </row>
    <row r="9" spans="1:16">
      <c r="A9" s="73">
        <v>5</v>
      </c>
      <c r="B9" s="71" t="str">
        <f t="shared" si="0"/>
        <v>Jacksonville</v>
      </c>
      <c r="C9" s="72">
        <f t="shared" si="1"/>
        <v>74</v>
      </c>
      <c r="J9" t="str">
        <f>SummaryHigh!B9</f>
        <v>Boston</v>
      </c>
      <c r="K9" s="80">
        <f>INDEX(TableH,MATCH(J9,SummaryHigh!$B$4:$B$55,0),MATCH($K$2,SummaryHigh!$B$4:$O$4,0))</f>
        <v>45</v>
      </c>
      <c r="L9" s="80">
        <f t="shared" si="2"/>
        <v>44.991</v>
      </c>
      <c r="M9" s="78">
        <f t="shared" si="3"/>
        <v>46</v>
      </c>
      <c r="N9" s="78">
        <f t="shared" si="4"/>
        <v>46</v>
      </c>
      <c r="P9" t="str">
        <f>INDEX(J$5:J$54,$N$5)</f>
        <v>Indianapolis</v>
      </c>
    </row>
    <row r="10" spans="1:14">
      <c r="A10" s="73">
        <v>6</v>
      </c>
      <c r="B10" s="71" t="str">
        <f t="shared" si="0"/>
        <v>San Antonio</v>
      </c>
      <c r="C10" s="72">
        <f t="shared" si="1"/>
        <v>74</v>
      </c>
      <c r="J10" t="str">
        <f>SummaryHigh!B10</f>
        <v>Buffalo</v>
      </c>
      <c r="K10" s="80">
        <f>INDEX(TableH,MATCH(J10,SummaryHigh!$B$4:$B$55,0),MATCH($K$2,SummaryHigh!$B$4:$O$4,0))</f>
        <v>42</v>
      </c>
      <c r="L10" s="80">
        <f t="shared" si="2"/>
        <v>41.99</v>
      </c>
      <c r="M10" s="78">
        <f t="shared" si="3"/>
        <v>48</v>
      </c>
      <c r="N10" s="78">
        <f t="shared" si="4"/>
        <v>48</v>
      </c>
    </row>
    <row r="11" spans="1:14">
      <c r="A11" s="73">
        <v>7</v>
      </c>
      <c r="B11" s="71" t="str">
        <f t="shared" si="0"/>
        <v>Houston</v>
      </c>
      <c r="C11" s="72">
        <f t="shared" si="1"/>
        <v>73</v>
      </c>
      <c r="J11" t="str">
        <f>SummaryHigh!B11</f>
        <v>Charlotte</v>
      </c>
      <c r="K11" s="80">
        <f>INDEX(TableH,MATCH(J11,SummaryHigh!$B$4:$B$55,0),MATCH($K$2,SummaryHigh!$B$4:$O$4,0))</f>
        <v>63</v>
      </c>
      <c r="L11" s="80">
        <f t="shared" si="2"/>
        <v>62.989</v>
      </c>
      <c r="M11" s="78">
        <f t="shared" si="3"/>
        <v>20</v>
      </c>
      <c r="N11" s="78">
        <f t="shared" si="4"/>
        <v>20</v>
      </c>
    </row>
    <row r="12" spans="1:14">
      <c r="A12" s="73">
        <v>8</v>
      </c>
      <c r="B12" s="71" t="str">
        <f t="shared" si="0"/>
        <v>Riverside</v>
      </c>
      <c r="C12" s="72">
        <f t="shared" si="1"/>
        <v>73</v>
      </c>
      <c r="J12" t="str">
        <f>SummaryHigh!B12</f>
        <v>Chicago</v>
      </c>
      <c r="K12" s="80">
        <f>INDEX(TableH,MATCH(J12,SummaryHigh!$B$4:$B$55,0),MATCH($K$2,SummaryHigh!$B$4:$O$4,0))</f>
        <v>47</v>
      </c>
      <c r="L12" s="80">
        <f t="shared" si="2"/>
        <v>46.988</v>
      </c>
      <c r="M12" s="78">
        <f t="shared" si="3"/>
        <v>43</v>
      </c>
      <c r="N12" s="78">
        <f t="shared" si="4"/>
        <v>43</v>
      </c>
    </row>
    <row r="13" spans="1:14">
      <c r="A13" s="73">
        <v>9</v>
      </c>
      <c r="B13" s="71" t="str">
        <f t="shared" si="0"/>
        <v>Austin</v>
      </c>
      <c r="C13" s="72">
        <f t="shared" si="1"/>
        <v>72</v>
      </c>
      <c r="J13" t="str">
        <f>SummaryHigh!B13</f>
        <v>Cincinnati</v>
      </c>
      <c r="K13" s="80">
        <f>INDEX(TableH,MATCH(J13,SummaryHigh!$B$4:$B$55,0),MATCH($K$2,SummaryHigh!$B$4:$O$4,0))</f>
        <v>55</v>
      </c>
      <c r="L13" s="80">
        <f t="shared" si="2"/>
        <v>54.987</v>
      </c>
      <c r="M13" s="78">
        <f t="shared" si="3"/>
        <v>31</v>
      </c>
      <c r="N13" s="78">
        <f t="shared" si="4"/>
        <v>31</v>
      </c>
    </row>
    <row r="14" spans="1:14">
      <c r="A14" s="73">
        <v>10</v>
      </c>
      <c r="B14" s="71" t="str">
        <f t="shared" si="0"/>
        <v>New Orleans</v>
      </c>
      <c r="C14" s="72">
        <f t="shared" si="1"/>
        <v>72</v>
      </c>
      <c r="J14" t="str">
        <f>SummaryHigh!B14</f>
        <v>Cleveland</v>
      </c>
      <c r="K14" s="80">
        <f>INDEX(TableH,MATCH(J14,SummaryHigh!$B$4:$B$55,0),MATCH($K$2,SummaryHigh!$B$4:$O$4,0))</f>
        <v>47</v>
      </c>
      <c r="L14" s="80">
        <f t="shared" si="2"/>
        <v>46.986</v>
      </c>
      <c r="M14" s="78">
        <f t="shared" si="3"/>
        <v>43</v>
      </c>
      <c r="N14" s="78">
        <f t="shared" si="4"/>
        <v>44</v>
      </c>
    </row>
    <row r="15" spans="1:14">
      <c r="A15" s="73">
        <v>11</v>
      </c>
      <c r="B15" s="71" t="str">
        <f t="shared" si="0"/>
        <v>Las Vegas</v>
      </c>
      <c r="C15" s="72">
        <f t="shared" si="1"/>
        <v>70</v>
      </c>
      <c r="J15" t="str">
        <f>SummaryHigh!B15</f>
        <v>Columbus</v>
      </c>
      <c r="K15" s="80">
        <f>INDEX(TableH,MATCH(J15,SummaryHigh!$B$4:$B$55,0),MATCH($K$2,SummaryHigh!$B$4:$O$4,0))</f>
        <v>51</v>
      </c>
      <c r="L15" s="80">
        <f t="shared" si="2"/>
        <v>50.985</v>
      </c>
      <c r="M15" s="78">
        <f t="shared" si="3"/>
        <v>38</v>
      </c>
      <c r="N15" s="78">
        <f t="shared" si="4"/>
        <v>38</v>
      </c>
    </row>
    <row r="16" spans="1:14">
      <c r="A16" s="73">
        <v>12</v>
      </c>
      <c r="B16" s="71" t="str">
        <f t="shared" si="0"/>
        <v>Los Angeles</v>
      </c>
      <c r="C16" s="72">
        <f t="shared" si="1"/>
        <v>70</v>
      </c>
      <c r="J16" t="str">
        <f>SummaryHigh!B16</f>
        <v>Dallas</v>
      </c>
      <c r="K16" s="80">
        <f>INDEX(TableH,MATCH(J16,SummaryHigh!$B$4:$B$55,0),MATCH($K$2,SummaryHigh!$B$4:$O$4,0))</f>
        <v>69</v>
      </c>
      <c r="L16" s="80">
        <f t="shared" si="2"/>
        <v>68.984</v>
      </c>
      <c r="M16" s="78">
        <f t="shared" si="3"/>
        <v>13</v>
      </c>
      <c r="N16" s="78">
        <f t="shared" si="4"/>
        <v>13</v>
      </c>
    </row>
    <row r="17" spans="1:14">
      <c r="A17" s="73">
        <v>13</v>
      </c>
      <c r="B17" s="71" t="str">
        <f t="shared" si="0"/>
        <v>Dallas</v>
      </c>
      <c r="C17" s="72">
        <f t="shared" si="1"/>
        <v>69</v>
      </c>
      <c r="J17" t="str">
        <f>SummaryHigh!B17</f>
        <v>Denver</v>
      </c>
      <c r="K17" s="80">
        <f>INDEX(TableH,MATCH(J17,SummaryHigh!$B$4:$B$55,0),MATCH($K$2,SummaryHigh!$B$4:$O$4,0))</f>
        <v>54</v>
      </c>
      <c r="L17" s="80">
        <f t="shared" si="2"/>
        <v>53.983</v>
      </c>
      <c r="M17" s="78">
        <f t="shared" si="3"/>
        <v>33</v>
      </c>
      <c r="N17" s="78">
        <f t="shared" si="4"/>
        <v>34</v>
      </c>
    </row>
    <row r="18" spans="1:14">
      <c r="A18" s="73">
        <v>14</v>
      </c>
      <c r="B18" s="71" t="str">
        <f t="shared" si="0"/>
        <v>Birmingham</v>
      </c>
      <c r="C18" s="72">
        <f t="shared" si="1"/>
        <v>67</v>
      </c>
      <c r="J18" t="str">
        <f>SummaryHigh!B18</f>
        <v>Detroit</v>
      </c>
      <c r="K18" s="80">
        <f>INDEX(TableH,MATCH(J18,SummaryHigh!$B$4:$B$55,0),MATCH($K$2,SummaryHigh!$B$4:$O$4,0))</f>
        <v>46</v>
      </c>
      <c r="L18" s="80">
        <f t="shared" si="2"/>
        <v>45.982</v>
      </c>
      <c r="M18" s="78">
        <f t="shared" si="3"/>
        <v>45</v>
      </c>
      <c r="N18" s="78">
        <f t="shared" si="4"/>
        <v>45</v>
      </c>
    </row>
    <row r="19" spans="1:14">
      <c r="A19" s="73">
        <v>15</v>
      </c>
      <c r="B19" s="71" t="str">
        <f t="shared" si="0"/>
        <v>San Diego</v>
      </c>
      <c r="C19" s="72">
        <f t="shared" si="1"/>
        <v>66</v>
      </c>
      <c r="J19" t="str">
        <f>SummaryHigh!B19</f>
        <v>Hartford</v>
      </c>
      <c r="K19" s="80">
        <f>INDEX(TableH,MATCH(J19,SummaryHigh!$B$4:$B$55,0),MATCH($K$2,SummaryHigh!$B$4:$O$4,0))</f>
        <v>48</v>
      </c>
      <c r="L19" s="80">
        <f t="shared" si="2"/>
        <v>47.981</v>
      </c>
      <c r="M19" s="78">
        <f t="shared" si="3"/>
        <v>41</v>
      </c>
      <c r="N19" s="78">
        <f t="shared" si="4"/>
        <v>41</v>
      </c>
    </row>
    <row r="20" spans="1:14">
      <c r="A20" s="73">
        <v>16</v>
      </c>
      <c r="B20" s="71" t="str">
        <f t="shared" si="0"/>
        <v>San Jose</v>
      </c>
      <c r="C20" s="72">
        <f t="shared" si="1"/>
        <v>66</v>
      </c>
      <c r="J20" t="str">
        <f>SummaryHigh!B20</f>
        <v>Houston</v>
      </c>
      <c r="K20" s="80">
        <f>INDEX(TableH,MATCH(J20,SummaryHigh!$B$4:$B$55,0),MATCH($K$2,SummaryHigh!$B$4:$O$4,0))</f>
        <v>73</v>
      </c>
      <c r="L20" s="80">
        <f t="shared" si="2"/>
        <v>72.98</v>
      </c>
      <c r="M20" s="78">
        <f t="shared" si="3"/>
        <v>7</v>
      </c>
      <c r="N20" s="78">
        <f t="shared" si="4"/>
        <v>7</v>
      </c>
    </row>
    <row r="21" spans="1:14">
      <c r="A21" s="73">
        <v>17</v>
      </c>
      <c r="B21" s="71" t="str">
        <f t="shared" si="0"/>
        <v>Atlanta</v>
      </c>
      <c r="C21" s="72">
        <f t="shared" si="1"/>
        <v>65</v>
      </c>
      <c r="J21" t="str">
        <f>SummaryHigh!B21</f>
        <v>Indianapolis</v>
      </c>
      <c r="K21" s="80">
        <f>INDEX(TableH,MATCH(J21,SummaryHigh!$B$4:$B$55,0),MATCH($K$2,SummaryHigh!$B$4:$O$4,0))</f>
        <v>52</v>
      </c>
      <c r="L21" s="80">
        <f t="shared" si="2"/>
        <v>51.979</v>
      </c>
      <c r="M21" s="78">
        <f t="shared" si="3"/>
        <v>37</v>
      </c>
      <c r="N21" s="78">
        <f t="shared" si="4"/>
        <v>37</v>
      </c>
    </row>
    <row r="22" spans="1:14">
      <c r="A22" s="73">
        <v>18</v>
      </c>
      <c r="B22" s="71" t="str">
        <f t="shared" si="0"/>
        <v>Sacramento</v>
      </c>
      <c r="C22" s="72">
        <f t="shared" si="1"/>
        <v>65</v>
      </c>
      <c r="J22" t="str">
        <f>SummaryHigh!B22</f>
        <v>Jacksonville</v>
      </c>
      <c r="K22" s="80">
        <f>INDEX(TableH,MATCH(J22,SummaryHigh!$B$4:$B$55,0),MATCH($K$2,SummaryHigh!$B$4:$O$4,0))</f>
        <v>74</v>
      </c>
      <c r="L22" s="80">
        <f t="shared" si="2"/>
        <v>73.978</v>
      </c>
      <c r="M22" s="78">
        <f t="shared" si="3"/>
        <v>5</v>
      </c>
      <c r="N22" s="78">
        <f t="shared" si="4"/>
        <v>5</v>
      </c>
    </row>
    <row r="23" spans="1:14">
      <c r="A23" s="73">
        <v>19</v>
      </c>
      <c r="B23" s="71" t="str">
        <f t="shared" si="0"/>
        <v>Memphis</v>
      </c>
      <c r="C23" s="72">
        <f t="shared" si="1"/>
        <v>64</v>
      </c>
      <c r="J23" t="str">
        <f>SummaryHigh!B23</f>
        <v>Kansas City</v>
      </c>
      <c r="K23" s="80">
        <f>INDEX(TableH,MATCH(J23,SummaryHigh!$B$4:$B$55,0),MATCH($K$2,SummaryHigh!$B$4:$O$4,0))</f>
        <v>56</v>
      </c>
      <c r="L23" s="80">
        <f t="shared" si="2"/>
        <v>55.977</v>
      </c>
      <c r="M23" s="78">
        <f t="shared" si="3"/>
        <v>29</v>
      </c>
      <c r="N23" s="78">
        <f t="shared" si="4"/>
        <v>29</v>
      </c>
    </row>
    <row r="24" spans="1:14">
      <c r="A24" s="73">
        <v>20</v>
      </c>
      <c r="B24" s="71" t="str">
        <f t="shared" si="0"/>
        <v>Charlotte</v>
      </c>
      <c r="C24" s="72">
        <f t="shared" si="1"/>
        <v>63</v>
      </c>
      <c r="J24" t="str">
        <f>SummaryHigh!B24</f>
        <v>Las Vegas</v>
      </c>
      <c r="K24" s="80">
        <f>INDEX(TableH,MATCH(J24,SummaryHigh!$B$4:$B$55,0),MATCH($K$2,SummaryHigh!$B$4:$O$4,0))</f>
        <v>70</v>
      </c>
      <c r="L24" s="80">
        <f t="shared" si="2"/>
        <v>69.976</v>
      </c>
      <c r="M24" s="78">
        <f t="shared" si="3"/>
        <v>11</v>
      </c>
      <c r="N24" s="78">
        <f t="shared" si="4"/>
        <v>11</v>
      </c>
    </row>
    <row r="25" spans="1:14">
      <c r="A25" s="73">
        <v>21</v>
      </c>
      <c r="B25" s="71" t="str">
        <f t="shared" si="0"/>
        <v>Oklahoma City</v>
      </c>
      <c r="C25" s="72">
        <f t="shared" si="1"/>
        <v>63</v>
      </c>
      <c r="J25" t="str">
        <f>SummaryHigh!B25</f>
        <v>Los Angeles</v>
      </c>
      <c r="K25" s="80">
        <f>INDEX(TableH,MATCH(J25,SummaryHigh!$B$4:$B$55,0),MATCH($K$2,SummaryHigh!$B$4:$O$4,0))</f>
        <v>70</v>
      </c>
      <c r="L25" s="80">
        <f t="shared" si="2"/>
        <v>69.975</v>
      </c>
      <c r="M25" s="78">
        <f t="shared" si="3"/>
        <v>11</v>
      </c>
      <c r="N25" s="78">
        <f t="shared" si="4"/>
        <v>12</v>
      </c>
    </row>
    <row r="26" spans="1:14">
      <c r="A26" s="73">
        <v>22</v>
      </c>
      <c r="B26" s="71" t="str">
        <f t="shared" si="0"/>
        <v>Raleigh</v>
      </c>
      <c r="C26" s="72">
        <f t="shared" si="1"/>
        <v>63</v>
      </c>
      <c r="J26" t="str">
        <f>SummaryHigh!B26</f>
        <v>Louisville</v>
      </c>
      <c r="K26" s="80">
        <f>INDEX(TableH,MATCH(J26,SummaryHigh!$B$4:$B$55,0),MATCH($K$2,SummaryHigh!$B$4:$O$4,0))</f>
        <v>58</v>
      </c>
      <c r="L26" s="80">
        <f t="shared" si="2"/>
        <v>57.974</v>
      </c>
      <c r="M26" s="78">
        <f t="shared" si="3"/>
        <v>26</v>
      </c>
      <c r="N26" s="78">
        <f t="shared" si="4"/>
        <v>26</v>
      </c>
    </row>
    <row r="27" spans="1:14">
      <c r="A27" s="73">
        <v>23</v>
      </c>
      <c r="B27" s="71" t="str">
        <f t="shared" si="0"/>
        <v>San Francisco</v>
      </c>
      <c r="C27" s="72">
        <f t="shared" si="1"/>
        <v>62</v>
      </c>
      <c r="J27" t="str">
        <f>SummaryHigh!B27</f>
        <v>Memphis</v>
      </c>
      <c r="K27" s="80">
        <f>INDEX(TableH,MATCH(J27,SummaryHigh!$B$4:$B$55,0),MATCH($K$2,SummaryHigh!$B$4:$O$4,0))</f>
        <v>64</v>
      </c>
      <c r="L27" s="80">
        <f t="shared" si="2"/>
        <v>63.973</v>
      </c>
      <c r="M27" s="78">
        <f t="shared" si="3"/>
        <v>19</v>
      </c>
      <c r="N27" s="78">
        <f t="shared" si="4"/>
        <v>19</v>
      </c>
    </row>
    <row r="28" spans="1:14">
      <c r="A28" s="73">
        <v>24</v>
      </c>
      <c r="B28" s="71" t="str">
        <f t="shared" si="0"/>
        <v>Nashville</v>
      </c>
      <c r="C28" s="72">
        <f t="shared" si="1"/>
        <v>61</v>
      </c>
      <c r="J28" t="str">
        <f>SummaryHigh!B28</f>
        <v>Miami</v>
      </c>
      <c r="K28" s="80">
        <f>INDEX(TableH,MATCH(J28,SummaryHigh!$B$4:$B$55,0),MATCH($K$2,SummaryHigh!$B$4:$O$4,0))</f>
        <v>80</v>
      </c>
      <c r="L28" s="80">
        <f t="shared" si="2"/>
        <v>79.972</v>
      </c>
      <c r="M28" s="78">
        <f t="shared" si="3"/>
        <v>1</v>
      </c>
      <c r="N28" s="78">
        <f t="shared" si="4"/>
        <v>1</v>
      </c>
    </row>
    <row r="29" spans="1:14">
      <c r="A29" s="73">
        <v>25</v>
      </c>
      <c r="B29" s="71" t="str">
        <f t="shared" si="0"/>
        <v>Richmond</v>
      </c>
      <c r="C29" s="72">
        <f t="shared" si="1"/>
        <v>60</v>
      </c>
      <c r="J29" t="str">
        <f>SummaryHigh!B29</f>
        <v>Milwaukee</v>
      </c>
      <c r="K29" s="80">
        <f>INDEX(TableH,MATCH(J29,SummaryHigh!$B$4:$B$55,0),MATCH($K$2,SummaryHigh!$B$4:$O$4,0))</f>
        <v>42</v>
      </c>
      <c r="L29" s="80">
        <f t="shared" si="2"/>
        <v>41.971</v>
      </c>
      <c r="M29" s="78">
        <f t="shared" si="3"/>
        <v>48</v>
      </c>
      <c r="N29" s="78">
        <f t="shared" si="4"/>
        <v>49</v>
      </c>
    </row>
    <row r="30" spans="1:14">
      <c r="A30" s="73">
        <v>26</v>
      </c>
      <c r="B30" s="71" t="str">
        <f t="shared" si="0"/>
        <v>Louisville</v>
      </c>
      <c r="C30" s="72">
        <f t="shared" si="1"/>
        <v>58</v>
      </c>
      <c r="J30" t="str">
        <f>SummaryHigh!B30</f>
        <v>Minneapolis</v>
      </c>
      <c r="K30" s="80">
        <f>INDEX(TableH,MATCH(J30,SummaryHigh!$B$4:$B$55,0),MATCH($K$2,SummaryHigh!$B$4:$O$4,0))</f>
        <v>41</v>
      </c>
      <c r="L30" s="80">
        <f t="shared" si="2"/>
        <v>40.97</v>
      </c>
      <c r="M30" s="78">
        <f t="shared" si="3"/>
        <v>50</v>
      </c>
      <c r="N30" s="78">
        <f t="shared" si="4"/>
        <v>50</v>
      </c>
    </row>
    <row r="31" spans="1:14">
      <c r="A31" s="73">
        <v>27</v>
      </c>
      <c r="B31" s="71" t="str">
        <f t="shared" si="0"/>
        <v>Virginia Beach</v>
      </c>
      <c r="C31" s="72">
        <f t="shared" si="1"/>
        <v>58</v>
      </c>
      <c r="J31" t="str">
        <f>SummaryHigh!B31</f>
        <v>Nashville</v>
      </c>
      <c r="K31" s="80">
        <f>INDEX(TableH,MATCH(J31,SummaryHigh!$B$4:$B$55,0),MATCH($K$2,SummaryHigh!$B$4:$O$4,0))</f>
        <v>61</v>
      </c>
      <c r="L31" s="80">
        <f t="shared" si="2"/>
        <v>60.969</v>
      </c>
      <c r="M31" s="78">
        <f t="shared" si="3"/>
        <v>24</v>
      </c>
      <c r="N31" s="78">
        <f t="shared" si="4"/>
        <v>24</v>
      </c>
    </row>
    <row r="32" spans="1:14">
      <c r="A32" s="73">
        <v>28</v>
      </c>
      <c r="B32" s="71" t="str">
        <f t="shared" si="0"/>
        <v>Portland</v>
      </c>
      <c r="C32" s="72">
        <f t="shared" si="1"/>
        <v>57</v>
      </c>
      <c r="J32" t="str">
        <f>SummaryHigh!B32</f>
        <v>New Orleans</v>
      </c>
      <c r="K32" s="80">
        <f>INDEX(TableH,MATCH(J32,SummaryHigh!$B$4:$B$55,0),MATCH($K$2,SummaryHigh!$B$4:$O$4,0))</f>
        <v>72</v>
      </c>
      <c r="L32" s="80">
        <f t="shared" si="2"/>
        <v>71.968</v>
      </c>
      <c r="M32" s="78">
        <f t="shared" si="3"/>
        <v>9</v>
      </c>
      <c r="N32" s="78">
        <f t="shared" si="4"/>
        <v>10</v>
      </c>
    </row>
    <row r="33" spans="1:14">
      <c r="A33" s="73">
        <v>29</v>
      </c>
      <c r="B33" s="71" t="str">
        <f t="shared" si="0"/>
        <v>Kansas City</v>
      </c>
      <c r="C33" s="72">
        <f t="shared" si="1"/>
        <v>56</v>
      </c>
      <c r="J33" t="str">
        <f>SummaryHigh!B33</f>
        <v>New York</v>
      </c>
      <c r="K33" s="80">
        <f>INDEX(TableH,MATCH(J33,SummaryHigh!$B$4:$B$55,0),MATCH($K$2,SummaryHigh!$B$4:$O$4,0))</f>
        <v>50</v>
      </c>
      <c r="L33" s="80">
        <f t="shared" si="2"/>
        <v>49.967</v>
      </c>
      <c r="M33" s="78">
        <f t="shared" si="3"/>
        <v>39</v>
      </c>
      <c r="N33" s="78">
        <f t="shared" si="4"/>
        <v>39</v>
      </c>
    </row>
    <row r="34" spans="1:14">
      <c r="A34" s="73">
        <v>30</v>
      </c>
      <c r="B34" s="71" t="str">
        <f t="shared" si="0"/>
        <v>St. Louis</v>
      </c>
      <c r="C34" s="72">
        <f t="shared" si="1"/>
        <v>56</v>
      </c>
      <c r="J34" t="str">
        <f>SummaryHigh!B34</f>
        <v>Oklahoma City</v>
      </c>
      <c r="K34" s="80">
        <f>INDEX(TableH,MATCH(J34,SummaryHigh!$B$4:$B$55,0),MATCH($K$2,SummaryHigh!$B$4:$O$4,0))</f>
        <v>63</v>
      </c>
      <c r="L34" s="80">
        <f t="shared" si="2"/>
        <v>62.966</v>
      </c>
      <c r="M34" s="78">
        <f t="shared" si="3"/>
        <v>20</v>
      </c>
      <c r="N34" s="78">
        <f t="shared" si="4"/>
        <v>21</v>
      </c>
    </row>
    <row r="35" spans="1:14">
      <c r="A35" s="73">
        <v>31</v>
      </c>
      <c r="B35" s="71" t="str">
        <f t="shared" si="0"/>
        <v>Cincinnati</v>
      </c>
      <c r="C35" s="72">
        <f t="shared" si="1"/>
        <v>55</v>
      </c>
      <c r="J35" t="str">
        <f>SummaryHigh!B35</f>
        <v>Orlando</v>
      </c>
      <c r="K35" s="80">
        <f>INDEX(TableH,MATCH(J35,SummaryHigh!$B$4:$B$55,0),MATCH($K$2,SummaryHigh!$B$4:$O$4,0))</f>
        <v>78</v>
      </c>
      <c r="L35" s="80">
        <f t="shared" si="2"/>
        <v>77.965</v>
      </c>
      <c r="M35" s="78">
        <f t="shared" si="3"/>
        <v>2</v>
      </c>
      <c r="N35" s="78">
        <f t="shared" si="4"/>
        <v>2</v>
      </c>
    </row>
    <row r="36" spans="1:14">
      <c r="A36" s="73">
        <v>32</v>
      </c>
      <c r="B36" s="71" t="str">
        <f t="shared" si="0"/>
        <v>Seattle</v>
      </c>
      <c r="C36" s="72">
        <f t="shared" si="1"/>
        <v>55</v>
      </c>
      <c r="J36" t="str">
        <f>SummaryHigh!B36</f>
        <v>Philadelphia</v>
      </c>
      <c r="K36" s="80">
        <f>INDEX(TableH,MATCH(J36,SummaryHigh!$B$4:$B$55,0),MATCH($K$2,SummaryHigh!$B$4:$O$4,0))</f>
        <v>53</v>
      </c>
      <c r="L36" s="80">
        <f t="shared" si="2"/>
        <v>52.964</v>
      </c>
      <c r="M36" s="78">
        <f t="shared" si="3"/>
        <v>36</v>
      </c>
      <c r="N36" s="78">
        <f t="shared" si="4"/>
        <v>36</v>
      </c>
    </row>
    <row r="37" spans="1:14">
      <c r="A37" s="73">
        <v>33</v>
      </c>
      <c r="B37" s="71" t="str">
        <f t="shared" si="0"/>
        <v>Baltimore</v>
      </c>
      <c r="C37" s="72">
        <f t="shared" si="1"/>
        <v>54</v>
      </c>
      <c r="J37" t="str">
        <f>SummaryHigh!B37</f>
        <v>Phoenix</v>
      </c>
      <c r="K37" s="80">
        <f>INDEX(TableH,MATCH(J37,SummaryHigh!$B$4:$B$55,0),MATCH($K$2,SummaryHigh!$B$4:$O$4,0))</f>
        <v>78</v>
      </c>
      <c r="L37" s="80">
        <f t="shared" si="2"/>
        <v>77.963</v>
      </c>
      <c r="M37" s="78">
        <f t="shared" si="3"/>
        <v>2</v>
      </c>
      <c r="N37" s="78">
        <f t="shared" si="4"/>
        <v>3</v>
      </c>
    </row>
    <row r="38" spans="1:14">
      <c r="A38" s="73">
        <v>34</v>
      </c>
      <c r="B38" s="71" t="str">
        <f t="shared" ref="B38:B54" si="5">INDEX(J$5:J$54,MATCH(A38,$N$5:$N$54,0))</f>
        <v>Denver</v>
      </c>
      <c r="C38" s="72">
        <f t="shared" ref="C38:C54" si="6">VLOOKUP(B38,$J$5:$K$54,2,FALSE)</f>
        <v>54</v>
      </c>
      <c r="J38" t="str">
        <f>SummaryHigh!B38</f>
        <v>Pittsburgh</v>
      </c>
      <c r="K38" s="80">
        <f>INDEX(TableH,MATCH(J38,SummaryHigh!$B$4:$B$55,0),MATCH($K$2,SummaryHigh!$B$4:$O$4,0))</f>
        <v>49</v>
      </c>
      <c r="L38" s="80">
        <f t="shared" ref="L38:L54" si="7">K38-(ROW()/1000)</f>
        <v>48.962</v>
      </c>
      <c r="M38" s="78">
        <f t="shared" ref="M38:M54" si="8">RANK(K38,$K$5:$K$54)</f>
        <v>40</v>
      </c>
      <c r="N38" s="78">
        <f t="shared" ref="N38:N54" si="9">RANK(L38,$L$5:$L$54)</f>
        <v>40</v>
      </c>
    </row>
    <row r="39" spans="1:14">
      <c r="A39" s="73">
        <v>35</v>
      </c>
      <c r="B39" s="71" t="str">
        <f t="shared" si="5"/>
        <v>Salt Lake City</v>
      </c>
      <c r="C39" s="72">
        <f t="shared" si="6"/>
        <v>54</v>
      </c>
      <c r="J39" t="str">
        <f>SummaryHigh!B39</f>
        <v>Portland</v>
      </c>
      <c r="K39" s="80">
        <f>INDEX(TableH,MATCH(J39,SummaryHigh!$B$4:$B$55,0),MATCH($K$2,SummaryHigh!$B$4:$O$4,0))</f>
        <v>57</v>
      </c>
      <c r="L39" s="80">
        <f t="shared" si="7"/>
        <v>56.961</v>
      </c>
      <c r="M39" s="78">
        <f t="shared" si="8"/>
        <v>28</v>
      </c>
      <c r="N39" s="78">
        <f t="shared" si="9"/>
        <v>28</v>
      </c>
    </row>
    <row r="40" spans="1:14">
      <c r="A40" s="73">
        <v>36</v>
      </c>
      <c r="B40" s="71" t="str">
        <f t="shared" si="5"/>
        <v>Philadelphia</v>
      </c>
      <c r="C40" s="72">
        <f t="shared" si="6"/>
        <v>53</v>
      </c>
      <c r="J40" t="str">
        <f>SummaryHigh!B40</f>
        <v>Providence</v>
      </c>
      <c r="K40" s="80">
        <f>INDEX(TableH,MATCH(J40,SummaryHigh!$B$4:$B$55,0),MATCH($K$2,SummaryHigh!$B$4:$O$4,0))</f>
        <v>48</v>
      </c>
      <c r="L40" s="80">
        <f t="shared" si="7"/>
        <v>47.96</v>
      </c>
      <c r="M40" s="78">
        <f t="shared" si="8"/>
        <v>41</v>
      </c>
      <c r="N40" s="78">
        <f t="shared" si="9"/>
        <v>42</v>
      </c>
    </row>
    <row r="41" spans="1:14">
      <c r="A41" s="73">
        <v>37</v>
      </c>
      <c r="B41" s="71" t="str">
        <f t="shared" si="5"/>
        <v>Indianapolis</v>
      </c>
      <c r="C41" s="72">
        <f t="shared" si="6"/>
        <v>52</v>
      </c>
      <c r="J41" t="str">
        <f>SummaryHigh!B41</f>
        <v>Raleigh</v>
      </c>
      <c r="K41" s="80">
        <f>INDEX(TableH,MATCH(J41,SummaryHigh!$B$4:$B$55,0),MATCH($K$2,SummaryHigh!$B$4:$O$4,0))</f>
        <v>63</v>
      </c>
      <c r="L41" s="80">
        <f t="shared" si="7"/>
        <v>62.959</v>
      </c>
      <c r="M41" s="78">
        <f t="shared" si="8"/>
        <v>20</v>
      </c>
      <c r="N41" s="78">
        <f t="shared" si="9"/>
        <v>22</v>
      </c>
    </row>
    <row r="42" spans="1:14">
      <c r="A42" s="73">
        <v>38</v>
      </c>
      <c r="B42" s="71" t="str">
        <f t="shared" si="5"/>
        <v>Columbus</v>
      </c>
      <c r="C42" s="72">
        <f t="shared" si="6"/>
        <v>51</v>
      </c>
      <c r="J42" t="str">
        <f>SummaryHigh!B42</f>
        <v>Richmond</v>
      </c>
      <c r="K42" s="80">
        <f>INDEX(TableH,MATCH(J42,SummaryHigh!$B$4:$B$55,0),MATCH($K$2,SummaryHigh!$B$4:$O$4,0))</f>
        <v>60</v>
      </c>
      <c r="L42" s="80">
        <f t="shared" si="7"/>
        <v>59.958</v>
      </c>
      <c r="M42" s="78">
        <f t="shared" si="8"/>
        <v>25</v>
      </c>
      <c r="N42" s="78">
        <f t="shared" si="9"/>
        <v>25</v>
      </c>
    </row>
    <row r="43" spans="1:14">
      <c r="A43" s="73">
        <v>39</v>
      </c>
      <c r="B43" s="71" t="str">
        <f t="shared" si="5"/>
        <v>New York</v>
      </c>
      <c r="C43" s="72">
        <f t="shared" si="6"/>
        <v>50</v>
      </c>
      <c r="J43" t="str">
        <f>SummaryHigh!B43</f>
        <v>Riverside</v>
      </c>
      <c r="K43" s="80">
        <f>INDEX(TableH,MATCH(J43,SummaryHigh!$B$4:$B$55,0),MATCH($K$2,SummaryHigh!$B$4:$O$4,0))</f>
        <v>73</v>
      </c>
      <c r="L43" s="80">
        <f t="shared" si="7"/>
        <v>72.957</v>
      </c>
      <c r="M43" s="78">
        <f t="shared" si="8"/>
        <v>7</v>
      </c>
      <c r="N43" s="78">
        <f t="shared" si="9"/>
        <v>8</v>
      </c>
    </row>
    <row r="44" spans="1:14">
      <c r="A44" s="73">
        <v>40</v>
      </c>
      <c r="B44" s="71" t="str">
        <f t="shared" si="5"/>
        <v>Pittsburgh</v>
      </c>
      <c r="C44" s="72">
        <f t="shared" si="6"/>
        <v>49</v>
      </c>
      <c r="J44" t="str">
        <f>SummaryHigh!B44</f>
        <v>Rochester</v>
      </c>
      <c r="K44" s="80">
        <f>INDEX(TableH,MATCH(J44,SummaryHigh!$B$4:$B$55,0),MATCH($K$2,SummaryHigh!$B$4:$O$4,0))</f>
        <v>43</v>
      </c>
      <c r="L44" s="80">
        <f t="shared" si="7"/>
        <v>42.956</v>
      </c>
      <c r="M44" s="78">
        <f t="shared" si="8"/>
        <v>47</v>
      </c>
      <c r="N44" s="78">
        <f t="shared" si="9"/>
        <v>47</v>
      </c>
    </row>
    <row r="45" spans="1:14">
      <c r="A45" s="73">
        <v>41</v>
      </c>
      <c r="B45" s="71" t="str">
        <f t="shared" si="5"/>
        <v>Hartford</v>
      </c>
      <c r="C45" s="72">
        <f t="shared" si="6"/>
        <v>48</v>
      </c>
      <c r="J45" t="str">
        <f>SummaryHigh!B45</f>
        <v>Sacramento</v>
      </c>
      <c r="K45" s="80">
        <f>INDEX(TableH,MATCH(J45,SummaryHigh!$B$4:$B$55,0),MATCH($K$2,SummaryHigh!$B$4:$O$4,0))</f>
        <v>65</v>
      </c>
      <c r="L45" s="80">
        <f t="shared" si="7"/>
        <v>64.955</v>
      </c>
      <c r="M45" s="78">
        <f t="shared" si="8"/>
        <v>17</v>
      </c>
      <c r="N45" s="78">
        <f t="shared" si="9"/>
        <v>18</v>
      </c>
    </row>
    <row r="46" spans="1:14">
      <c r="A46" s="73">
        <v>42</v>
      </c>
      <c r="B46" s="71" t="str">
        <f t="shared" si="5"/>
        <v>Providence</v>
      </c>
      <c r="C46" s="72">
        <f t="shared" si="6"/>
        <v>48</v>
      </c>
      <c r="J46" t="str">
        <f>SummaryHigh!B46</f>
        <v>Salt Lake City</v>
      </c>
      <c r="K46" s="80">
        <f>INDEX(TableH,MATCH(J46,SummaryHigh!$B$4:$B$55,0),MATCH($K$2,SummaryHigh!$B$4:$O$4,0))</f>
        <v>54</v>
      </c>
      <c r="L46" s="80">
        <f t="shared" si="7"/>
        <v>53.954</v>
      </c>
      <c r="M46" s="78">
        <f t="shared" si="8"/>
        <v>33</v>
      </c>
      <c r="N46" s="78">
        <f t="shared" si="9"/>
        <v>35</v>
      </c>
    </row>
    <row r="47" spans="1:14">
      <c r="A47" s="73">
        <v>43</v>
      </c>
      <c r="B47" s="71" t="str">
        <f t="shared" si="5"/>
        <v>Chicago</v>
      </c>
      <c r="C47" s="72">
        <f t="shared" si="6"/>
        <v>47</v>
      </c>
      <c r="J47" t="str">
        <f>SummaryHigh!B47</f>
        <v>San Antonio</v>
      </c>
      <c r="K47" s="80">
        <f>INDEX(TableH,MATCH(J47,SummaryHigh!$B$4:$B$55,0),MATCH($K$2,SummaryHigh!$B$4:$O$4,0))</f>
        <v>74</v>
      </c>
      <c r="L47" s="80">
        <f t="shared" si="7"/>
        <v>73.953</v>
      </c>
      <c r="M47" s="78">
        <f t="shared" si="8"/>
        <v>5</v>
      </c>
      <c r="N47" s="78">
        <f t="shared" si="9"/>
        <v>6</v>
      </c>
    </row>
    <row r="48" spans="1:14">
      <c r="A48" s="73">
        <v>44</v>
      </c>
      <c r="B48" s="71" t="str">
        <f t="shared" si="5"/>
        <v>Cleveland</v>
      </c>
      <c r="C48" s="72">
        <f t="shared" si="6"/>
        <v>47</v>
      </c>
      <c r="J48" t="str">
        <f>SummaryHigh!B48</f>
        <v>San Diego</v>
      </c>
      <c r="K48" s="80">
        <f>INDEX(TableH,MATCH(J48,SummaryHigh!$B$4:$B$55,0),MATCH($K$2,SummaryHigh!$B$4:$O$4,0))</f>
        <v>66</v>
      </c>
      <c r="L48" s="80">
        <f t="shared" si="7"/>
        <v>65.952</v>
      </c>
      <c r="M48" s="78">
        <f t="shared" si="8"/>
        <v>15</v>
      </c>
      <c r="N48" s="78">
        <f t="shared" si="9"/>
        <v>15</v>
      </c>
    </row>
    <row r="49" spans="1:14">
      <c r="A49" s="73">
        <v>45</v>
      </c>
      <c r="B49" s="71" t="str">
        <f t="shared" si="5"/>
        <v>Detroit</v>
      </c>
      <c r="C49" s="72">
        <f t="shared" si="6"/>
        <v>46</v>
      </c>
      <c r="J49" t="str">
        <f>SummaryHigh!B49</f>
        <v>San Francisco</v>
      </c>
      <c r="K49" s="80">
        <f>INDEX(TableH,MATCH(J49,SummaryHigh!$B$4:$B$55,0),MATCH($K$2,SummaryHigh!$B$4:$O$4,0))</f>
        <v>62</v>
      </c>
      <c r="L49" s="80">
        <f t="shared" si="7"/>
        <v>61.951</v>
      </c>
      <c r="M49" s="78">
        <f t="shared" si="8"/>
        <v>23</v>
      </c>
      <c r="N49" s="78">
        <f t="shared" si="9"/>
        <v>23</v>
      </c>
    </row>
    <row r="50" spans="1:14">
      <c r="A50" s="73">
        <v>46</v>
      </c>
      <c r="B50" s="71" t="str">
        <f t="shared" si="5"/>
        <v>Boston</v>
      </c>
      <c r="C50" s="72">
        <f t="shared" si="6"/>
        <v>45</v>
      </c>
      <c r="J50" t="str">
        <f>SummaryHigh!B50</f>
        <v>San Jose</v>
      </c>
      <c r="K50" s="80">
        <f>INDEX(TableH,MATCH(J50,SummaryHigh!$B$4:$B$55,0),MATCH($K$2,SummaryHigh!$B$4:$O$4,0))</f>
        <v>66</v>
      </c>
      <c r="L50" s="80">
        <f t="shared" si="7"/>
        <v>65.95</v>
      </c>
      <c r="M50" s="78">
        <f t="shared" si="8"/>
        <v>15</v>
      </c>
      <c r="N50" s="78">
        <f t="shared" si="9"/>
        <v>16</v>
      </c>
    </row>
    <row r="51" spans="1:14">
      <c r="A51" s="73">
        <v>47</v>
      </c>
      <c r="B51" s="71" t="str">
        <f t="shared" si="5"/>
        <v>Rochester</v>
      </c>
      <c r="C51" s="72">
        <f t="shared" si="6"/>
        <v>43</v>
      </c>
      <c r="J51" t="str">
        <f>SummaryHigh!B51</f>
        <v>Seattle</v>
      </c>
      <c r="K51" s="80">
        <f>INDEX(TableH,MATCH(J51,SummaryHigh!$B$4:$B$55,0),MATCH($K$2,SummaryHigh!$B$4:$O$4,0))</f>
        <v>55</v>
      </c>
      <c r="L51" s="80">
        <f t="shared" si="7"/>
        <v>54.949</v>
      </c>
      <c r="M51" s="78">
        <f t="shared" si="8"/>
        <v>31</v>
      </c>
      <c r="N51" s="78">
        <f t="shared" si="9"/>
        <v>32</v>
      </c>
    </row>
    <row r="52" spans="1:14">
      <c r="A52" s="73">
        <v>48</v>
      </c>
      <c r="B52" s="71" t="str">
        <f t="shared" si="5"/>
        <v>Buffalo</v>
      </c>
      <c r="C52" s="72">
        <f t="shared" si="6"/>
        <v>42</v>
      </c>
      <c r="J52" t="str">
        <f>SummaryHigh!B52</f>
        <v>St. Louis</v>
      </c>
      <c r="K52" s="80">
        <f>INDEX(TableH,MATCH(J52,SummaryHigh!$B$4:$B$55,0),MATCH($K$2,SummaryHigh!$B$4:$O$4,0))</f>
        <v>56</v>
      </c>
      <c r="L52" s="80">
        <f t="shared" si="7"/>
        <v>55.948</v>
      </c>
      <c r="M52" s="78">
        <f t="shared" si="8"/>
        <v>29</v>
      </c>
      <c r="N52" s="78">
        <f t="shared" si="9"/>
        <v>30</v>
      </c>
    </row>
    <row r="53" spans="1:14">
      <c r="A53" s="73">
        <v>49</v>
      </c>
      <c r="B53" s="71" t="str">
        <f t="shared" si="5"/>
        <v>Milwaukee</v>
      </c>
      <c r="C53" s="72">
        <f t="shared" si="6"/>
        <v>42</v>
      </c>
      <c r="J53" t="str">
        <f>SummaryHigh!B53</f>
        <v>Tampa</v>
      </c>
      <c r="K53" s="80">
        <f>INDEX(TableH,MATCH(J53,SummaryHigh!$B$4:$B$55,0),MATCH($K$2,SummaryHigh!$B$4:$O$4,0))</f>
        <v>76</v>
      </c>
      <c r="L53" s="80">
        <f t="shared" si="7"/>
        <v>75.947</v>
      </c>
      <c r="M53" s="78">
        <f t="shared" si="8"/>
        <v>4</v>
      </c>
      <c r="N53" s="78">
        <f t="shared" si="9"/>
        <v>4</v>
      </c>
    </row>
    <row r="54" spans="1:14">
      <c r="A54" s="74">
        <v>50</v>
      </c>
      <c r="B54" s="71" t="str">
        <f t="shared" si="5"/>
        <v>Minneapolis</v>
      </c>
      <c r="C54" s="72">
        <f t="shared" si="6"/>
        <v>41</v>
      </c>
      <c r="J54" t="str">
        <f>SummaryHigh!B54</f>
        <v>Virginia Beach</v>
      </c>
      <c r="K54" s="80">
        <f>INDEX(TableH,MATCH(J54,SummaryHigh!$B$4:$B$55,0),MATCH($K$2,SummaryHigh!$B$4:$O$4,0))</f>
        <v>58</v>
      </c>
      <c r="L54" s="80">
        <f t="shared" si="7"/>
        <v>57.946</v>
      </c>
      <c r="M54" s="78">
        <f t="shared" si="8"/>
        <v>26</v>
      </c>
      <c r="N54" s="78">
        <f t="shared" si="9"/>
        <v>27</v>
      </c>
    </row>
    <row r="56" spans="1:3">
      <c r="A56" s="75" t="s">
        <v>639</v>
      </c>
      <c r="B56" s="76">
        <f>CheckSumSortCity</f>
        <v>382726</v>
      </c>
      <c r="C56" s="76">
        <f>CheckSumSortTemp</f>
        <v>268583</v>
      </c>
    </row>
  </sheetData>
  <sortState ref="B5:C54">
    <sortCondition ref="C5:C54" descending="1"/>
    <sortCondition ref="B5:B54"/>
  </sortState>
  <dataValidations count="1">
    <dataValidation type="list" allowBlank="1" showInputMessage="1" showErrorMessage="1" sqref="C3">
      <formula1>ListsMonthShort</formula1>
    </dataValidation>
  </dataValidation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99"/>
  </sheetPr>
  <dimension ref="A1"/>
  <sheetViews>
    <sheetView workbookViewId="0">
      <selection activeCell="A1" sqref="A1"/>
    </sheetView>
  </sheetViews>
  <sheetFormatPr defaultColWidth="0" defaultRowHeight="15" customHeight="1" zeroHeight="1"/>
  <cols>
    <col min="1" max="1" width="25.84375" customWidth="1"/>
    <col min="2" max="16384" width="9.15625" hidden="1"/>
  </cols>
  <sheetData>
    <row r="1" ht="81" customHeight="1" spans="1:1">
      <c r="A1" s="64" t="s">
        <v>69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FFCC"/>
  </sheetPr>
  <dimension ref="A2:X88"/>
  <sheetViews>
    <sheetView showGridLines="0" tabSelected="1" topLeftCell="H36" workbookViewId="0">
      <selection activeCell="R42" sqref="R42"/>
    </sheetView>
  </sheetViews>
  <sheetFormatPr defaultColWidth="9" defaultRowHeight="14"/>
  <cols>
    <col min="2" max="2" width="9.15625" customWidth="1"/>
    <col min="3" max="7" width="15.6953125" customWidth="1"/>
  </cols>
  <sheetData>
    <row r="2" spans="1:15">
      <c r="A2" s="28"/>
      <c r="B2" s="28" t="s">
        <v>653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4" spans="2:2">
      <c r="B4" t="s">
        <v>654</v>
      </c>
    </row>
    <row r="5" spans="2:2">
      <c r="B5" t="s">
        <v>655</v>
      </c>
    </row>
    <row r="6" spans="2:2">
      <c r="B6" t="s">
        <v>656</v>
      </c>
    </row>
    <row r="8" spans="2:2">
      <c r="B8" s="29" t="s">
        <v>657</v>
      </c>
    </row>
    <row r="9" spans="2:2">
      <c r="B9" t="s">
        <v>658</v>
      </c>
    </row>
    <row r="10" spans="2:2">
      <c r="B10" s="30">
        <v>0.05</v>
      </c>
    </row>
    <row r="11" spans="2:2">
      <c r="B11" s="30">
        <v>0.055</v>
      </c>
    </row>
    <row r="12" spans="2:2">
      <c r="B12" s="30">
        <v>0.06</v>
      </c>
    </row>
    <row r="13" spans="2:2">
      <c r="B13" s="30">
        <v>0.065</v>
      </c>
    </row>
    <row r="14" spans="2:2">
      <c r="B14" s="30">
        <v>0.07</v>
      </c>
    </row>
    <row r="15" spans="2:2">
      <c r="B15" s="30">
        <v>0.075</v>
      </c>
    </row>
    <row r="16" spans="2:2">
      <c r="B16" t="s">
        <v>659</v>
      </c>
    </row>
    <row r="18" spans="2:2">
      <c r="B18" s="29" t="s">
        <v>660</v>
      </c>
    </row>
    <row r="19" spans="2:2">
      <c r="B19" t="s">
        <v>661</v>
      </c>
    </row>
    <row r="20" spans="2:2">
      <c r="B20" s="31">
        <v>4</v>
      </c>
    </row>
    <row r="21" spans="2:2">
      <c r="B21" s="31">
        <v>5</v>
      </c>
    </row>
    <row r="22" spans="2:2">
      <c r="B22" s="31">
        <v>6</v>
      </c>
    </row>
    <row r="23" spans="2:2">
      <c r="B23" s="31">
        <v>7</v>
      </c>
    </row>
    <row r="24" spans="2:2">
      <c r="B24" s="31">
        <v>8</v>
      </c>
    </row>
    <row r="26" spans="2:2">
      <c r="B26" s="29" t="s">
        <v>662</v>
      </c>
    </row>
    <row r="27" spans="2:2">
      <c r="B27" t="s">
        <v>663</v>
      </c>
    </row>
    <row r="28" spans="2:2">
      <c r="B28" t="s">
        <v>664</v>
      </c>
    </row>
    <row r="29" spans="2:2">
      <c r="B29" s="31">
        <v>1500</v>
      </c>
    </row>
    <row r="30" spans="2:2">
      <c r="B30" s="31">
        <v>1800</v>
      </c>
    </row>
    <row r="31" spans="2:2">
      <c r="B31" s="31">
        <v>2200</v>
      </c>
    </row>
    <row r="32" spans="2:2">
      <c r="B32" s="31">
        <v>2700</v>
      </c>
    </row>
    <row r="34" spans="2:2">
      <c r="B34" s="29" t="s">
        <v>665</v>
      </c>
    </row>
    <row r="35" spans="2:2">
      <c r="B35" t="s">
        <v>666</v>
      </c>
    </row>
    <row r="36" spans="2:2">
      <c r="B36" t="s">
        <v>667</v>
      </c>
    </row>
    <row r="37" spans="2:2">
      <c r="B37" t="s">
        <v>668</v>
      </c>
    </row>
    <row r="38" spans="2:2">
      <c r="B38" t="s">
        <v>669</v>
      </c>
    </row>
    <row r="40" spans="2:2">
      <c r="B40" s="32" t="s">
        <v>670</v>
      </c>
    </row>
    <row r="42" spans="1:24">
      <c r="A42" s="28"/>
      <c r="B42" s="28" t="s">
        <v>671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2:2">
      <c r="B43" t="s">
        <v>672</v>
      </c>
    </row>
    <row r="44" spans="2:2">
      <c r="B44" t="s">
        <v>673</v>
      </c>
    </row>
    <row r="45" spans="2:2">
      <c r="B45" t="s">
        <v>674</v>
      </c>
    </row>
    <row r="46" spans="2:2">
      <c r="B46" t="s">
        <v>675</v>
      </c>
    </row>
    <row r="47" spans="2:2">
      <c r="B47" s="32" t="s">
        <v>676</v>
      </c>
    </row>
    <row r="48" ht="20" spans="2:14">
      <c r="B48" t="s">
        <v>677</v>
      </c>
      <c r="N48" t="s">
        <v>678</v>
      </c>
    </row>
    <row r="49" ht="20" spans="2:14">
      <c r="B49" t="s">
        <v>679</v>
      </c>
      <c r="N49" t="s">
        <v>680</v>
      </c>
    </row>
    <row r="50" ht="20" spans="2:14">
      <c r="B50" t="s">
        <v>681</v>
      </c>
      <c r="N50" t="s">
        <v>682</v>
      </c>
    </row>
    <row r="52" spans="9:9">
      <c r="I52" s="32" t="s">
        <v>683</v>
      </c>
    </row>
    <row r="53" ht="28" spans="2:24">
      <c r="B53" s="33" t="s">
        <v>684</v>
      </c>
      <c r="C53" s="34" t="s">
        <v>657</v>
      </c>
      <c r="D53" s="35" t="s">
        <v>660</v>
      </c>
      <c r="E53" s="35" t="s">
        <v>662</v>
      </c>
      <c r="F53" s="35" t="s">
        <v>665</v>
      </c>
      <c r="G53" s="40" t="s">
        <v>685</v>
      </c>
      <c r="I53" s="46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52"/>
    </row>
    <row r="54" spans="2:24">
      <c r="B54" s="36">
        <v>1</v>
      </c>
      <c r="C54" s="37">
        <v>0.065</v>
      </c>
      <c r="D54" s="38">
        <v>4</v>
      </c>
      <c r="E54" s="38">
        <v>1500</v>
      </c>
      <c r="F54" s="41"/>
      <c r="G54" s="42"/>
      <c r="I54" s="48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53"/>
    </row>
    <row r="55" spans="2:24">
      <c r="B55" s="36">
        <f t="shared" ref="B55:B70" si="0">B54+1</f>
        <v>2</v>
      </c>
      <c r="C55" s="39">
        <v>0.05</v>
      </c>
      <c r="D55" s="31">
        <v>6</v>
      </c>
      <c r="E55" s="31">
        <v>1800</v>
      </c>
      <c r="F55" s="43"/>
      <c r="G55" s="44"/>
      <c r="I55" s="50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4"/>
    </row>
    <row r="56" spans="2:24">
      <c r="B56" s="36">
        <f t="shared" si="0"/>
        <v>3</v>
      </c>
      <c r="C56" s="39">
        <v>0.05</v>
      </c>
      <c r="D56" s="31">
        <v>7</v>
      </c>
      <c r="E56" s="31">
        <v>1500</v>
      </c>
      <c r="F56" s="45"/>
      <c r="G56" s="44"/>
      <c r="I56" s="50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4"/>
    </row>
    <row r="57" spans="2:24">
      <c r="B57" s="36">
        <f t="shared" si="0"/>
        <v>4</v>
      </c>
      <c r="C57" s="39">
        <v>0.075</v>
      </c>
      <c r="D57" s="31">
        <v>7</v>
      </c>
      <c r="E57" s="31">
        <v>2200</v>
      </c>
      <c r="F57" s="45"/>
      <c r="G57" s="44"/>
      <c r="I57" s="5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4"/>
    </row>
    <row r="58" spans="2:24">
      <c r="B58" s="36">
        <f t="shared" si="0"/>
        <v>5</v>
      </c>
      <c r="C58" s="39">
        <v>0.055</v>
      </c>
      <c r="D58" s="31">
        <v>6</v>
      </c>
      <c r="E58" s="31">
        <v>2200</v>
      </c>
      <c r="F58" s="45"/>
      <c r="G58" s="44"/>
      <c r="I58" s="50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4"/>
    </row>
    <row r="59" spans="2:24">
      <c r="B59" s="36">
        <f t="shared" si="0"/>
        <v>6</v>
      </c>
      <c r="C59" s="39">
        <v>0.06</v>
      </c>
      <c r="D59" s="31">
        <v>7</v>
      </c>
      <c r="E59" s="31">
        <v>1500</v>
      </c>
      <c r="F59" s="45"/>
      <c r="G59" s="44"/>
      <c r="I59" s="50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4"/>
    </row>
    <row r="60" spans="2:24">
      <c r="B60" s="36">
        <f t="shared" si="0"/>
        <v>7</v>
      </c>
      <c r="C60" s="39">
        <v>0.07</v>
      </c>
      <c r="D60" s="31">
        <v>6</v>
      </c>
      <c r="E60" s="31">
        <v>2700</v>
      </c>
      <c r="F60" s="45"/>
      <c r="G60" s="44"/>
      <c r="I60" s="50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4"/>
    </row>
    <row r="61" spans="2:24">
      <c r="B61" s="36">
        <f t="shared" si="0"/>
        <v>8</v>
      </c>
      <c r="C61" s="39">
        <v>0.055</v>
      </c>
      <c r="D61" s="31">
        <v>5</v>
      </c>
      <c r="E61" s="31">
        <v>1800</v>
      </c>
      <c r="F61" s="45"/>
      <c r="G61" s="44"/>
      <c r="I61" s="50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4"/>
    </row>
    <row r="62" spans="2:24">
      <c r="B62" s="36">
        <f t="shared" si="0"/>
        <v>9</v>
      </c>
      <c r="C62" s="39">
        <v>0.065</v>
      </c>
      <c r="D62" s="31">
        <v>4</v>
      </c>
      <c r="E62" s="31">
        <v>1800</v>
      </c>
      <c r="F62" s="45"/>
      <c r="G62" s="44"/>
      <c r="I62" s="50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4"/>
    </row>
    <row r="63" spans="2:24">
      <c r="B63" s="36">
        <f t="shared" si="0"/>
        <v>10</v>
      </c>
      <c r="C63" s="39">
        <v>0.06</v>
      </c>
      <c r="D63" s="31">
        <v>5</v>
      </c>
      <c r="E63" s="31">
        <v>1800</v>
      </c>
      <c r="F63" s="45"/>
      <c r="G63" s="44"/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4"/>
    </row>
    <row r="64" spans="2:24">
      <c r="B64" s="36">
        <f t="shared" si="0"/>
        <v>11</v>
      </c>
      <c r="C64" s="39">
        <v>0.06</v>
      </c>
      <c r="D64" s="31">
        <v>4</v>
      </c>
      <c r="E64" s="31">
        <v>1500</v>
      </c>
      <c r="F64" s="45"/>
      <c r="G64" s="44"/>
      <c r="I64" s="50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4"/>
    </row>
    <row r="65" spans="2:24">
      <c r="B65" s="36">
        <f t="shared" si="0"/>
        <v>12</v>
      </c>
      <c r="C65" s="39">
        <v>0.065</v>
      </c>
      <c r="D65" s="31">
        <v>4</v>
      </c>
      <c r="E65" s="31">
        <v>2200</v>
      </c>
      <c r="F65" s="45"/>
      <c r="G65" s="44"/>
      <c r="I65" s="50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4"/>
    </row>
    <row r="66" spans="2:24">
      <c r="B66" s="36">
        <f t="shared" si="0"/>
        <v>13</v>
      </c>
      <c r="C66" s="39">
        <v>0.07</v>
      </c>
      <c r="D66" s="31">
        <v>6</v>
      </c>
      <c r="E66" s="31">
        <v>2200</v>
      </c>
      <c r="F66" s="45"/>
      <c r="G66" s="44"/>
      <c r="I66" s="50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4"/>
    </row>
    <row r="67" spans="2:24">
      <c r="B67" s="36">
        <f t="shared" si="0"/>
        <v>14</v>
      </c>
      <c r="C67" s="39">
        <v>0.06</v>
      </c>
      <c r="D67" s="31">
        <v>7</v>
      </c>
      <c r="E67" s="31">
        <v>2200</v>
      </c>
      <c r="F67" s="45"/>
      <c r="G67" s="44"/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4"/>
    </row>
    <row r="68" spans="2:24">
      <c r="B68" s="36">
        <f t="shared" si="0"/>
        <v>15</v>
      </c>
      <c r="C68" s="39">
        <v>0.065</v>
      </c>
      <c r="D68" s="31">
        <v>8</v>
      </c>
      <c r="E68" s="31">
        <v>2700</v>
      </c>
      <c r="F68" s="45"/>
      <c r="G68" s="44"/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4"/>
    </row>
    <row r="69" spans="2:24">
      <c r="B69" s="36">
        <f t="shared" si="0"/>
        <v>16</v>
      </c>
      <c r="C69" s="39">
        <v>0.075</v>
      </c>
      <c r="D69" s="31">
        <v>8</v>
      </c>
      <c r="E69" s="31">
        <v>1800</v>
      </c>
      <c r="F69" s="45"/>
      <c r="G69" s="44"/>
      <c r="I69" s="50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4"/>
    </row>
    <row r="70" spans="2:24">
      <c r="B70" s="36">
        <f t="shared" si="0"/>
        <v>17</v>
      </c>
      <c r="C70" s="39">
        <v>0.06</v>
      </c>
      <c r="D70" s="31">
        <v>6</v>
      </c>
      <c r="E70" s="31">
        <v>2700</v>
      </c>
      <c r="F70" s="45"/>
      <c r="G70" s="44"/>
      <c r="I70" s="50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4"/>
    </row>
    <row r="71" spans="2:24">
      <c r="B71" s="36">
        <f t="shared" ref="B71:B73" si="1">B70+1</f>
        <v>18</v>
      </c>
      <c r="C71" s="39">
        <v>0.06</v>
      </c>
      <c r="D71" s="31">
        <v>6</v>
      </c>
      <c r="E71" s="31">
        <v>1800</v>
      </c>
      <c r="F71" s="45"/>
      <c r="G71" s="44"/>
      <c r="I71" s="50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4"/>
    </row>
    <row r="72" spans="2:24">
      <c r="B72" s="36">
        <f t="shared" si="1"/>
        <v>19</v>
      </c>
      <c r="C72" s="39">
        <v>0.06</v>
      </c>
      <c r="D72" s="31">
        <v>8</v>
      </c>
      <c r="E72" s="31">
        <v>1500</v>
      </c>
      <c r="F72" s="45"/>
      <c r="G72" s="44"/>
      <c r="I72" s="50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4"/>
    </row>
    <row r="73" spans="2:24">
      <c r="B73" s="36">
        <f t="shared" si="1"/>
        <v>20</v>
      </c>
      <c r="C73" s="39">
        <v>0.065</v>
      </c>
      <c r="D73" s="31">
        <v>7</v>
      </c>
      <c r="E73" s="31">
        <v>1500</v>
      </c>
      <c r="F73" s="45"/>
      <c r="G73" s="44"/>
      <c r="I73" s="50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4"/>
    </row>
    <row r="74" spans="2:24">
      <c r="B74" s="36">
        <f t="shared" ref="B74:B81" si="2">B73+1</f>
        <v>21</v>
      </c>
      <c r="C74" s="39">
        <v>0.065</v>
      </c>
      <c r="D74" s="31">
        <v>7</v>
      </c>
      <c r="E74" s="31">
        <v>1800</v>
      </c>
      <c r="F74" s="45"/>
      <c r="G74" s="44"/>
      <c r="I74" s="50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4"/>
    </row>
    <row r="75" spans="2:24">
      <c r="B75" s="36">
        <f t="shared" si="2"/>
        <v>22</v>
      </c>
      <c r="C75" s="39">
        <v>0.07</v>
      </c>
      <c r="D75" s="31">
        <v>4</v>
      </c>
      <c r="E75" s="31">
        <v>2700</v>
      </c>
      <c r="F75" s="45"/>
      <c r="G75" s="44"/>
      <c r="I75" s="50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4"/>
    </row>
    <row r="76" spans="2:24">
      <c r="B76" s="36">
        <f t="shared" si="2"/>
        <v>23</v>
      </c>
      <c r="C76" s="39">
        <v>0.055</v>
      </c>
      <c r="D76" s="31">
        <v>6</v>
      </c>
      <c r="E76" s="31">
        <v>2700</v>
      </c>
      <c r="F76" s="45"/>
      <c r="G76" s="44"/>
      <c r="I76" s="50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4"/>
    </row>
    <row r="77" spans="2:24">
      <c r="B77" s="36">
        <f t="shared" si="2"/>
        <v>24</v>
      </c>
      <c r="C77" s="39">
        <v>0.055</v>
      </c>
      <c r="D77" s="31">
        <v>5</v>
      </c>
      <c r="E77" s="31">
        <v>2200</v>
      </c>
      <c r="F77" s="45"/>
      <c r="G77" s="44"/>
      <c r="I77" s="50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4"/>
    </row>
    <row r="78" spans="2:24">
      <c r="B78" s="36">
        <f t="shared" si="2"/>
        <v>25</v>
      </c>
      <c r="C78" s="39">
        <v>0.075</v>
      </c>
      <c r="D78" s="31">
        <v>8</v>
      </c>
      <c r="E78" s="31">
        <v>2700</v>
      </c>
      <c r="F78" s="45"/>
      <c r="G78" s="44"/>
      <c r="I78" s="50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4"/>
    </row>
    <row r="79" spans="2:24">
      <c r="B79" s="36">
        <f t="shared" si="2"/>
        <v>26</v>
      </c>
      <c r="C79" s="39">
        <v>0.06</v>
      </c>
      <c r="D79" s="31">
        <v>6</v>
      </c>
      <c r="E79" s="31">
        <v>2200</v>
      </c>
      <c r="F79" s="45"/>
      <c r="G79" s="44"/>
      <c r="I79" s="50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4"/>
    </row>
    <row r="80" spans="2:24">
      <c r="B80" s="36">
        <f t="shared" si="2"/>
        <v>27</v>
      </c>
      <c r="C80" s="39">
        <v>0.075</v>
      </c>
      <c r="D80" s="31">
        <v>7</v>
      </c>
      <c r="E80" s="31">
        <v>1800</v>
      </c>
      <c r="F80" s="45"/>
      <c r="G80" s="44"/>
      <c r="I80" s="50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4"/>
    </row>
    <row r="81" spans="2:24">
      <c r="B81" s="36">
        <f t="shared" si="2"/>
        <v>28</v>
      </c>
      <c r="C81" s="39">
        <v>0.075</v>
      </c>
      <c r="D81" s="31">
        <v>4</v>
      </c>
      <c r="E81" s="31">
        <v>2200</v>
      </c>
      <c r="F81" s="45"/>
      <c r="G81" s="44"/>
      <c r="I81" s="50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4"/>
    </row>
    <row r="82" spans="2:24">
      <c r="B82" s="36">
        <f t="shared" ref="B82:B83" si="3">B81+1</f>
        <v>29</v>
      </c>
      <c r="C82" s="39">
        <v>0.05</v>
      </c>
      <c r="D82" s="31">
        <v>5</v>
      </c>
      <c r="E82" s="31">
        <v>1500</v>
      </c>
      <c r="F82" s="45"/>
      <c r="G82" s="44"/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4"/>
    </row>
    <row r="83" spans="2:24">
      <c r="B83" s="55">
        <f t="shared" si="3"/>
        <v>30</v>
      </c>
      <c r="C83" s="56">
        <v>0.065</v>
      </c>
      <c r="D83" s="57">
        <v>5</v>
      </c>
      <c r="E83" s="57">
        <v>2200</v>
      </c>
      <c r="F83" s="58"/>
      <c r="G83" s="59"/>
      <c r="I83" s="61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3"/>
    </row>
    <row r="84" spans="6:7">
      <c r="F84" s="21"/>
      <c r="G84" s="21"/>
    </row>
    <row r="85" spans="5:7">
      <c r="E85" t="s">
        <v>639</v>
      </c>
      <c r="F85" s="60">
        <f>SUM(F54:F83)</f>
        <v>0</v>
      </c>
      <c r="G85" s="60">
        <f>SUM(G54:G83)</f>
        <v>0</v>
      </c>
    </row>
    <row r="88" spans="1:24">
      <c r="A88" s="28"/>
      <c r="B88" s="28" t="s">
        <v>686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E4" sqref="E4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0.05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5530</v>
      </c>
      <c r="D3" s="12">
        <v>7840</v>
      </c>
      <c r="E3" s="12">
        <v>7440</v>
      </c>
      <c r="F3" s="12">
        <v>5940</v>
      </c>
      <c r="G3" s="25">
        <v>7510</v>
      </c>
    </row>
    <row r="4" spans="1:7">
      <c r="A4" s="13" t="s">
        <v>691</v>
      </c>
      <c r="B4" s="14">
        <v>1800</v>
      </c>
      <c r="C4" s="15">
        <v>5850</v>
      </c>
      <c r="D4" s="16">
        <v>6160</v>
      </c>
      <c r="E4" s="16">
        <v>7990</v>
      </c>
      <c r="F4" s="16">
        <v>7300</v>
      </c>
      <c r="G4" s="26">
        <v>7110</v>
      </c>
    </row>
    <row r="5" spans="1:7">
      <c r="A5" s="13" t="s">
        <v>692</v>
      </c>
      <c r="B5" s="14">
        <v>2200</v>
      </c>
      <c r="C5" s="15">
        <v>5270</v>
      </c>
      <c r="D5" s="16">
        <v>7900</v>
      </c>
      <c r="E5" s="16">
        <v>6250</v>
      </c>
      <c r="F5" s="16">
        <v>5750</v>
      </c>
      <c r="G5" s="26">
        <v>6070</v>
      </c>
    </row>
    <row r="6" spans="1:7">
      <c r="A6" s="17" t="s">
        <v>693</v>
      </c>
      <c r="B6" s="18">
        <v>2700</v>
      </c>
      <c r="C6" s="19">
        <v>6950</v>
      </c>
      <c r="D6" s="20">
        <v>5860</v>
      </c>
      <c r="E6" s="20">
        <v>7420</v>
      </c>
      <c r="F6" s="20">
        <v>7930</v>
      </c>
      <c r="G6" s="27">
        <v>6170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E5" sqref="E5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0.055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7620</v>
      </c>
      <c r="D3" s="12">
        <v>7540</v>
      </c>
      <c r="E3" s="12">
        <v>6660</v>
      </c>
      <c r="F3" s="12">
        <v>6120</v>
      </c>
      <c r="G3" s="25">
        <v>7520</v>
      </c>
    </row>
    <row r="4" spans="1:7">
      <c r="A4" s="13" t="s">
        <v>691</v>
      </c>
      <c r="B4" s="14">
        <v>1800</v>
      </c>
      <c r="C4" s="15">
        <v>5940</v>
      </c>
      <c r="D4" s="16">
        <v>6720</v>
      </c>
      <c r="E4" s="16">
        <v>7720</v>
      </c>
      <c r="F4" s="16">
        <v>6860</v>
      </c>
      <c r="G4" s="26">
        <v>7210</v>
      </c>
    </row>
    <row r="5" spans="1:7">
      <c r="A5" s="13" t="s">
        <v>692</v>
      </c>
      <c r="B5" s="14">
        <v>2200</v>
      </c>
      <c r="C5" s="15">
        <v>6060</v>
      </c>
      <c r="D5" s="16">
        <v>7930</v>
      </c>
      <c r="E5" s="16">
        <v>7600</v>
      </c>
      <c r="F5" s="16">
        <v>5940</v>
      </c>
      <c r="G5" s="26">
        <v>5980</v>
      </c>
    </row>
    <row r="6" spans="1:7">
      <c r="A6" s="17" t="s">
        <v>693</v>
      </c>
      <c r="B6" s="18">
        <v>2700</v>
      </c>
      <c r="C6" s="19">
        <v>6430</v>
      </c>
      <c r="D6" s="20">
        <v>5960</v>
      </c>
      <c r="E6" s="20">
        <v>6400</v>
      </c>
      <c r="F6" s="20">
        <v>5560</v>
      </c>
      <c r="G6" s="27">
        <v>5810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C8" sqref="C8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0.06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5260</v>
      </c>
      <c r="D3" s="12">
        <v>6350</v>
      </c>
      <c r="E3" s="12">
        <v>6810</v>
      </c>
      <c r="F3" s="12">
        <v>5650</v>
      </c>
      <c r="G3" s="25">
        <v>6970</v>
      </c>
    </row>
    <row r="4" spans="1:7">
      <c r="A4" s="13" t="s">
        <v>691</v>
      </c>
      <c r="B4" s="14">
        <v>1800</v>
      </c>
      <c r="C4" s="15">
        <v>7860</v>
      </c>
      <c r="D4" s="16">
        <v>6200</v>
      </c>
      <c r="E4" s="16">
        <v>5820</v>
      </c>
      <c r="F4" s="16">
        <v>5870</v>
      </c>
      <c r="G4" s="26">
        <v>5200</v>
      </c>
    </row>
    <row r="5" spans="1:7">
      <c r="A5" s="13" t="s">
        <v>692</v>
      </c>
      <c r="B5" s="14">
        <v>2200</v>
      </c>
      <c r="C5" s="15">
        <v>7730</v>
      </c>
      <c r="D5" s="16">
        <v>6240</v>
      </c>
      <c r="E5" s="16">
        <v>6980</v>
      </c>
      <c r="F5" s="16">
        <v>5920</v>
      </c>
      <c r="G5" s="26">
        <v>5190</v>
      </c>
    </row>
    <row r="6" spans="1:7">
      <c r="A6" s="17" t="s">
        <v>693</v>
      </c>
      <c r="B6" s="18">
        <v>2700</v>
      </c>
      <c r="C6" s="19">
        <v>5120</v>
      </c>
      <c r="D6" s="20">
        <v>5040</v>
      </c>
      <c r="E6" s="20">
        <v>7440</v>
      </c>
      <c r="F6" s="20">
        <v>5640</v>
      </c>
      <c r="G6" s="27">
        <v>5740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G6" sqref="G6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0.065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5100</v>
      </c>
      <c r="D3" s="12">
        <v>6270</v>
      </c>
      <c r="E3" s="12">
        <v>6700</v>
      </c>
      <c r="F3" s="12">
        <v>6410</v>
      </c>
      <c r="G3" s="25">
        <v>7600</v>
      </c>
    </row>
    <row r="4" spans="1:7">
      <c r="A4" s="13" t="s">
        <v>691</v>
      </c>
      <c r="B4" s="14">
        <v>1800</v>
      </c>
      <c r="C4" s="15">
        <v>6280</v>
      </c>
      <c r="D4" s="16">
        <v>6110</v>
      </c>
      <c r="E4" s="16">
        <v>7600</v>
      </c>
      <c r="F4" s="16">
        <v>6740</v>
      </c>
      <c r="G4" s="26">
        <v>6090</v>
      </c>
    </row>
    <row r="5" spans="1:7">
      <c r="A5" s="13" t="s">
        <v>692</v>
      </c>
      <c r="B5" s="14">
        <v>2200</v>
      </c>
      <c r="C5" s="15">
        <v>7240</v>
      </c>
      <c r="D5" s="16">
        <v>7490</v>
      </c>
      <c r="E5" s="16">
        <v>5130</v>
      </c>
      <c r="F5" s="16">
        <v>6240</v>
      </c>
      <c r="G5" s="26">
        <v>5910</v>
      </c>
    </row>
    <row r="6" spans="1:7">
      <c r="A6" s="17" t="s">
        <v>693</v>
      </c>
      <c r="B6" s="18">
        <v>2700</v>
      </c>
      <c r="C6" s="19">
        <v>7940</v>
      </c>
      <c r="D6" s="20">
        <v>5960</v>
      </c>
      <c r="E6" s="20">
        <v>5450</v>
      </c>
      <c r="F6" s="20">
        <v>7070</v>
      </c>
      <c r="G6" s="27">
        <v>6870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C8" sqref="C8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0.07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6150</v>
      </c>
      <c r="D3" s="12">
        <v>7690</v>
      </c>
      <c r="E3" s="12">
        <v>6230</v>
      </c>
      <c r="F3" s="12">
        <v>6440</v>
      </c>
      <c r="G3" s="25">
        <v>7160</v>
      </c>
    </row>
    <row r="4" spans="1:7">
      <c r="A4" s="13" t="s">
        <v>691</v>
      </c>
      <c r="B4" s="14">
        <v>1800</v>
      </c>
      <c r="C4" s="15">
        <v>7350</v>
      </c>
      <c r="D4" s="16">
        <v>5030</v>
      </c>
      <c r="E4" s="16">
        <v>7780</v>
      </c>
      <c r="F4" s="16">
        <v>6250</v>
      </c>
      <c r="G4" s="26">
        <v>6690</v>
      </c>
    </row>
    <row r="5" spans="1:7">
      <c r="A5" s="13" t="s">
        <v>692</v>
      </c>
      <c r="B5" s="14">
        <v>2200</v>
      </c>
      <c r="C5" s="15">
        <v>5610</v>
      </c>
      <c r="D5" s="16">
        <v>7680</v>
      </c>
      <c r="E5" s="16">
        <v>5130</v>
      </c>
      <c r="F5" s="16">
        <v>7260</v>
      </c>
      <c r="G5" s="26">
        <v>7350</v>
      </c>
    </row>
    <row r="6" spans="1:7">
      <c r="A6" s="17" t="s">
        <v>693</v>
      </c>
      <c r="B6" s="18">
        <v>2700</v>
      </c>
      <c r="C6" s="19">
        <v>6550</v>
      </c>
      <c r="D6" s="20">
        <v>5380</v>
      </c>
      <c r="E6" s="20">
        <v>6330</v>
      </c>
      <c r="F6" s="20">
        <v>7020</v>
      </c>
      <c r="G6" s="27">
        <v>6920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CECFF"/>
  </sheetPr>
  <dimension ref="A1:G13"/>
  <sheetViews>
    <sheetView showGridLines="0" workbookViewId="0">
      <selection activeCell="C8" sqref="C8"/>
    </sheetView>
  </sheetViews>
  <sheetFormatPr defaultColWidth="9" defaultRowHeight="14" outlineLevelCol="6"/>
  <cols>
    <col min="1" max="1" width="13.3046875" customWidth="1"/>
    <col min="2" max="7" width="12.6953125" customWidth="1"/>
  </cols>
  <sheetData>
    <row r="1" spans="1:7">
      <c r="A1" s="1">
        <v>0.075</v>
      </c>
      <c r="B1" s="2" t="s">
        <v>687</v>
      </c>
      <c r="C1" s="3" t="s">
        <v>688</v>
      </c>
      <c r="D1" s="4"/>
      <c r="E1" s="4"/>
      <c r="F1" s="4"/>
      <c r="G1" s="23"/>
    </row>
    <row r="2" spans="1:7">
      <c r="A2" s="5"/>
      <c r="B2" s="6" t="s">
        <v>689</v>
      </c>
      <c r="C2" s="7">
        <v>4</v>
      </c>
      <c r="D2" s="8">
        <v>5</v>
      </c>
      <c r="E2" s="8">
        <v>6</v>
      </c>
      <c r="F2" s="8">
        <v>7</v>
      </c>
      <c r="G2" s="24">
        <v>8</v>
      </c>
    </row>
    <row r="3" spans="1:7">
      <c r="A3" s="9" t="s">
        <v>690</v>
      </c>
      <c r="B3" s="10">
        <v>1500</v>
      </c>
      <c r="C3" s="11">
        <v>6240</v>
      </c>
      <c r="D3" s="12">
        <v>5320</v>
      </c>
      <c r="E3" s="12">
        <v>7500</v>
      </c>
      <c r="F3" s="12">
        <v>5770</v>
      </c>
      <c r="G3" s="25">
        <v>5220</v>
      </c>
    </row>
    <row r="4" spans="1:7">
      <c r="A4" s="13" t="s">
        <v>691</v>
      </c>
      <c r="B4" s="14">
        <v>1800</v>
      </c>
      <c r="C4" s="15">
        <v>5950</v>
      </c>
      <c r="D4" s="16">
        <v>7680</v>
      </c>
      <c r="E4" s="16">
        <v>5450</v>
      </c>
      <c r="F4" s="16">
        <v>5500</v>
      </c>
      <c r="G4" s="26">
        <v>6120</v>
      </c>
    </row>
    <row r="5" spans="1:7">
      <c r="A5" s="13" t="s">
        <v>692</v>
      </c>
      <c r="B5" s="14">
        <v>2200</v>
      </c>
      <c r="C5" s="15">
        <v>7420</v>
      </c>
      <c r="D5" s="16">
        <v>6480</v>
      </c>
      <c r="E5" s="16">
        <v>5480</v>
      </c>
      <c r="F5" s="16">
        <v>6430</v>
      </c>
      <c r="G5" s="26">
        <v>5480</v>
      </c>
    </row>
    <row r="6" spans="1:7">
      <c r="A6" s="17" t="s">
        <v>693</v>
      </c>
      <c r="B6" s="18">
        <v>2700</v>
      </c>
      <c r="C6" s="19">
        <v>7020</v>
      </c>
      <c r="D6" s="20">
        <v>7590</v>
      </c>
      <c r="E6" s="20">
        <v>5280</v>
      </c>
      <c r="F6" s="20">
        <v>5240</v>
      </c>
      <c r="G6" s="27">
        <v>6560</v>
      </c>
    </row>
    <row r="8" spans="3:7">
      <c r="C8" s="21"/>
      <c r="D8" s="21"/>
      <c r="E8" s="21"/>
      <c r="F8" s="21"/>
      <c r="G8" s="21"/>
    </row>
    <row r="9" spans="3:7">
      <c r="C9" s="21"/>
      <c r="D9" s="21"/>
      <c r="E9" s="21"/>
      <c r="F9" s="21"/>
      <c r="G9" s="21"/>
    </row>
    <row r="10" spans="3:7">
      <c r="C10" s="22"/>
      <c r="D10" s="22"/>
      <c r="E10" s="22"/>
      <c r="F10" s="22"/>
      <c r="G10" s="22"/>
    </row>
    <row r="11" spans="3:7">
      <c r="C11" s="22"/>
      <c r="D11" s="22"/>
      <c r="E11" s="22"/>
      <c r="F11" s="22"/>
      <c r="G11" s="22"/>
    </row>
    <row r="12" spans="3:7">
      <c r="C12" s="22"/>
      <c r="D12" s="22"/>
      <c r="E12" s="22"/>
      <c r="F12" s="22"/>
      <c r="G12" s="22"/>
    </row>
    <row r="13" spans="3:7">
      <c r="C13" s="22"/>
      <c r="D13" s="22"/>
      <c r="E13" s="22"/>
      <c r="F13" s="22"/>
      <c r="G13" s="2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nic</cp:lastModifiedBy>
  <dcterms:created xsi:type="dcterms:W3CDTF">2017-11-16T15:17:00Z</dcterms:created>
  <dcterms:modified xsi:type="dcterms:W3CDTF">2020-11-23T10:54:58Z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