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 activeTab="2"/>
  </bookViews>
  <sheets>
    <sheet name="Introduction" sheetId="2" r:id="rId1"/>
    <sheet name="Inputs" sheetId="1" r:id="rId2"/>
    <sheet name="Calcs_Monthly" sheetId="3" r:id="rId3"/>
  </sheets>
  <externalReferences>
    <externalReference r:id="rId4"/>
  </externalReferences>
  <definedNames>
    <definedName name="Model_Start_Date">Inputs!$F$14</definedName>
    <definedName name="Raw">[1]Raw!$B$3:$F$54</definedName>
    <definedName name="Towns">[1]Distances!$B$4:$B$8</definedName>
    <definedName name="GrowthRevYR">Inputs!$E$26:$E$30</definedName>
    <definedName name="GrowthRevPCT">Inputs!$F$26:$F$30</definedName>
    <definedName name="GrowthRevMth">Inputs!$F$32</definedName>
    <definedName name="GrowthExpYR">Inputs!$E$36:$E$40</definedName>
    <definedName name="GrowthExpPCT">Inputs!$F$36:$F$40</definedName>
    <definedName name="GrowthExpMth">Inputs!$F$42</definedName>
    <definedName name="ValueRev">Inputs!$F$19</definedName>
    <definedName name="ValueCost">Inputs!$F$20</definedName>
    <definedName name="ValueExp">Inputs!$F$21</definedName>
  </definedNames>
  <calcPr calcId="144525"/>
</workbook>
</file>

<file path=xl/sharedStrings.xml><?xml version="1.0" encoding="utf-8"?>
<sst xmlns="http://schemas.openxmlformats.org/spreadsheetml/2006/main" count="41">
  <si>
    <t>Excel Skills for Business: Advanced</t>
  </si>
  <si>
    <t>Week 1: Spreadsheet Design and Documentation</t>
  </si>
  <si>
    <t>Final Assessment</t>
  </si>
  <si>
    <t>Week 1: Learning Objectives</t>
  </si>
  <si>
    <t>Use the following functionalities in Excel for Spreadsheet Design and Documentation:
Design flexible and auditable spreadsheets
Build robust and transparent calculations
Create self-documenting spreadsheets
Use formatting to enhance functionality</t>
  </si>
  <si>
    <t>Formatting Legend</t>
  </si>
  <si>
    <t>User-variable assumption</t>
  </si>
  <si>
    <t>Fixed assumption</t>
  </si>
  <si>
    <t>Calculation</t>
  </si>
  <si>
    <t>Unique Calculation</t>
  </si>
  <si>
    <t>Units label</t>
  </si>
  <si>
    <t>[$]</t>
  </si>
  <si>
    <t>Assumptions</t>
  </si>
  <si>
    <t>General</t>
  </si>
  <si>
    <t>Model Start Date</t>
  </si>
  <si>
    <t>Monthly periods modelled</t>
  </si>
  <si>
    <t>End Date of Model</t>
  </si>
  <si>
    <t>Initial values</t>
  </si>
  <si>
    <t>Revenues</t>
  </si>
  <si>
    <t>[$ / month]</t>
  </si>
  <si>
    <t>Cost of Goods Sold</t>
  </si>
  <si>
    <t>[% of Revenue]</t>
  </si>
  <si>
    <t>Expenses</t>
  </si>
  <si>
    <t>Growth Rates</t>
  </si>
  <si>
    <t>Year</t>
  </si>
  <si>
    <t>% Growth</t>
  </si>
  <si>
    <t>Growth occurs on first day of which month number:</t>
  </si>
  <si>
    <t>(1 = January, 12 = December etc)</t>
  </si>
  <si>
    <t>End of Sheet</t>
  </si>
  <si>
    <t>Calculations - MOnthly</t>
  </si>
  <si>
    <t>Period Start Date</t>
  </si>
  <si>
    <t>Period End Date</t>
  </si>
  <si>
    <t>Month NUmber</t>
  </si>
  <si>
    <t>Calendar Year</t>
  </si>
  <si>
    <t>Growth Factors</t>
  </si>
  <si>
    <t>Income</t>
  </si>
  <si>
    <t>Sum</t>
  </si>
  <si>
    <t>Gross Margin</t>
  </si>
  <si>
    <t>expenses</t>
  </si>
  <si>
    <t>Net Income</t>
  </si>
  <si>
    <t>ENd of Sheet</t>
  </si>
</sst>
</file>

<file path=xl/styles.xml><?xml version="1.0" encoding="utf-8"?>
<styleSheet xmlns="http://schemas.openxmlformats.org/spreadsheetml/2006/main">
  <numFmts count="7">
    <numFmt numFmtId="176" formatCode="[$-C09]dd\-mmm\-yy;@"/>
    <numFmt numFmtId="177" formatCode="0_ "/>
    <numFmt numFmtId="44" formatCode="_(&quot;$&quot;* #,##0.00_);_(&quot;$&quot;* \(#,##0.00\);_(&quot;$&quot;* &quot;-&quot;??_);_(@_)"/>
    <numFmt numFmtId="178" formatCode="0.000_ "/>
    <numFmt numFmtId="179" formatCode="_ * #,##0.00_ ;_ * \-#,##0.00_ ;_ * &quot;-&quot;??_ ;_ @_ "/>
    <numFmt numFmtId="180" formatCode="_ * #,##0_ ;_ * \-#,##0_ ;_ * &quot;-&quot;_ ;_ @_ 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Arial"/>
      <charset val="134"/>
    </font>
    <font>
      <sz val="28"/>
      <color theme="1"/>
      <name val="Arial"/>
      <charset val="134"/>
    </font>
    <font>
      <sz val="24"/>
      <color theme="1"/>
      <name val="Arial"/>
      <charset val="134"/>
    </font>
    <font>
      <b/>
      <i/>
      <sz val="24"/>
      <color theme="1"/>
      <name val="Calibri Light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3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4" fillId="9" borderId="1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8" fillId="7" borderId="9" applyNumberFormat="0" applyFont="0" applyAlignment="0" applyProtection="0">
      <alignment vertical="center"/>
    </xf>
    <xf numFmtId="0" fontId="33" fillId="34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9" borderId="11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80" fontId="18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0" fontId="32" fillId="27" borderId="15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0" borderId="0" xfId="0" applyFont="1"/>
    <xf numFmtId="0" fontId="0" fillId="0" borderId="1" xfId="0" applyBorder="1"/>
    <xf numFmtId="0" fontId="1" fillId="2" borderId="0" xfId="0" applyFont="1" applyFill="1"/>
    <xf numFmtId="15" fontId="3" fillId="0" borderId="0" xfId="0" applyNumberFormat="1" applyFont="1" applyFill="1" applyAlignment="1"/>
    <xf numFmtId="15" fontId="0" fillId="0" borderId="0" xfId="0" applyNumberFormat="1"/>
    <xf numFmtId="15" fontId="4" fillId="0" borderId="0" xfId="0" applyNumberFormat="1" applyFont="1"/>
    <xf numFmtId="0" fontId="0" fillId="0" borderId="0" xfId="0" applyFont="1" applyFill="1" applyAlignment="1"/>
    <xf numFmtId="178" fontId="0" fillId="0" borderId="0" xfId="0" applyNumberFormat="1"/>
    <xf numFmtId="178" fontId="0" fillId="0" borderId="0" xfId="0" applyNumberFormat="1" applyFont="1" applyFill="1" applyAlignment="1"/>
    <xf numFmtId="0" fontId="0" fillId="0" borderId="0" xfId="0" applyAlignment="1">
      <alignment horizontal="center"/>
    </xf>
    <xf numFmtId="177" fontId="0" fillId="0" borderId="0" xfId="0" applyNumberFormat="1"/>
    <xf numFmtId="177" fontId="0" fillId="0" borderId="1" xfId="0" applyNumberFormat="1" applyBorder="1"/>
    <xf numFmtId="178" fontId="0" fillId="0" borderId="1" xfId="0" applyNumberFormat="1" applyFont="1" applyFill="1" applyBorder="1" applyAlignment="1"/>
    <xf numFmtId="177" fontId="0" fillId="0" borderId="0" xfId="0" applyNumberFormat="1" applyFont="1" applyFill="1" applyAlignment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3" fontId="2" fillId="4" borderId="2" xfId="0" applyNumberFormat="1" applyFont="1" applyFill="1" applyBorder="1"/>
    <xf numFmtId="3" fontId="2" fillId="0" borderId="2" xfId="0" applyNumberFormat="1" applyFont="1" applyFill="1" applyBorder="1"/>
    <xf numFmtId="3" fontId="0" fillId="0" borderId="0" xfId="0" applyNumberFormat="1"/>
    <xf numFmtId="3" fontId="3" fillId="0" borderId="0" xfId="0" applyNumberFormat="1" applyFont="1"/>
    <xf numFmtId="3" fontId="2" fillId="0" borderId="0" xfId="0" applyNumberFormat="1" applyFont="1"/>
    <xf numFmtId="15" fontId="2" fillId="0" borderId="2" xfId="0" applyNumberFormat="1" applyFont="1" applyBorder="1"/>
    <xf numFmtId="176" fontId="0" fillId="0" borderId="0" xfId="0" applyNumberFormat="1"/>
    <xf numFmtId="10" fontId="2" fillId="4" borderId="2" xfId="48" applyNumberFormat="1" applyFont="1" applyFill="1" applyBorder="1"/>
    <xf numFmtId="0" fontId="0" fillId="0" borderId="0" xfId="0" applyAlignment="1">
      <alignment horizontal="right"/>
    </xf>
    <xf numFmtId="0" fontId="3" fillId="0" borderId="0" xfId="0" applyFont="1"/>
    <xf numFmtId="0" fontId="0" fillId="5" borderId="0" xfId="0" applyFill="1" applyAlignment="1">
      <alignment horizontal="left" indent="3"/>
    </xf>
    <xf numFmtId="0" fontId="0" fillId="5" borderId="0" xfId="0" applyFill="1"/>
    <xf numFmtId="0" fontId="8" fillId="5" borderId="0" xfId="0" applyFont="1" applyFill="1" applyBorder="1" applyAlignment="1">
      <alignment horizontal="left" indent="3"/>
    </xf>
    <xf numFmtId="0" fontId="8" fillId="5" borderId="0" xfId="0" applyFont="1" applyFill="1" applyBorder="1"/>
    <xf numFmtId="0" fontId="9" fillId="5" borderId="3" xfId="0" applyFont="1" applyFill="1" applyBorder="1" applyAlignment="1">
      <alignment horizontal="left" indent="3"/>
    </xf>
    <xf numFmtId="0" fontId="9" fillId="5" borderId="3" xfId="0" applyFont="1" applyFill="1" applyBorder="1"/>
    <xf numFmtId="0" fontId="0" fillId="0" borderId="0" xfId="0" applyFill="1" applyAlignment="1">
      <alignment horizontal="left" vertical="top" wrapText="1"/>
    </xf>
    <xf numFmtId="0" fontId="10" fillId="5" borderId="0" xfId="0" applyFont="1" applyFill="1"/>
    <xf numFmtId="0" fontId="0" fillId="5" borderId="4" xfId="0" applyFill="1" applyBorder="1"/>
    <xf numFmtId="0" fontId="11" fillId="5" borderId="4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0" fillId="5" borderId="0" xfId="0" applyFill="1" applyAlignment="1">
      <alignment vertical="top" wrapText="1"/>
    </xf>
    <xf numFmtId="0" fontId="13" fillId="5" borderId="7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FFFFCC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>
          <a:fillRect/>
        </a:stretch>
      </xdr:blipFill>
      <xdr:spPr>
        <a:xfrm>
          <a:off x="0" y="0"/>
          <a:ext cx="5743575" cy="15703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q20084022/Google Drive/Excel MOOC/004 Course 4 - Advanced/02 Week 2/06 Assessment/C4 W2 Final Assessmen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roduction"/>
      <sheetName val="Table_Data"/>
      <sheetName val="Raw_Data"/>
      <sheetName val="Raw"/>
      <sheetName val="Distanc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workbookViewId="0">
      <selection activeCell="M7" sqref="M7"/>
    </sheetView>
  </sheetViews>
  <sheetFormatPr defaultColWidth="9.890625" defaultRowHeight="14"/>
  <cols>
    <col min="1" max="1" width="9.890625" style="31"/>
    <col min="2" max="2" width="12" style="32" customWidth="1"/>
    <col min="3" max="3" width="15.890625" style="32" customWidth="1"/>
    <col min="4" max="4" width="12.6640625" style="32" customWidth="1"/>
    <col min="5" max="6" width="9.890625" style="32"/>
    <col min="7" max="7" width="11" style="32" customWidth="1"/>
    <col min="8" max="8" width="19.109375" style="32" customWidth="1"/>
    <col min="9" max="9" width="3.6640625" style="32" customWidth="1"/>
    <col min="10" max="10" width="3.890625" style="32" customWidth="1"/>
    <col min="11" max="12" width="12.3359375" style="32" customWidth="1"/>
    <col min="13" max="13" width="47.4453125" style="32" customWidth="1"/>
    <col min="14" max="14" width="4.4453125" style="32" customWidth="1"/>
    <col min="15" max="15" width="4" style="32" customWidth="1"/>
    <col min="16" max="16" width="12.3359375" style="32" customWidth="1"/>
    <col min="17" max="16384" width="9.890625" style="32"/>
  </cols>
  <sheetData>
    <row r="1" spans="8:8">
      <c r="H1" s="39"/>
    </row>
    <row r="2" ht="32" spans="8:16">
      <c r="H2" s="40" t="s">
        <v>0</v>
      </c>
      <c r="I2" s="42"/>
      <c r="J2" s="42"/>
      <c r="K2" s="42"/>
      <c r="L2" s="42"/>
      <c r="M2" s="42"/>
      <c r="N2" s="42"/>
      <c r="O2" s="42"/>
      <c r="P2" s="42"/>
    </row>
    <row r="3" spans="8:8">
      <c r="H3" s="39"/>
    </row>
    <row r="4" ht="27.6" spans="8:16">
      <c r="H4" s="41" t="s">
        <v>1</v>
      </c>
      <c r="I4" s="43"/>
      <c r="J4" s="43"/>
      <c r="K4" s="43"/>
      <c r="L4" s="43"/>
      <c r="M4" s="43"/>
      <c r="N4" s="43"/>
      <c r="O4" s="43"/>
      <c r="P4" s="43"/>
    </row>
    <row r="5" ht="14.75" spans="8:8">
      <c r="H5" s="39"/>
    </row>
    <row r="6" ht="30.35" spans="8:15">
      <c r="H6" s="39"/>
      <c r="I6" s="44" t="s">
        <v>2</v>
      </c>
      <c r="J6" s="45"/>
      <c r="K6" s="45"/>
      <c r="L6" s="45"/>
      <c r="M6" s="45"/>
      <c r="N6" s="45"/>
      <c r="O6" s="47"/>
    </row>
    <row r="10" ht="17.15" spans="1:7">
      <c r="A10" s="33" t="s">
        <v>3</v>
      </c>
      <c r="B10" s="34"/>
      <c r="C10" s="34"/>
      <c r="D10" s="34"/>
      <c r="E10" s="34"/>
      <c r="F10" s="34"/>
      <c r="G10" s="34"/>
    </row>
    <row r="11" ht="17.15" spans="1:8">
      <c r="A11" s="35"/>
      <c r="B11" s="36"/>
      <c r="C11" s="36"/>
      <c r="D11" s="36"/>
      <c r="E11" s="36"/>
      <c r="F11" s="36"/>
      <c r="G11" s="36"/>
      <c r="H11" s="36"/>
    </row>
    <row r="12" ht="89.4" customHeight="1" spans="2:15">
      <c r="B12" s="37" t="s">
        <v>4</v>
      </c>
      <c r="C12" s="37"/>
      <c r="D12" s="37"/>
      <c r="E12" s="37"/>
      <c r="F12" s="37"/>
      <c r="G12" s="37"/>
      <c r="H12" s="37"/>
      <c r="I12" s="46"/>
      <c r="J12" s="46"/>
      <c r="K12" s="46"/>
      <c r="L12" s="46"/>
      <c r="M12" s="46"/>
      <c r="N12" s="46"/>
      <c r="O12" s="46"/>
    </row>
    <row r="13" ht="9" customHeight="1"/>
    <row r="14" ht="5.4" customHeight="1"/>
    <row r="15" spans="1:13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1:13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1:13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1:13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1:13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 spans="1:13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</row>
    <row r="22" spans="1:13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</row>
    <row r="23" spans="1:1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1:13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1:13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1:13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3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13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</row>
    <row r="29" spans="1:13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1:13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</row>
  </sheetData>
  <mergeCells count="4">
    <mergeCell ref="H2:P2"/>
    <mergeCell ref="H4:P4"/>
    <mergeCell ref="I6:O6"/>
    <mergeCell ref="B12:H1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45"/>
  <sheetViews>
    <sheetView showGridLines="0" topLeftCell="A2" workbookViewId="0">
      <selection activeCell="F21" sqref="F21"/>
    </sheetView>
  </sheetViews>
  <sheetFormatPr defaultColWidth="9" defaultRowHeight="14" outlineLevelCol="6"/>
  <cols>
    <col min="1" max="2" width="4.6640625" customWidth="1"/>
    <col min="3" max="3" width="29.6640625" customWidth="1"/>
    <col min="4" max="4" width="13.3359375" customWidth="1"/>
    <col min="6" max="6" width="9.6640625" customWidth="1"/>
  </cols>
  <sheetData>
    <row r="3" spans="1:7">
      <c r="A3" s="18"/>
      <c r="B3" s="18" t="s">
        <v>5</v>
      </c>
      <c r="C3" s="18"/>
      <c r="D3" s="18"/>
      <c r="E3" s="18"/>
      <c r="F3" s="18"/>
      <c r="G3" s="18"/>
    </row>
    <row r="5" spans="3:6">
      <c r="C5" t="s">
        <v>6</v>
      </c>
      <c r="F5" s="21">
        <v>1000</v>
      </c>
    </row>
    <row r="6" spans="3:6">
      <c r="C6" t="s">
        <v>7</v>
      </c>
      <c r="F6" s="22">
        <v>1000</v>
      </c>
    </row>
    <row r="7" spans="3:6">
      <c r="C7" t="s">
        <v>8</v>
      </c>
      <c r="F7" s="23">
        <v>1000</v>
      </c>
    </row>
    <row r="8" spans="3:6">
      <c r="C8" t="s">
        <v>9</v>
      </c>
      <c r="F8" s="24">
        <v>1000</v>
      </c>
    </row>
    <row r="9" spans="3:6">
      <c r="C9" t="s">
        <v>10</v>
      </c>
      <c r="F9" s="25" t="s">
        <v>11</v>
      </c>
    </row>
    <row r="11" spans="1:7">
      <c r="A11" s="18"/>
      <c r="B11" s="18" t="s">
        <v>12</v>
      </c>
      <c r="C11" s="18"/>
      <c r="D11" s="18"/>
      <c r="E11" s="18"/>
      <c r="F11" s="18"/>
      <c r="G11" s="18"/>
    </row>
    <row r="13" spans="2:2">
      <c r="B13" s="19" t="s">
        <v>13</v>
      </c>
    </row>
    <row r="14" spans="3:6">
      <c r="C14" t="s">
        <v>14</v>
      </c>
      <c r="F14" s="26">
        <v>43101</v>
      </c>
    </row>
    <row r="15" spans="3:6">
      <c r="C15" t="s">
        <v>15</v>
      </c>
      <c r="F15" s="22">
        <v>60</v>
      </c>
    </row>
    <row r="16" spans="3:6">
      <c r="C16" t="s">
        <v>16</v>
      </c>
      <c r="F16" s="27">
        <f>EOMONTH(F14,F15-1)</f>
        <v>44926</v>
      </c>
    </row>
    <row r="18" spans="2:2">
      <c r="B18" s="19" t="s">
        <v>17</v>
      </c>
    </row>
    <row r="19" spans="3:6">
      <c r="C19" t="s">
        <v>18</v>
      </c>
      <c r="D19" s="3" t="s">
        <v>19</v>
      </c>
      <c r="F19" s="21">
        <v>75000</v>
      </c>
    </row>
    <row r="20" spans="3:6">
      <c r="C20" t="s">
        <v>20</v>
      </c>
      <c r="D20" s="3" t="s">
        <v>21</v>
      </c>
      <c r="F20" s="28">
        <v>0.65</v>
      </c>
    </row>
    <row r="21" spans="3:6">
      <c r="C21" t="s">
        <v>22</v>
      </c>
      <c r="D21" s="3" t="s">
        <v>19</v>
      </c>
      <c r="F21" s="21">
        <v>12000</v>
      </c>
    </row>
    <row r="24" spans="2:2">
      <c r="B24" s="19" t="s">
        <v>23</v>
      </c>
    </row>
    <row r="25" spans="3:6">
      <c r="C25" s="20" t="s">
        <v>18</v>
      </c>
      <c r="E25" s="29" t="s">
        <v>24</v>
      </c>
      <c r="F25" s="29" t="s">
        <v>25</v>
      </c>
    </row>
    <row r="26" spans="5:6">
      <c r="E26" s="30">
        <f>YEAR(F14)</f>
        <v>2018</v>
      </c>
      <c r="F26" s="28">
        <v>0.05</v>
      </c>
    </row>
    <row r="27" spans="5:6">
      <c r="E27">
        <f t="shared" ref="E27:E30" si="0">E26+1</f>
        <v>2019</v>
      </c>
      <c r="F27" s="28">
        <v>0.042</v>
      </c>
    </row>
    <row r="28" spans="5:6">
      <c r="E28">
        <f t="shared" si="0"/>
        <v>2020</v>
      </c>
      <c r="F28" s="28">
        <v>0.0613</v>
      </c>
    </row>
    <row r="29" spans="5:6">
      <c r="E29">
        <f t="shared" si="0"/>
        <v>2021</v>
      </c>
      <c r="F29" s="28">
        <v>0.011</v>
      </c>
    </row>
    <row r="30" spans="5:6">
      <c r="E30">
        <f t="shared" si="0"/>
        <v>2022</v>
      </c>
      <c r="F30" s="28">
        <v>0.025</v>
      </c>
    </row>
    <row r="32" spans="3:6">
      <c r="C32" t="s">
        <v>26</v>
      </c>
      <c r="F32" s="21">
        <v>7</v>
      </c>
    </row>
    <row r="33" spans="3:3">
      <c r="C33" t="s">
        <v>27</v>
      </c>
    </row>
    <row r="35" spans="3:6">
      <c r="C35" s="20" t="s">
        <v>22</v>
      </c>
      <c r="E35" s="29" t="s">
        <v>24</v>
      </c>
      <c r="F35" s="29" t="s">
        <v>25</v>
      </c>
    </row>
    <row r="36" spans="5:6">
      <c r="E36">
        <f t="shared" ref="E36:E40" si="1">E26</f>
        <v>2018</v>
      </c>
      <c r="F36" s="28">
        <v>0.03</v>
      </c>
    </row>
    <row r="37" spans="5:6">
      <c r="E37">
        <f t="shared" si="1"/>
        <v>2019</v>
      </c>
      <c r="F37" s="28">
        <v>0.04</v>
      </c>
    </row>
    <row r="38" spans="5:6">
      <c r="E38">
        <f t="shared" si="1"/>
        <v>2020</v>
      </c>
      <c r="F38" s="28">
        <v>0.05</v>
      </c>
    </row>
    <row r="39" spans="5:6">
      <c r="E39">
        <f t="shared" si="1"/>
        <v>2021</v>
      </c>
      <c r="F39" s="28">
        <v>0.04</v>
      </c>
    </row>
    <row r="40" spans="5:6">
      <c r="E40">
        <f t="shared" si="1"/>
        <v>2022</v>
      </c>
      <c r="F40" s="28">
        <v>0.03</v>
      </c>
    </row>
    <row r="42" spans="3:6">
      <c r="C42" t="s">
        <v>26</v>
      </c>
      <c r="F42" s="21">
        <v>4</v>
      </c>
    </row>
    <row r="43" spans="3:3">
      <c r="C43" t="s">
        <v>27</v>
      </c>
    </row>
    <row r="45" spans="1:7">
      <c r="A45" s="18"/>
      <c r="B45" s="18" t="s">
        <v>28</v>
      </c>
      <c r="C45" s="18"/>
      <c r="D45" s="18"/>
      <c r="E45" s="18"/>
      <c r="F45" s="18"/>
      <c r="G45" s="18"/>
    </row>
  </sheetData>
  <dataValidations count="1">
    <dataValidation type="whole" operator="between" allowBlank="1" showInputMessage="1" showErrorMessage="1" error="Please enter a whole number between 1 and 12" sqref="F32 F42">
      <formula1>1</formula1>
      <formula2>12</formula2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BN24"/>
  <sheetViews>
    <sheetView tabSelected="1" workbookViewId="0">
      <pane xSplit="6" ySplit="8" topLeftCell="AA10" activePane="bottomRight" state="frozen"/>
      <selection/>
      <selection pane="topRight"/>
      <selection pane="bottomLeft"/>
      <selection pane="bottomRight" activeCell="AH21" sqref="AH21"/>
    </sheetView>
  </sheetViews>
  <sheetFormatPr defaultColWidth="9" defaultRowHeight="14"/>
  <cols>
    <col min="1" max="2" width="4.5625" customWidth="1"/>
    <col min="3" max="3" width="30.5625" customWidth="1"/>
    <col min="4" max="4" width="9.5625" customWidth="1"/>
    <col min="5" max="5" width="12.5625" customWidth="1"/>
    <col min="6" max="6" width="9.5625" customWidth="1"/>
    <col min="7" max="66" width="12.5625" customWidth="1"/>
  </cols>
  <sheetData>
    <row r="3" spans="1:11">
      <c r="A3" s="1"/>
      <c r="B3" s="2" t="s">
        <v>29</v>
      </c>
      <c r="C3" s="1"/>
      <c r="D3" s="1"/>
      <c r="E3" s="1"/>
      <c r="F3" s="1"/>
      <c r="G3" s="1"/>
      <c r="H3" s="1"/>
      <c r="I3" s="1"/>
      <c r="J3" s="1"/>
      <c r="K3" s="1"/>
    </row>
    <row r="5" spans="3:66">
      <c r="C5" t="s">
        <v>30</v>
      </c>
      <c r="G5" s="7">
        <f>Model_Start_Date</f>
        <v>43101</v>
      </c>
      <c r="H5" s="7">
        <f>G6+1</f>
        <v>43132</v>
      </c>
      <c r="I5" s="7">
        <f t="shared" ref="I5:AN5" si="0">H6+1</f>
        <v>43160</v>
      </c>
      <c r="J5" s="7">
        <f t="shared" si="0"/>
        <v>43191</v>
      </c>
      <c r="K5" s="7">
        <f t="shared" si="0"/>
        <v>43221</v>
      </c>
      <c r="L5" s="7">
        <f t="shared" si="0"/>
        <v>43252</v>
      </c>
      <c r="M5" s="7">
        <f t="shared" si="0"/>
        <v>43282</v>
      </c>
      <c r="N5" s="7">
        <f t="shared" si="0"/>
        <v>43313</v>
      </c>
      <c r="O5" s="7">
        <f t="shared" si="0"/>
        <v>43344</v>
      </c>
      <c r="P5" s="7">
        <f t="shared" si="0"/>
        <v>43374</v>
      </c>
      <c r="Q5" s="7">
        <f t="shared" si="0"/>
        <v>43405</v>
      </c>
      <c r="R5" s="7">
        <f t="shared" si="0"/>
        <v>43435</v>
      </c>
      <c r="S5" s="7">
        <f t="shared" si="0"/>
        <v>43466</v>
      </c>
      <c r="T5" s="7">
        <f t="shared" si="0"/>
        <v>43497</v>
      </c>
      <c r="U5" s="7">
        <f t="shared" si="0"/>
        <v>43525</v>
      </c>
      <c r="V5" s="7">
        <f t="shared" si="0"/>
        <v>43556</v>
      </c>
      <c r="W5" s="7">
        <f t="shared" si="0"/>
        <v>43586</v>
      </c>
      <c r="X5" s="7">
        <f t="shared" si="0"/>
        <v>43617</v>
      </c>
      <c r="Y5" s="7">
        <f t="shared" si="0"/>
        <v>43647</v>
      </c>
      <c r="Z5" s="7">
        <f t="shared" si="0"/>
        <v>43678</v>
      </c>
      <c r="AA5" s="7">
        <f t="shared" si="0"/>
        <v>43709</v>
      </c>
      <c r="AB5" s="7">
        <f t="shared" si="0"/>
        <v>43739</v>
      </c>
      <c r="AC5" s="7">
        <f t="shared" si="0"/>
        <v>43770</v>
      </c>
      <c r="AD5" s="7">
        <f t="shared" si="0"/>
        <v>43800</v>
      </c>
      <c r="AE5" s="7">
        <f t="shared" si="0"/>
        <v>43831</v>
      </c>
      <c r="AF5" s="7">
        <f t="shared" si="0"/>
        <v>43862</v>
      </c>
      <c r="AG5" s="7">
        <f t="shared" si="0"/>
        <v>43891</v>
      </c>
      <c r="AH5" s="7">
        <f t="shared" si="0"/>
        <v>43922</v>
      </c>
      <c r="AI5" s="7">
        <f t="shared" si="0"/>
        <v>43952</v>
      </c>
      <c r="AJ5" s="7">
        <f t="shared" si="0"/>
        <v>43983</v>
      </c>
      <c r="AK5" s="7">
        <f t="shared" si="0"/>
        <v>44013</v>
      </c>
      <c r="AL5" s="7">
        <f t="shared" si="0"/>
        <v>44044</v>
      </c>
      <c r="AM5" s="7">
        <f t="shared" si="0"/>
        <v>44075</v>
      </c>
      <c r="AN5" s="7">
        <f t="shared" si="0"/>
        <v>44105</v>
      </c>
      <c r="AO5" s="7">
        <f t="shared" ref="AO5:BN5" si="1">AN6+1</f>
        <v>44136</v>
      </c>
      <c r="AP5" s="7">
        <f t="shared" si="1"/>
        <v>44166</v>
      </c>
      <c r="AQ5" s="7">
        <f t="shared" si="1"/>
        <v>44197</v>
      </c>
      <c r="AR5" s="7">
        <f t="shared" si="1"/>
        <v>44228</v>
      </c>
      <c r="AS5" s="7">
        <f t="shared" si="1"/>
        <v>44256</v>
      </c>
      <c r="AT5" s="7">
        <f t="shared" si="1"/>
        <v>44287</v>
      </c>
      <c r="AU5" s="7">
        <f t="shared" si="1"/>
        <v>44317</v>
      </c>
      <c r="AV5" s="7">
        <f t="shared" si="1"/>
        <v>44348</v>
      </c>
      <c r="AW5" s="7">
        <f t="shared" si="1"/>
        <v>44378</v>
      </c>
      <c r="AX5" s="7">
        <f t="shared" si="1"/>
        <v>44409</v>
      </c>
      <c r="AY5" s="7">
        <f t="shared" si="1"/>
        <v>44440</v>
      </c>
      <c r="AZ5" s="7">
        <f t="shared" si="1"/>
        <v>44470</v>
      </c>
      <c r="BA5" s="7">
        <f t="shared" si="1"/>
        <v>44501</v>
      </c>
      <c r="BB5" s="7">
        <f t="shared" si="1"/>
        <v>44531</v>
      </c>
      <c r="BC5" s="7">
        <f t="shared" si="1"/>
        <v>44562</v>
      </c>
      <c r="BD5" s="7">
        <f t="shared" si="1"/>
        <v>44593</v>
      </c>
      <c r="BE5" s="7">
        <f t="shared" si="1"/>
        <v>44621</v>
      </c>
      <c r="BF5" s="7">
        <f t="shared" si="1"/>
        <v>44652</v>
      </c>
      <c r="BG5" s="7">
        <f t="shared" si="1"/>
        <v>44682</v>
      </c>
      <c r="BH5" s="7">
        <f t="shared" si="1"/>
        <v>44713</v>
      </c>
      <c r="BI5" s="7">
        <f t="shared" si="1"/>
        <v>44743</v>
      </c>
      <c r="BJ5" s="7">
        <f t="shared" si="1"/>
        <v>44774</v>
      </c>
      <c r="BK5" s="7">
        <f t="shared" si="1"/>
        <v>44805</v>
      </c>
      <c r="BL5" s="7">
        <f t="shared" si="1"/>
        <v>44835</v>
      </c>
      <c r="BM5" s="7">
        <f t="shared" si="1"/>
        <v>44866</v>
      </c>
      <c r="BN5" s="7">
        <f t="shared" si="1"/>
        <v>44896</v>
      </c>
    </row>
    <row r="6" spans="3:66">
      <c r="C6" t="s">
        <v>31</v>
      </c>
      <c r="G6" s="8">
        <f>EOMONTH(G5,0)</f>
        <v>43131</v>
      </c>
      <c r="H6" s="9">
        <f t="shared" ref="H6:AM6" si="2">EOMONTH(H5,0)</f>
        <v>43159</v>
      </c>
      <c r="I6" s="9">
        <f t="shared" si="2"/>
        <v>43190</v>
      </c>
      <c r="J6" s="9">
        <f t="shared" si="2"/>
        <v>43220</v>
      </c>
      <c r="K6" s="9">
        <f t="shared" si="2"/>
        <v>43251</v>
      </c>
      <c r="L6" s="9">
        <f t="shared" si="2"/>
        <v>43281</v>
      </c>
      <c r="M6" s="9">
        <f t="shared" si="2"/>
        <v>43312</v>
      </c>
      <c r="N6" s="9">
        <f t="shared" si="2"/>
        <v>43343</v>
      </c>
      <c r="O6" s="9">
        <f t="shared" si="2"/>
        <v>43373</v>
      </c>
      <c r="P6" s="9">
        <f t="shared" si="2"/>
        <v>43404</v>
      </c>
      <c r="Q6" s="9">
        <f t="shared" si="2"/>
        <v>43434</v>
      </c>
      <c r="R6" s="9">
        <f t="shared" si="2"/>
        <v>43465</v>
      </c>
      <c r="S6" s="9">
        <f t="shared" si="2"/>
        <v>43496</v>
      </c>
      <c r="T6" s="9">
        <f t="shared" si="2"/>
        <v>43524</v>
      </c>
      <c r="U6" s="9">
        <f t="shared" si="2"/>
        <v>43555</v>
      </c>
      <c r="V6" s="9">
        <f t="shared" si="2"/>
        <v>43585</v>
      </c>
      <c r="W6" s="9">
        <f t="shared" si="2"/>
        <v>43616</v>
      </c>
      <c r="X6" s="9">
        <f t="shared" si="2"/>
        <v>43646</v>
      </c>
      <c r="Y6" s="9">
        <f t="shared" si="2"/>
        <v>43677</v>
      </c>
      <c r="Z6" s="9">
        <f t="shared" si="2"/>
        <v>43708</v>
      </c>
      <c r="AA6" s="9">
        <f t="shared" si="2"/>
        <v>43738</v>
      </c>
      <c r="AB6" s="9">
        <f t="shared" si="2"/>
        <v>43769</v>
      </c>
      <c r="AC6" s="9">
        <f t="shared" si="2"/>
        <v>43799</v>
      </c>
      <c r="AD6" s="9">
        <f t="shared" si="2"/>
        <v>43830</v>
      </c>
      <c r="AE6" s="9">
        <f t="shared" si="2"/>
        <v>43861</v>
      </c>
      <c r="AF6" s="9">
        <f t="shared" si="2"/>
        <v>43890</v>
      </c>
      <c r="AG6" s="9">
        <f t="shared" si="2"/>
        <v>43921</v>
      </c>
      <c r="AH6" s="9">
        <f t="shared" si="2"/>
        <v>43951</v>
      </c>
      <c r="AI6" s="9">
        <f t="shared" si="2"/>
        <v>43982</v>
      </c>
      <c r="AJ6" s="9">
        <f t="shared" si="2"/>
        <v>44012</v>
      </c>
      <c r="AK6" s="9">
        <f t="shared" si="2"/>
        <v>44043</v>
      </c>
      <c r="AL6" s="9">
        <f t="shared" si="2"/>
        <v>44074</v>
      </c>
      <c r="AM6" s="9">
        <f t="shared" si="2"/>
        <v>44104</v>
      </c>
      <c r="AN6" s="9">
        <f t="shared" ref="AN6:BN6" si="3">EOMONTH(AN5,0)</f>
        <v>44135</v>
      </c>
      <c r="AO6" s="9">
        <f t="shared" si="3"/>
        <v>44165</v>
      </c>
      <c r="AP6" s="9">
        <f t="shared" si="3"/>
        <v>44196</v>
      </c>
      <c r="AQ6" s="9">
        <f t="shared" si="3"/>
        <v>44227</v>
      </c>
      <c r="AR6" s="9">
        <f t="shared" si="3"/>
        <v>44255</v>
      </c>
      <c r="AS6" s="9">
        <f t="shared" si="3"/>
        <v>44286</v>
      </c>
      <c r="AT6" s="9">
        <f t="shared" si="3"/>
        <v>44316</v>
      </c>
      <c r="AU6" s="9">
        <f t="shared" si="3"/>
        <v>44347</v>
      </c>
      <c r="AV6" s="9">
        <f t="shared" si="3"/>
        <v>44377</v>
      </c>
      <c r="AW6" s="9">
        <f t="shared" si="3"/>
        <v>44408</v>
      </c>
      <c r="AX6" s="9">
        <f t="shared" si="3"/>
        <v>44439</v>
      </c>
      <c r="AY6" s="9">
        <f t="shared" si="3"/>
        <v>44469</v>
      </c>
      <c r="AZ6" s="9">
        <f t="shared" si="3"/>
        <v>44500</v>
      </c>
      <c r="BA6" s="9">
        <f t="shared" si="3"/>
        <v>44530</v>
      </c>
      <c r="BB6" s="9">
        <f t="shared" si="3"/>
        <v>44561</v>
      </c>
      <c r="BC6" s="9">
        <f t="shared" si="3"/>
        <v>44592</v>
      </c>
      <c r="BD6" s="9">
        <f t="shared" si="3"/>
        <v>44620</v>
      </c>
      <c r="BE6" s="9">
        <f t="shared" si="3"/>
        <v>44651</v>
      </c>
      <c r="BF6" s="9">
        <f t="shared" si="3"/>
        <v>44681</v>
      </c>
      <c r="BG6" s="9">
        <f t="shared" si="3"/>
        <v>44712</v>
      </c>
      <c r="BH6" s="9">
        <f t="shared" si="3"/>
        <v>44742</v>
      </c>
      <c r="BI6" s="9">
        <f t="shared" si="3"/>
        <v>44773</v>
      </c>
      <c r="BJ6" s="9">
        <f t="shared" si="3"/>
        <v>44804</v>
      </c>
      <c r="BK6" s="9">
        <f t="shared" si="3"/>
        <v>44834</v>
      </c>
      <c r="BL6" s="9">
        <f t="shared" si="3"/>
        <v>44865</v>
      </c>
      <c r="BM6" s="9">
        <f t="shared" si="3"/>
        <v>44895</v>
      </c>
      <c r="BN6" s="9">
        <f t="shared" si="3"/>
        <v>44926</v>
      </c>
    </row>
    <row r="7" spans="3:66">
      <c r="C7" t="s">
        <v>32</v>
      </c>
      <c r="G7" s="10">
        <f t="shared" ref="G7:BN7" si="4">MONTH(G5)</f>
        <v>1</v>
      </c>
      <c r="H7" s="10">
        <f t="shared" si="4"/>
        <v>2</v>
      </c>
      <c r="I7" s="10">
        <f t="shared" si="4"/>
        <v>3</v>
      </c>
      <c r="J7" s="10">
        <f t="shared" si="4"/>
        <v>4</v>
      </c>
      <c r="K7" s="10">
        <f t="shared" si="4"/>
        <v>5</v>
      </c>
      <c r="L7" s="10">
        <f t="shared" si="4"/>
        <v>6</v>
      </c>
      <c r="M7" s="10">
        <f t="shared" si="4"/>
        <v>7</v>
      </c>
      <c r="N7" s="10">
        <f t="shared" si="4"/>
        <v>8</v>
      </c>
      <c r="O7" s="10">
        <f t="shared" si="4"/>
        <v>9</v>
      </c>
      <c r="P7" s="10">
        <f t="shared" si="4"/>
        <v>10</v>
      </c>
      <c r="Q7" s="10">
        <f t="shared" si="4"/>
        <v>11</v>
      </c>
      <c r="R7" s="10">
        <f t="shared" si="4"/>
        <v>12</v>
      </c>
      <c r="S7" s="10">
        <f t="shared" si="4"/>
        <v>1</v>
      </c>
      <c r="T7" s="10">
        <f t="shared" si="4"/>
        <v>2</v>
      </c>
      <c r="U7" s="10">
        <f t="shared" si="4"/>
        <v>3</v>
      </c>
      <c r="V7" s="10">
        <f t="shared" si="4"/>
        <v>4</v>
      </c>
      <c r="W7" s="10">
        <f t="shared" si="4"/>
        <v>5</v>
      </c>
      <c r="X7" s="10">
        <f t="shared" si="4"/>
        <v>6</v>
      </c>
      <c r="Y7" s="10">
        <f t="shared" si="4"/>
        <v>7</v>
      </c>
      <c r="Z7" s="10">
        <f t="shared" si="4"/>
        <v>8</v>
      </c>
      <c r="AA7" s="10">
        <f t="shared" si="4"/>
        <v>9</v>
      </c>
      <c r="AB7" s="10">
        <f t="shared" si="4"/>
        <v>10</v>
      </c>
      <c r="AC7" s="10">
        <f t="shared" si="4"/>
        <v>11</v>
      </c>
      <c r="AD7" s="10">
        <f t="shared" si="4"/>
        <v>12</v>
      </c>
      <c r="AE7" s="10">
        <f t="shared" si="4"/>
        <v>1</v>
      </c>
      <c r="AF7" s="10">
        <f t="shared" si="4"/>
        <v>2</v>
      </c>
      <c r="AG7" s="10">
        <f t="shared" si="4"/>
        <v>3</v>
      </c>
      <c r="AH7" s="10">
        <f t="shared" si="4"/>
        <v>4</v>
      </c>
      <c r="AI7" s="10">
        <f t="shared" si="4"/>
        <v>5</v>
      </c>
      <c r="AJ7" s="10">
        <f t="shared" si="4"/>
        <v>6</v>
      </c>
      <c r="AK7" s="10">
        <f t="shared" si="4"/>
        <v>7</v>
      </c>
      <c r="AL7" s="10">
        <f t="shared" si="4"/>
        <v>8</v>
      </c>
      <c r="AM7" s="10">
        <f t="shared" si="4"/>
        <v>9</v>
      </c>
      <c r="AN7" s="10">
        <f t="shared" si="4"/>
        <v>10</v>
      </c>
      <c r="AO7" s="10">
        <f t="shared" si="4"/>
        <v>11</v>
      </c>
      <c r="AP7" s="10">
        <f t="shared" si="4"/>
        <v>12</v>
      </c>
      <c r="AQ7" s="10">
        <f t="shared" si="4"/>
        <v>1</v>
      </c>
      <c r="AR7" s="10">
        <f t="shared" si="4"/>
        <v>2</v>
      </c>
      <c r="AS7" s="10">
        <f t="shared" si="4"/>
        <v>3</v>
      </c>
      <c r="AT7" s="10">
        <f t="shared" si="4"/>
        <v>4</v>
      </c>
      <c r="AU7" s="10">
        <f t="shared" si="4"/>
        <v>5</v>
      </c>
      <c r="AV7" s="10">
        <f t="shared" si="4"/>
        <v>6</v>
      </c>
      <c r="AW7" s="10">
        <f t="shared" si="4"/>
        <v>7</v>
      </c>
      <c r="AX7" s="10">
        <f t="shared" si="4"/>
        <v>8</v>
      </c>
      <c r="AY7" s="10">
        <f t="shared" si="4"/>
        <v>9</v>
      </c>
      <c r="AZ7" s="10">
        <f t="shared" si="4"/>
        <v>10</v>
      </c>
      <c r="BA7" s="10">
        <f t="shared" si="4"/>
        <v>11</v>
      </c>
      <c r="BB7" s="10">
        <f t="shared" si="4"/>
        <v>12</v>
      </c>
      <c r="BC7" s="10">
        <f t="shared" si="4"/>
        <v>1</v>
      </c>
      <c r="BD7" s="10">
        <f t="shared" si="4"/>
        <v>2</v>
      </c>
      <c r="BE7" s="10">
        <f t="shared" si="4"/>
        <v>3</v>
      </c>
      <c r="BF7" s="10">
        <f t="shared" si="4"/>
        <v>4</v>
      </c>
      <c r="BG7" s="10">
        <f t="shared" si="4"/>
        <v>5</v>
      </c>
      <c r="BH7" s="10">
        <f t="shared" si="4"/>
        <v>6</v>
      </c>
      <c r="BI7" s="10">
        <f t="shared" si="4"/>
        <v>7</v>
      </c>
      <c r="BJ7" s="10">
        <f t="shared" si="4"/>
        <v>8</v>
      </c>
      <c r="BK7" s="10">
        <f t="shared" si="4"/>
        <v>9</v>
      </c>
      <c r="BL7" s="10">
        <f t="shared" si="4"/>
        <v>10</v>
      </c>
      <c r="BM7" s="10">
        <f t="shared" si="4"/>
        <v>11</v>
      </c>
      <c r="BN7" s="10">
        <f t="shared" si="4"/>
        <v>12</v>
      </c>
    </row>
    <row r="8" spans="3:66">
      <c r="C8" t="s">
        <v>33</v>
      </c>
      <c r="G8" s="10">
        <f t="shared" ref="G8:BN8" si="5">YEAR(G5)</f>
        <v>2018</v>
      </c>
      <c r="H8" s="10">
        <f t="shared" si="5"/>
        <v>2018</v>
      </c>
      <c r="I8" s="10">
        <f t="shared" si="5"/>
        <v>2018</v>
      </c>
      <c r="J8" s="10">
        <f t="shared" si="5"/>
        <v>2018</v>
      </c>
      <c r="K8" s="10">
        <f t="shared" si="5"/>
        <v>2018</v>
      </c>
      <c r="L8" s="10">
        <f t="shared" si="5"/>
        <v>2018</v>
      </c>
      <c r="M8" s="10">
        <f t="shared" si="5"/>
        <v>2018</v>
      </c>
      <c r="N8" s="10">
        <f t="shared" si="5"/>
        <v>2018</v>
      </c>
      <c r="O8" s="10">
        <f t="shared" si="5"/>
        <v>2018</v>
      </c>
      <c r="P8" s="10">
        <f t="shared" si="5"/>
        <v>2018</v>
      </c>
      <c r="Q8" s="10">
        <f t="shared" si="5"/>
        <v>2018</v>
      </c>
      <c r="R8" s="10">
        <f t="shared" si="5"/>
        <v>2018</v>
      </c>
      <c r="S8" s="10">
        <f t="shared" si="5"/>
        <v>2019</v>
      </c>
      <c r="T8" s="10">
        <f t="shared" si="5"/>
        <v>2019</v>
      </c>
      <c r="U8" s="10">
        <f t="shared" si="5"/>
        <v>2019</v>
      </c>
      <c r="V8" s="10">
        <f t="shared" si="5"/>
        <v>2019</v>
      </c>
      <c r="W8" s="10">
        <f t="shared" si="5"/>
        <v>2019</v>
      </c>
      <c r="X8" s="10">
        <f t="shared" si="5"/>
        <v>2019</v>
      </c>
      <c r="Y8" s="10">
        <f t="shared" si="5"/>
        <v>2019</v>
      </c>
      <c r="Z8" s="10">
        <f t="shared" si="5"/>
        <v>2019</v>
      </c>
      <c r="AA8" s="10">
        <f t="shared" si="5"/>
        <v>2019</v>
      </c>
      <c r="AB8" s="10">
        <f t="shared" si="5"/>
        <v>2019</v>
      </c>
      <c r="AC8" s="10">
        <f t="shared" si="5"/>
        <v>2019</v>
      </c>
      <c r="AD8" s="10">
        <f t="shared" si="5"/>
        <v>2019</v>
      </c>
      <c r="AE8" s="10">
        <f t="shared" si="5"/>
        <v>2020</v>
      </c>
      <c r="AF8" s="10">
        <f t="shared" si="5"/>
        <v>2020</v>
      </c>
      <c r="AG8" s="10">
        <f t="shared" si="5"/>
        <v>2020</v>
      </c>
      <c r="AH8" s="10">
        <f t="shared" si="5"/>
        <v>2020</v>
      </c>
      <c r="AI8" s="10">
        <f t="shared" si="5"/>
        <v>2020</v>
      </c>
      <c r="AJ8" s="10">
        <f t="shared" si="5"/>
        <v>2020</v>
      </c>
      <c r="AK8" s="10">
        <f t="shared" si="5"/>
        <v>2020</v>
      </c>
      <c r="AL8" s="10">
        <f t="shared" si="5"/>
        <v>2020</v>
      </c>
      <c r="AM8" s="10">
        <f t="shared" si="5"/>
        <v>2020</v>
      </c>
      <c r="AN8" s="10">
        <f t="shared" si="5"/>
        <v>2020</v>
      </c>
      <c r="AO8" s="10">
        <f t="shared" si="5"/>
        <v>2020</v>
      </c>
      <c r="AP8" s="10">
        <f t="shared" si="5"/>
        <v>2020</v>
      </c>
      <c r="AQ8" s="10">
        <f t="shared" si="5"/>
        <v>2021</v>
      </c>
      <c r="AR8" s="10">
        <f t="shared" si="5"/>
        <v>2021</v>
      </c>
      <c r="AS8" s="10">
        <f t="shared" si="5"/>
        <v>2021</v>
      </c>
      <c r="AT8" s="10">
        <f t="shared" si="5"/>
        <v>2021</v>
      </c>
      <c r="AU8" s="10">
        <f t="shared" si="5"/>
        <v>2021</v>
      </c>
      <c r="AV8" s="10">
        <f t="shared" si="5"/>
        <v>2021</v>
      </c>
      <c r="AW8" s="10">
        <f t="shared" si="5"/>
        <v>2021</v>
      </c>
      <c r="AX8" s="10">
        <f t="shared" si="5"/>
        <v>2021</v>
      </c>
      <c r="AY8" s="10">
        <f t="shared" si="5"/>
        <v>2021</v>
      </c>
      <c r="AZ8" s="10">
        <f t="shared" si="5"/>
        <v>2021</v>
      </c>
      <c r="BA8" s="10">
        <f t="shared" si="5"/>
        <v>2021</v>
      </c>
      <c r="BB8" s="10">
        <f t="shared" si="5"/>
        <v>2021</v>
      </c>
      <c r="BC8" s="10">
        <f t="shared" si="5"/>
        <v>2022</v>
      </c>
      <c r="BD8" s="10">
        <f t="shared" si="5"/>
        <v>2022</v>
      </c>
      <c r="BE8" s="10">
        <f t="shared" si="5"/>
        <v>2022</v>
      </c>
      <c r="BF8" s="10">
        <f t="shared" si="5"/>
        <v>2022</v>
      </c>
      <c r="BG8" s="10">
        <f t="shared" si="5"/>
        <v>2022</v>
      </c>
      <c r="BH8" s="10">
        <f t="shared" si="5"/>
        <v>2022</v>
      </c>
      <c r="BI8" s="10">
        <f t="shared" si="5"/>
        <v>2022</v>
      </c>
      <c r="BJ8" s="10">
        <f t="shared" si="5"/>
        <v>2022</v>
      </c>
      <c r="BK8" s="10">
        <f t="shared" si="5"/>
        <v>2022</v>
      </c>
      <c r="BL8" s="10">
        <f t="shared" si="5"/>
        <v>2022</v>
      </c>
      <c r="BM8" s="10">
        <f t="shared" si="5"/>
        <v>2022</v>
      </c>
      <c r="BN8" s="10">
        <f t="shared" si="5"/>
        <v>2022</v>
      </c>
    </row>
    <row r="10" spans="2:2">
      <c r="B10" t="s">
        <v>34</v>
      </c>
    </row>
    <row r="11" spans="3:66">
      <c r="C11" t="s">
        <v>18</v>
      </c>
      <c r="D11" s="3" t="s">
        <v>11</v>
      </c>
      <c r="F11" s="11">
        <v>1</v>
      </c>
      <c r="G11" s="12">
        <f>F11*(1+IF(G$7=GrowthRevMth,INDEX(GrowthRevPCT,MATCH(G$8,GrowthRevYR,0)),0))</f>
        <v>1</v>
      </c>
      <c r="H11" s="12">
        <f>G11*(1+IF(H$7=Inputs!$F$32,INDEX(Inputs!$F$26:$F$30,MATCH(H$8,Inputs!$E$26:$E$30,0)),0))</f>
        <v>1</v>
      </c>
      <c r="I11" s="12">
        <f>H11*(1+IF(I$7=Inputs!$F$32,INDEX(Inputs!$F$26:$F$30,MATCH(I$8,Inputs!$E$26:$E$30,0)),0))</f>
        <v>1</v>
      </c>
      <c r="J11" s="12">
        <f>I11*(1+IF(J$7=Inputs!$F$32,INDEX(Inputs!$F$26:$F$30,MATCH(J$8,Inputs!$E$26:$E$30,0)),0))</f>
        <v>1</v>
      </c>
      <c r="K11" s="12">
        <f>J11*(1+IF(K$7=Inputs!$F$32,INDEX(Inputs!$F$26:$F$30,MATCH(K$8,Inputs!$E$26:$E$30,0)),0))</f>
        <v>1</v>
      </c>
      <c r="L11" s="12">
        <f>K11*(1+IF(L$7=Inputs!$F$32,INDEX(Inputs!$F$26:$F$30,MATCH(L$8,Inputs!$E$26:$E$30,0)),0))</f>
        <v>1</v>
      </c>
      <c r="M11" s="12">
        <f>L11*(1+IF(M$7=Inputs!$F$32,INDEX(Inputs!$F$26:$F$30,MATCH(M$8,Inputs!$E$26:$E$30,0)),0))</f>
        <v>1.05</v>
      </c>
      <c r="N11" s="12">
        <f>M11*(1+IF(N$7=Inputs!$F$32,INDEX(Inputs!$F$26:$F$30,MATCH(N$8,Inputs!$E$26:$E$30,0)),0))</f>
        <v>1.05</v>
      </c>
      <c r="O11" s="12">
        <f>N11*(1+IF(O$7=Inputs!$F$32,INDEX(Inputs!$F$26:$F$30,MATCH(O$8,Inputs!$E$26:$E$30,0)),0))</f>
        <v>1.05</v>
      </c>
      <c r="P11" s="12">
        <f>O11*(1+IF(P$7=Inputs!$F$32,INDEX(Inputs!$F$26:$F$30,MATCH(P$8,Inputs!$E$26:$E$30,0)),0))</f>
        <v>1.05</v>
      </c>
      <c r="Q11" s="12">
        <f>P11*(1+IF(Q$7=Inputs!$F$32,INDEX(Inputs!$F$26:$F$30,MATCH(Q$8,Inputs!$E$26:$E$30,0)),0))</f>
        <v>1.05</v>
      </c>
      <c r="R11" s="12">
        <f>Q11*(1+IF(R$7=Inputs!$F$32,INDEX(Inputs!$F$26:$F$30,MATCH(R$8,Inputs!$E$26:$E$30,0)),0))</f>
        <v>1.05</v>
      </c>
      <c r="S11" s="12">
        <f>R11*(1+IF(S$7=Inputs!$F$32,INDEX(Inputs!$F$26:$F$30,MATCH(S$8,Inputs!$E$26:$E$30,0)),0))</f>
        <v>1.05</v>
      </c>
      <c r="T11" s="12">
        <f>S11*(1+IF(T$7=Inputs!$F$32,INDEX(Inputs!$F$26:$F$30,MATCH(T$8,Inputs!$E$26:$E$30,0)),0))</f>
        <v>1.05</v>
      </c>
      <c r="U11" s="12">
        <f>T11*(1+IF(U$7=Inputs!$F$32,INDEX(Inputs!$F$26:$F$30,MATCH(U$8,Inputs!$E$26:$E$30,0)),0))</f>
        <v>1.05</v>
      </c>
      <c r="V11" s="12">
        <f>U11*(1+IF(V$7=Inputs!$F$32,INDEX(Inputs!$F$26:$F$30,MATCH(V$8,Inputs!$E$26:$E$30,0)),0))</f>
        <v>1.05</v>
      </c>
      <c r="W11" s="12">
        <f>V11*(1+IF(W$7=Inputs!$F$32,INDEX(Inputs!$F$26:$F$30,MATCH(W$8,Inputs!$E$26:$E$30,0)),0))</f>
        <v>1.05</v>
      </c>
      <c r="X11" s="12">
        <f>W11*(1+IF(X$7=Inputs!$F$32,INDEX(Inputs!$F$26:$F$30,MATCH(X$8,Inputs!$E$26:$E$30,0)),0))</f>
        <v>1.05</v>
      </c>
      <c r="Y11" s="12">
        <f>X11*(1+IF(Y$7=Inputs!$F$32,INDEX(Inputs!$F$26:$F$30,MATCH(Y$8,Inputs!$E$26:$E$30,0)),0))</f>
        <v>1.0941</v>
      </c>
      <c r="Z11" s="12">
        <f>Y11*(1+IF(Z$7=Inputs!$F$32,INDEX(Inputs!$F$26:$F$30,MATCH(Z$8,Inputs!$E$26:$E$30,0)),0))</f>
        <v>1.0941</v>
      </c>
      <c r="AA11" s="12">
        <f>Z11*(1+IF(AA$7=Inputs!$F$32,INDEX(Inputs!$F$26:$F$30,MATCH(AA$8,Inputs!$E$26:$E$30,0)),0))</f>
        <v>1.0941</v>
      </c>
      <c r="AB11" s="12">
        <f>AA11*(1+IF(AB$7=Inputs!$F$32,INDEX(Inputs!$F$26:$F$30,MATCH(AB$8,Inputs!$E$26:$E$30,0)),0))</f>
        <v>1.0941</v>
      </c>
      <c r="AC11" s="12">
        <f>AB11*(1+IF(AC$7=Inputs!$F$32,INDEX(Inputs!$F$26:$F$30,MATCH(AC$8,Inputs!$E$26:$E$30,0)),0))</f>
        <v>1.0941</v>
      </c>
      <c r="AD11" s="12">
        <f>AC11*(1+IF(AD$7=Inputs!$F$32,INDEX(Inputs!$F$26:$F$30,MATCH(AD$8,Inputs!$E$26:$E$30,0)),0))</f>
        <v>1.0941</v>
      </c>
      <c r="AE11" s="12">
        <f>AD11*(1+IF(AE$7=Inputs!$F$32,INDEX(Inputs!$F$26:$F$30,MATCH(AE$8,Inputs!$E$26:$E$30,0)),0))</f>
        <v>1.0941</v>
      </c>
      <c r="AF11" s="12">
        <f>AE11*(1+IF(AF$7=Inputs!$F$32,INDEX(Inputs!$F$26:$F$30,MATCH(AF$8,Inputs!$E$26:$E$30,0)),0))</f>
        <v>1.0941</v>
      </c>
      <c r="AG11" s="12">
        <f>AF11*(1+IF(AG$7=Inputs!$F$32,INDEX(Inputs!$F$26:$F$30,MATCH(AG$8,Inputs!$E$26:$E$30,0)),0))</f>
        <v>1.0941</v>
      </c>
      <c r="AH11" s="12">
        <f>AG11*(1+IF(AH$7=Inputs!$F$32,INDEX(Inputs!$F$26:$F$30,MATCH(AH$8,Inputs!$E$26:$E$30,0)),0))</f>
        <v>1.0941</v>
      </c>
      <c r="AI11" s="12">
        <f>AH11*(1+IF(AI$7=Inputs!$F$32,INDEX(Inputs!$F$26:$F$30,MATCH(AI$8,Inputs!$E$26:$E$30,0)),0))</f>
        <v>1.0941</v>
      </c>
      <c r="AJ11" s="12">
        <f>AI11*(1+IF(AJ$7=Inputs!$F$32,INDEX(Inputs!$F$26:$F$30,MATCH(AJ$8,Inputs!$E$26:$E$30,0)),0))</f>
        <v>1.0941</v>
      </c>
      <c r="AK11" s="12">
        <f>AJ11*(1+IF(AK$7=Inputs!$F$32,INDEX(Inputs!$F$26:$F$30,MATCH(AK$8,Inputs!$E$26:$E$30,0)),0))</f>
        <v>1.16116833</v>
      </c>
      <c r="AL11" s="12">
        <f>AK11*(1+IF(AL$7=Inputs!$F$32,INDEX(Inputs!$F$26:$F$30,MATCH(AL$8,Inputs!$E$26:$E$30,0)),0))</f>
        <v>1.16116833</v>
      </c>
      <c r="AM11" s="12">
        <f>AL11*(1+IF(AM$7=Inputs!$F$32,INDEX(Inputs!$F$26:$F$30,MATCH(AM$8,Inputs!$E$26:$E$30,0)),0))</f>
        <v>1.16116833</v>
      </c>
      <c r="AN11" s="12">
        <f>AM11*(1+IF(AN$7=Inputs!$F$32,INDEX(Inputs!$F$26:$F$30,MATCH(AN$8,Inputs!$E$26:$E$30,0)),0))</f>
        <v>1.16116833</v>
      </c>
      <c r="AO11" s="12">
        <f>AN11*(1+IF(AO$7=Inputs!$F$32,INDEX(Inputs!$F$26:$F$30,MATCH(AO$8,Inputs!$E$26:$E$30,0)),0))</f>
        <v>1.16116833</v>
      </c>
      <c r="AP11" s="12">
        <f>AO11*(1+IF(AP$7=Inputs!$F$32,INDEX(Inputs!$F$26:$F$30,MATCH(AP$8,Inputs!$E$26:$E$30,0)),0))</f>
        <v>1.16116833</v>
      </c>
      <c r="AQ11" s="12">
        <f>AP11*(1+IF(AQ$7=Inputs!$F$32,INDEX(Inputs!$F$26:$F$30,MATCH(AQ$8,Inputs!$E$26:$E$30,0)),0))</f>
        <v>1.16116833</v>
      </c>
      <c r="AR11" s="12">
        <f>AQ11*(1+IF(AR$7=Inputs!$F$32,INDEX(Inputs!$F$26:$F$30,MATCH(AR$8,Inputs!$E$26:$E$30,0)),0))</f>
        <v>1.16116833</v>
      </c>
      <c r="AS11" s="12">
        <f>AR11*(1+IF(AS$7=Inputs!$F$32,INDEX(Inputs!$F$26:$F$30,MATCH(AS$8,Inputs!$E$26:$E$30,0)),0))</f>
        <v>1.16116833</v>
      </c>
      <c r="AT11" s="12">
        <f>AS11*(1+IF(AT$7=Inputs!$F$32,INDEX(Inputs!$F$26:$F$30,MATCH(AT$8,Inputs!$E$26:$E$30,0)),0))</f>
        <v>1.16116833</v>
      </c>
      <c r="AU11" s="12">
        <f>AT11*(1+IF(AU$7=Inputs!$F$32,INDEX(Inputs!$F$26:$F$30,MATCH(AU$8,Inputs!$E$26:$E$30,0)),0))</f>
        <v>1.16116833</v>
      </c>
      <c r="AV11" s="12">
        <f>AU11*(1+IF(AV$7=Inputs!$F$32,INDEX(Inputs!$F$26:$F$30,MATCH(AV$8,Inputs!$E$26:$E$30,0)),0))</f>
        <v>1.16116833</v>
      </c>
      <c r="AW11" s="12">
        <f>AV11*(1+IF(AW$7=Inputs!$F$32,INDEX(Inputs!$F$26:$F$30,MATCH(AW$8,Inputs!$E$26:$E$30,0)),0))</f>
        <v>1.17394118163</v>
      </c>
      <c r="AX11" s="12">
        <f>AW11*(1+IF(AX$7=Inputs!$F$32,INDEX(Inputs!$F$26:$F$30,MATCH(AX$8,Inputs!$E$26:$E$30,0)),0))</f>
        <v>1.17394118163</v>
      </c>
      <c r="AY11" s="12">
        <f>AX11*(1+IF(AY$7=Inputs!$F$32,INDEX(Inputs!$F$26:$F$30,MATCH(AY$8,Inputs!$E$26:$E$30,0)),0))</f>
        <v>1.17394118163</v>
      </c>
      <c r="AZ11" s="12">
        <f>AY11*(1+IF(AZ$7=Inputs!$F$32,INDEX(Inputs!$F$26:$F$30,MATCH(AZ$8,Inputs!$E$26:$E$30,0)),0))</f>
        <v>1.17394118163</v>
      </c>
      <c r="BA11" s="12">
        <f>AZ11*(1+IF(BA$7=Inputs!$F$32,INDEX(Inputs!$F$26:$F$30,MATCH(BA$8,Inputs!$E$26:$E$30,0)),0))</f>
        <v>1.17394118163</v>
      </c>
      <c r="BB11" s="12">
        <f>BA11*(1+IF(BB$7=Inputs!$F$32,INDEX(Inputs!$F$26:$F$30,MATCH(BB$8,Inputs!$E$26:$E$30,0)),0))</f>
        <v>1.17394118163</v>
      </c>
      <c r="BC11" s="12">
        <f>BB11*(1+IF(BC$7=Inputs!$F$32,INDEX(Inputs!$F$26:$F$30,MATCH(BC$8,Inputs!$E$26:$E$30,0)),0))</f>
        <v>1.17394118163</v>
      </c>
      <c r="BD11" s="12">
        <f>BC11*(1+IF(BD$7=Inputs!$F$32,INDEX(Inputs!$F$26:$F$30,MATCH(BD$8,Inputs!$E$26:$E$30,0)),0))</f>
        <v>1.17394118163</v>
      </c>
      <c r="BE11" s="12">
        <f>BD11*(1+IF(BE$7=Inputs!$F$32,INDEX(Inputs!$F$26:$F$30,MATCH(BE$8,Inputs!$E$26:$E$30,0)),0))</f>
        <v>1.17394118163</v>
      </c>
      <c r="BF11" s="12">
        <f>BE11*(1+IF(BF$7=Inputs!$F$32,INDEX(Inputs!$F$26:$F$30,MATCH(BF$8,Inputs!$E$26:$E$30,0)),0))</f>
        <v>1.17394118163</v>
      </c>
      <c r="BG11" s="12">
        <f>BF11*(1+IF(BG$7=Inputs!$F$32,INDEX(Inputs!$F$26:$F$30,MATCH(BG$8,Inputs!$E$26:$E$30,0)),0))</f>
        <v>1.17394118163</v>
      </c>
      <c r="BH11" s="12">
        <f>BG11*(1+IF(BH$7=Inputs!$F$32,INDEX(Inputs!$F$26:$F$30,MATCH(BH$8,Inputs!$E$26:$E$30,0)),0))</f>
        <v>1.17394118163</v>
      </c>
      <c r="BI11" s="12">
        <f>BH11*(1+IF(BI$7=Inputs!$F$32,INDEX(Inputs!$F$26:$F$30,MATCH(BI$8,Inputs!$E$26:$E$30,0)),0))</f>
        <v>1.20328971117075</v>
      </c>
      <c r="BJ11" s="12">
        <f>BI11*(1+IF(BJ$7=Inputs!$F$32,INDEX(Inputs!$F$26:$F$30,MATCH(BJ$8,Inputs!$E$26:$E$30,0)),0))</f>
        <v>1.20328971117075</v>
      </c>
      <c r="BK11" s="12">
        <f>BJ11*(1+IF(BK$7=Inputs!$F$32,INDEX(Inputs!$F$26:$F$30,MATCH(BK$8,Inputs!$E$26:$E$30,0)),0))</f>
        <v>1.20328971117075</v>
      </c>
      <c r="BL11" s="12">
        <f>BK11*(1+IF(BL$7=Inputs!$F$32,INDEX(Inputs!$F$26:$F$30,MATCH(BL$8,Inputs!$E$26:$E$30,0)),0))</f>
        <v>1.20328971117075</v>
      </c>
      <c r="BM11" s="12">
        <f>BL11*(1+IF(BM$7=Inputs!$F$32,INDEX(Inputs!$F$26:$F$30,MATCH(BM$8,Inputs!$E$26:$E$30,0)),0))</f>
        <v>1.20328971117075</v>
      </c>
      <c r="BN11" s="12">
        <f>BM11*(1+IF(BN$7=Inputs!$F$32,INDEX(Inputs!$F$26:$F$30,MATCH(BN$8,Inputs!$E$26:$E$30,0)),0))</f>
        <v>1.20328971117075</v>
      </c>
    </row>
    <row r="12" spans="3:66">
      <c r="C12" t="s">
        <v>22</v>
      </c>
      <c r="D12" s="3" t="s">
        <v>11</v>
      </c>
      <c r="F12" s="11">
        <v>1</v>
      </c>
      <c r="G12" s="12">
        <f>F12*(1+IF(G$7=GrowthExpMth,INDEX(GrowthExpPCT,MATCH(G$8,GrowthExpYR,0)),0))</f>
        <v>1</v>
      </c>
      <c r="H12" s="12">
        <f>G12*(1+IF(H$7=GrowthExpMth,INDEX(GrowthExpPCT,MATCH(H$8,GrowthExpYR,0)),0))</f>
        <v>1</v>
      </c>
      <c r="I12" s="12">
        <f>H12*(1+IF(I$7=GrowthExpMth,INDEX(GrowthExpPCT,MATCH(I$8,GrowthExpYR,0)),0))</f>
        <v>1</v>
      </c>
      <c r="J12" s="12">
        <f>I12*(1+IF(J$7=GrowthExpMth,INDEX(GrowthExpPCT,MATCH(J$8,GrowthExpYR,0)),0))</f>
        <v>1.03</v>
      </c>
      <c r="K12" s="12">
        <f>J12*(1+IF(K$7=GrowthExpMth,INDEX(GrowthExpPCT,MATCH(K$8,GrowthExpYR,0)),0))</f>
        <v>1.03</v>
      </c>
      <c r="L12" s="12">
        <f>K12*(1+IF(L$7=GrowthExpMth,INDEX(GrowthExpPCT,MATCH(L$8,GrowthExpYR,0)),0))</f>
        <v>1.03</v>
      </c>
      <c r="M12" s="12">
        <f>L12*(1+IF(M$7=GrowthExpMth,INDEX(GrowthExpPCT,MATCH(M$8,GrowthExpYR,0)),0))</f>
        <v>1.03</v>
      </c>
      <c r="N12" s="12">
        <f>M12*(1+IF(N$7=GrowthExpMth,INDEX(GrowthExpPCT,MATCH(N$8,GrowthExpYR,0)),0))</f>
        <v>1.03</v>
      </c>
      <c r="O12" s="12">
        <f>N12*(1+IF(O$7=GrowthExpMth,INDEX(GrowthExpPCT,MATCH(O$8,GrowthExpYR,0)),0))</f>
        <v>1.03</v>
      </c>
      <c r="P12" s="12">
        <f>O12*(1+IF(P$7=GrowthExpMth,INDEX(GrowthExpPCT,MATCH(P$8,GrowthExpYR,0)),0))</f>
        <v>1.03</v>
      </c>
      <c r="Q12" s="12">
        <f>P12*(1+IF(Q$7=GrowthExpMth,INDEX(GrowthExpPCT,MATCH(Q$8,GrowthExpYR,0)),0))</f>
        <v>1.03</v>
      </c>
      <c r="R12" s="12">
        <f>Q12*(1+IF(R$7=GrowthExpMth,INDEX(GrowthExpPCT,MATCH(R$8,GrowthExpYR,0)),0))</f>
        <v>1.03</v>
      </c>
      <c r="S12" s="12">
        <f>R12*(1+IF(S$7=GrowthExpMth,INDEX(GrowthExpPCT,MATCH(S$8,GrowthExpYR,0)),0))</f>
        <v>1.03</v>
      </c>
      <c r="T12" s="12">
        <f>S12*(1+IF(T$7=GrowthExpMth,INDEX(GrowthExpPCT,MATCH(T$8,GrowthExpYR,0)),0))</f>
        <v>1.03</v>
      </c>
      <c r="U12" s="12">
        <f>T12*(1+IF(U$7=GrowthExpMth,INDEX(GrowthExpPCT,MATCH(U$8,GrowthExpYR,0)),0))</f>
        <v>1.03</v>
      </c>
      <c r="V12" s="12">
        <f>U12*(1+IF(V$7=GrowthExpMth,INDEX(GrowthExpPCT,MATCH(V$8,GrowthExpYR,0)),0))</f>
        <v>1.0712</v>
      </c>
      <c r="W12" s="12">
        <f>V12*(1+IF(W$7=GrowthExpMth,INDEX(GrowthExpPCT,MATCH(W$8,GrowthExpYR,0)),0))</f>
        <v>1.0712</v>
      </c>
      <c r="X12" s="12">
        <f>W12*(1+IF(X$7=GrowthExpMth,INDEX(GrowthExpPCT,MATCH(X$8,GrowthExpYR,0)),0))</f>
        <v>1.0712</v>
      </c>
      <c r="Y12" s="12">
        <f>X12*(1+IF(Y$7=GrowthExpMth,INDEX(GrowthExpPCT,MATCH(Y$8,GrowthExpYR,0)),0))</f>
        <v>1.0712</v>
      </c>
      <c r="Z12" s="12">
        <f>Y12*(1+IF(Z$7=GrowthExpMth,INDEX(GrowthExpPCT,MATCH(Z$8,GrowthExpYR,0)),0))</f>
        <v>1.0712</v>
      </c>
      <c r="AA12" s="12">
        <f>Z12*(1+IF(AA$7=GrowthExpMth,INDEX(GrowthExpPCT,MATCH(AA$8,GrowthExpYR,0)),0))</f>
        <v>1.0712</v>
      </c>
      <c r="AB12" s="12">
        <f>AA12*(1+IF(AB$7=GrowthExpMth,INDEX(GrowthExpPCT,MATCH(AB$8,GrowthExpYR,0)),0))</f>
        <v>1.0712</v>
      </c>
      <c r="AC12" s="12">
        <f>AB12*(1+IF(AC$7=GrowthExpMth,INDEX(GrowthExpPCT,MATCH(AC$8,GrowthExpYR,0)),0))</f>
        <v>1.0712</v>
      </c>
      <c r="AD12" s="12">
        <f>AC12*(1+IF(AD$7=GrowthExpMth,INDEX(GrowthExpPCT,MATCH(AD$8,GrowthExpYR,0)),0))</f>
        <v>1.0712</v>
      </c>
      <c r="AE12" s="12">
        <f>AD12*(1+IF(AE$7=GrowthExpMth,INDEX(GrowthExpPCT,MATCH(AE$8,GrowthExpYR,0)),0))</f>
        <v>1.0712</v>
      </c>
      <c r="AF12" s="12">
        <f>AE12*(1+IF(AF$7=GrowthExpMth,INDEX(GrowthExpPCT,MATCH(AF$8,GrowthExpYR,0)),0))</f>
        <v>1.0712</v>
      </c>
      <c r="AG12" s="12">
        <f>AF12*(1+IF(AG$7=GrowthExpMth,INDEX(GrowthExpPCT,MATCH(AG$8,GrowthExpYR,0)),0))</f>
        <v>1.0712</v>
      </c>
      <c r="AH12" s="12">
        <f>AG12*(1+IF(AH$7=GrowthExpMth,INDEX(GrowthExpPCT,MATCH(AH$8,GrowthExpYR,0)),0))</f>
        <v>1.12476</v>
      </c>
      <c r="AI12" s="12">
        <f>AH12*(1+IF(AI$7=GrowthExpMth,INDEX(GrowthExpPCT,MATCH(AI$8,GrowthExpYR,0)),0))</f>
        <v>1.12476</v>
      </c>
      <c r="AJ12" s="12">
        <f>AI12*(1+IF(AJ$7=GrowthExpMth,INDEX(GrowthExpPCT,MATCH(AJ$8,GrowthExpYR,0)),0))</f>
        <v>1.12476</v>
      </c>
      <c r="AK12" s="12">
        <f>AJ12*(1+IF(AK$7=GrowthExpMth,INDEX(GrowthExpPCT,MATCH(AK$8,GrowthExpYR,0)),0))</f>
        <v>1.12476</v>
      </c>
      <c r="AL12" s="12">
        <f>AK12*(1+IF(AL$7=GrowthExpMth,INDEX(GrowthExpPCT,MATCH(AL$8,GrowthExpYR,0)),0))</f>
        <v>1.12476</v>
      </c>
      <c r="AM12" s="12">
        <f>AL12*(1+IF(AM$7=GrowthExpMth,INDEX(GrowthExpPCT,MATCH(AM$8,GrowthExpYR,0)),0))</f>
        <v>1.12476</v>
      </c>
      <c r="AN12" s="12">
        <f>AM12*(1+IF(AN$7=GrowthExpMth,INDEX(GrowthExpPCT,MATCH(AN$8,GrowthExpYR,0)),0))</f>
        <v>1.12476</v>
      </c>
      <c r="AO12" s="12">
        <f>AN12*(1+IF(AO$7=GrowthExpMth,INDEX(GrowthExpPCT,MATCH(AO$8,GrowthExpYR,0)),0))</f>
        <v>1.12476</v>
      </c>
      <c r="AP12" s="12">
        <f>AO12*(1+IF(AP$7=GrowthExpMth,INDEX(GrowthExpPCT,MATCH(AP$8,GrowthExpYR,0)),0))</f>
        <v>1.12476</v>
      </c>
      <c r="AQ12" s="12">
        <f>AP12*(1+IF(AQ$7=GrowthExpMth,INDEX(GrowthExpPCT,MATCH(AQ$8,GrowthExpYR,0)),0))</f>
        <v>1.12476</v>
      </c>
      <c r="AR12" s="12">
        <f>AQ12*(1+IF(AR$7=GrowthExpMth,INDEX(GrowthExpPCT,MATCH(AR$8,GrowthExpYR,0)),0))</f>
        <v>1.12476</v>
      </c>
      <c r="AS12" s="12">
        <f>AR12*(1+IF(AS$7=GrowthExpMth,INDEX(GrowthExpPCT,MATCH(AS$8,GrowthExpYR,0)),0))</f>
        <v>1.12476</v>
      </c>
      <c r="AT12" s="12">
        <f>AS12*(1+IF(AT$7=GrowthExpMth,INDEX(GrowthExpPCT,MATCH(AT$8,GrowthExpYR,0)),0))</f>
        <v>1.1697504</v>
      </c>
      <c r="AU12" s="12">
        <f>AT12*(1+IF(AU$7=GrowthExpMth,INDEX(GrowthExpPCT,MATCH(AU$8,GrowthExpYR,0)),0))</f>
        <v>1.1697504</v>
      </c>
      <c r="AV12" s="12">
        <f>AU12*(1+IF(AV$7=GrowthExpMth,INDEX(GrowthExpPCT,MATCH(AV$8,GrowthExpYR,0)),0))</f>
        <v>1.1697504</v>
      </c>
      <c r="AW12" s="12">
        <f>AV12*(1+IF(AW$7=GrowthExpMth,INDEX(GrowthExpPCT,MATCH(AW$8,GrowthExpYR,0)),0))</f>
        <v>1.1697504</v>
      </c>
      <c r="AX12" s="12">
        <f>AW12*(1+IF(AX$7=GrowthExpMth,INDEX(GrowthExpPCT,MATCH(AX$8,GrowthExpYR,0)),0))</f>
        <v>1.1697504</v>
      </c>
      <c r="AY12" s="12">
        <f>AX12*(1+IF(AY$7=GrowthExpMth,INDEX(GrowthExpPCT,MATCH(AY$8,GrowthExpYR,0)),0))</f>
        <v>1.1697504</v>
      </c>
      <c r="AZ12" s="12">
        <f>AY12*(1+IF(AZ$7=GrowthExpMth,INDEX(GrowthExpPCT,MATCH(AZ$8,GrowthExpYR,0)),0))</f>
        <v>1.1697504</v>
      </c>
      <c r="BA12" s="12">
        <f>AZ12*(1+IF(BA$7=GrowthExpMth,INDEX(GrowthExpPCT,MATCH(BA$8,GrowthExpYR,0)),0))</f>
        <v>1.1697504</v>
      </c>
      <c r="BB12" s="12">
        <f>BA12*(1+IF(BB$7=GrowthExpMth,INDEX(GrowthExpPCT,MATCH(BB$8,GrowthExpYR,0)),0))</f>
        <v>1.1697504</v>
      </c>
      <c r="BC12" s="12">
        <f>BB12*(1+IF(BC$7=GrowthExpMth,INDEX(GrowthExpPCT,MATCH(BC$8,GrowthExpYR,0)),0))</f>
        <v>1.1697504</v>
      </c>
      <c r="BD12" s="12">
        <f>BC12*(1+IF(BD$7=GrowthExpMth,INDEX(GrowthExpPCT,MATCH(BD$8,GrowthExpYR,0)),0))</f>
        <v>1.1697504</v>
      </c>
      <c r="BE12" s="12">
        <f>BD12*(1+IF(BE$7=GrowthExpMth,INDEX(GrowthExpPCT,MATCH(BE$8,GrowthExpYR,0)),0))</f>
        <v>1.1697504</v>
      </c>
      <c r="BF12" s="12">
        <f>BE12*(1+IF(BF$7=GrowthExpMth,INDEX(GrowthExpPCT,MATCH(BF$8,GrowthExpYR,0)),0))</f>
        <v>1.204842912</v>
      </c>
      <c r="BG12" s="12">
        <f>BF12*(1+IF(BG$7=GrowthExpMth,INDEX(GrowthExpPCT,MATCH(BG$8,GrowthExpYR,0)),0))</f>
        <v>1.204842912</v>
      </c>
      <c r="BH12" s="12">
        <f>BG12*(1+IF(BH$7=GrowthExpMth,INDEX(GrowthExpPCT,MATCH(BH$8,GrowthExpYR,0)),0))</f>
        <v>1.204842912</v>
      </c>
      <c r="BI12" s="12">
        <f>BH12*(1+IF(BI$7=GrowthExpMth,INDEX(GrowthExpPCT,MATCH(BI$8,GrowthExpYR,0)),0))</f>
        <v>1.204842912</v>
      </c>
      <c r="BJ12" s="12">
        <f>BI12*(1+IF(BJ$7=GrowthExpMth,INDEX(GrowthExpPCT,MATCH(BJ$8,GrowthExpYR,0)),0))</f>
        <v>1.204842912</v>
      </c>
      <c r="BK12" s="12">
        <f>BJ12*(1+IF(BK$7=GrowthExpMth,INDEX(GrowthExpPCT,MATCH(BK$8,GrowthExpYR,0)),0))</f>
        <v>1.204842912</v>
      </c>
      <c r="BL12" s="12">
        <f>BK12*(1+IF(BL$7=GrowthExpMth,INDEX(GrowthExpPCT,MATCH(BL$8,GrowthExpYR,0)),0))</f>
        <v>1.204842912</v>
      </c>
      <c r="BM12" s="12">
        <f>BL12*(1+IF(BM$7=GrowthExpMth,INDEX(GrowthExpPCT,MATCH(BM$8,GrowthExpYR,0)),0))</f>
        <v>1.204842912</v>
      </c>
      <c r="BN12" s="12">
        <f>BM12*(1+IF(BN$7=GrowthExpMth,INDEX(GrowthExpPCT,MATCH(BN$8,GrowthExpYR,0)),0))</f>
        <v>1.204842912</v>
      </c>
    </row>
    <row r="13" spans="4:4">
      <c r="D13" s="4"/>
    </row>
    <row r="14" spans="2:5">
      <c r="B14" t="s">
        <v>35</v>
      </c>
      <c r="D14" s="4"/>
      <c r="E14" s="13" t="s">
        <v>36</v>
      </c>
    </row>
    <row r="15" spans="4:4">
      <c r="D15" s="4"/>
    </row>
    <row r="16" spans="3:66">
      <c r="C16" t="s">
        <v>18</v>
      </c>
      <c r="D16" s="3" t="s">
        <v>11</v>
      </c>
      <c r="E16" s="14">
        <f t="shared" ref="E16:E20" si="6">SUM(G16:BN16)</f>
        <v>5022768.93049384</v>
      </c>
      <c r="G16" s="12">
        <f>ValueRev*G11</f>
        <v>75000</v>
      </c>
      <c r="H16" s="12">
        <f>ValueRev*H11</f>
        <v>75000</v>
      </c>
      <c r="I16" s="12">
        <f>ValueRev*I11</f>
        <v>75000</v>
      </c>
      <c r="J16" s="12">
        <f>ValueRev*J11</f>
        <v>75000</v>
      </c>
      <c r="K16" s="12">
        <f>ValueRev*K11</f>
        <v>75000</v>
      </c>
      <c r="L16" s="12">
        <f>ValueRev*L11</f>
        <v>75000</v>
      </c>
      <c r="M16" s="12">
        <f>ValueRev*M11</f>
        <v>78750</v>
      </c>
      <c r="N16" s="12">
        <f>ValueRev*N11</f>
        <v>78750</v>
      </c>
      <c r="O16" s="12">
        <f>ValueRev*O11</f>
        <v>78750</v>
      </c>
      <c r="P16" s="12">
        <f>ValueRev*P11</f>
        <v>78750</v>
      </c>
      <c r="Q16" s="12">
        <f>ValueRev*Q11</f>
        <v>78750</v>
      </c>
      <c r="R16" s="12">
        <f>ValueRev*R11</f>
        <v>78750</v>
      </c>
      <c r="S16" s="12">
        <f>ValueRev*S11</f>
        <v>78750</v>
      </c>
      <c r="T16" s="12">
        <f>ValueRev*T11</f>
        <v>78750</v>
      </c>
      <c r="U16" s="12">
        <f>ValueRev*U11</f>
        <v>78750</v>
      </c>
      <c r="V16" s="12">
        <f>ValueRev*V11</f>
        <v>78750</v>
      </c>
      <c r="W16" s="12">
        <f>ValueRev*W11</f>
        <v>78750</v>
      </c>
      <c r="X16" s="12">
        <f>ValueRev*X11</f>
        <v>78750</v>
      </c>
      <c r="Y16" s="12">
        <f>ValueRev*Y11</f>
        <v>82057.5</v>
      </c>
      <c r="Z16" s="12">
        <f>ValueRev*Z11</f>
        <v>82057.5</v>
      </c>
      <c r="AA16" s="12">
        <f>ValueRev*AA11</f>
        <v>82057.5</v>
      </c>
      <c r="AB16" s="12">
        <f>ValueRev*AB11</f>
        <v>82057.5</v>
      </c>
      <c r="AC16" s="12">
        <f>ValueRev*AC11</f>
        <v>82057.5</v>
      </c>
      <c r="AD16" s="12">
        <f>ValueRev*AD11</f>
        <v>82057.5</v>
      </c>
      <c r="AE16" s="12">
        <f>ValueRev*AE11</f>
        <v>82057.5</v>
      </c>
      <c r="AF16" s="12">
        <f>ValueRev*AF11</f>
        <v>82057.5</v>
      </c>
      <c r="AG16" s="12">
        <f>ValueRev*AG11</f>
        <v>82057.5</v>
      </c>
      <c r="AH16" s="12">
        <f>ValueRev*AH11</f>
        <v>82057.5</v>
      </c>
      <c r="AI16" s="12">
        <f>ValueRev*AI11</f>
        <v>82057.5</v>
      </c>
      <c r="AJ16" s="12">
        <f>ValueRev*AJ11</f>
        <v>82057.5</v>
      </c>
      <c r="AK16" s="12">
        <f>ValueRev*AK11</f>
        <v>87087.62475</v>
      </c>
      <c r="AL16" s="12">
        <f>ValueRev*AL11</f>
        <v>87087.62475</v>
      </c>
      <c r="AM16" s="12">
        <f>ValueRev*AM11</f>
        <v>87087.62475</v>
      </c>
      <c r="AN16" s="12">
        <f>ValueRev*AN11</f>
        <v>87087.62475</v>
      </c>
      <c r="AO16" s="12">
        <f>ValueRev*AO11</f>
        <v>87087.62475</v>
      </c>
      <c r="AP16" s="12">
        <f>ValueRev*AP11</f>
        <v>87087.62475</v>
      </c>
      <c r="AQ16" s="12">
        <f>ValueRev*AQ11</f>
        <v>87087.62475</v>
      </c>
      <c r="AR16" s="12">
        <f>ValueRev*AR11</f>
        <v>87087.62475</v>
      </c>
      <c r="AS16" s="12">
        <f>ValueRev*AS11</f>
        <v>87087.62475</v>
      </c>
      <c r="AT16" s="12">
        <f>ValueRev*AT11</f>
        <v>87087.62475</v>
      </c>
      <c r="AU16" s="12">
        <f>ValueRev*AU11</f>
        <v>87087.62475</v>
      </c>
      <c r="AV16" s="12">
        <f>ValueRev*AV11</f>
        <v>87087.62475</v>
      </c>
      <c r="AW16" s="12">
        <f>ValueRev*AW11</f>
        <v>88045.58862225</v>
      </c>
      <c r="AX16" s="12">
        <f>ValueRev*AX11</f>
        <v>88045.58862225</v>
      </c>
      <c r="AY16" s="12">
        <f>ValueRev*AY11</f>
        <v>88045.58862225</v>
      </c>
      <c r="AZ16" s="12">
        <f>ValueRev*AZ11</f>
        <v>88045.58862225</v>
      </c>
      <c r="BA16" s="12">
        <f>ValueRev*BA11</f>
        <v>88045.58862225</v>
      </c>
      <c r="BB16" s="12">
        <f>ValueRev*BB11</f>
        <v>88045.58862225</v>
      </c>
      <c r="BC16" s="12">
        <f>ValueRev*BC11</f>
        <v>88045.58862225</v>
      </c>
      <c r="BD16" s="12">
        <f>ValueRev*BD11</f>
        <v>88045.58862225</v>
      </c>
      <c r="BE16" s="12">
        <f>ValueRev*BE11</f>
        <v>88045.58862225</v>
      </c>
      <c r="BF16" s="12">
        <f>ValueRev*BF11</f>
        <v>88045.58862225</v>
      </c>
      <c r="BG16" s="12">
        <f>ValueRev*BG11</f>
        <v>88045.58862225</v>
      </c>
      <c r="BH16" s="12">
        <f>ValueRev*BH11</f>
        <v>88045.58862225</v>
      </c>
      <c r="BI16" s="12">
        <f>ValueRev*BI11</f>
        <v>90246.7283378062</v>
      </c>
      <c r="BJ16" s="12">
        <f>ValueRev*BJ11</f>
        <v>90246.7283378062</v>
      </c>
      <c r="BK16" s="12">
        <f>ValueRev*BK11</f>
        <v>90246.7283378062</v>
      </c>
      <c r="BL16" s="12">
        <f>ValueRev*BL11</f>
        <v>90246.7283378062</v>
      </c>
      <c r="BM16" s="12">
        <f>ValueRev*BM11</f>
        <v>90246.7283378062</v>
      </c>
      <c r="BN16" s="12">
        <f>ValueRev*BN11</f>
        <v>90246.7283378062</v>
      </c>
    </row>
    <row r="17" spans="3:66">
      <c r="C17" s="5" t="s">
        <v>20</v>
      </c>
      <c r="D17" s="3" t="s">
        <v>11</v>
      </c>
      <c r="E17" s="15">
        <f t="shared" si="6"/>
        <v>3264799.804821</v>
      </c>
      <c r="G17" s="16">
        <f>G16*ValueCost</f>
        <v>48750</v>
      </c>
      <c r="H17" s="16">
        <f>H16*ValueCost</f>
        <v>48750</v>
      </c>
      <c r="I17" s="16">
        <f>I16*ValueCost</f>
        <v>48750</v>
      </c>
      <c r="J17" s="16">
        <f>J16*ValueCost</f>
        <v>48750</v>
      </c>
      <c r="K17" s="16">
        <f>K16*ValueCost</f>
        <v>48750</v>
      </c>
      <c r="L17" s="16">
        <f>L16*ValueCost</f>
        <v>48750</v>
      </c>
      <c r="M17" s="16">
        <f>M16*ValueCost</f>
        <v>51187.5</v>
      </c>
      <c r="N17" s="16">
        <f>N16*ValueCost</f>
        <v>51187.5</v>
      </c>
      <c r="O17" s="16">
        <f>O16*ValueCost</f>
        <v>51187.5</v>
      </c>
      <c r="P17" s="16">
        <f>P16*ValueCost</f>
        <v>51187.5</v>
      </c>
      <c r="Q17" s="16">
        <f>Q16*ValueCost</f>
        <v>51187.5</v>
      </c>
      <c r="R17" s="16">
        <f>R16*ValueCost</f>
        <v>51187.5</v>
      </c>
      <c r="S17" s="16">
        <f>S16*ValueCost</f>
        <v>51187.5</v>
      </c>
      <c r="T17" s="16">
        <f>T16*ValueCost</f>
        <v>51187.5</v>
      </c>
      <c r="U17" s="16">
        <f>U16*ValueCost</f>
        <v>51187.5</v>
      </c>
      <c r="V17" s="16">
        <f>V16*ValueCost</f>
        <v>51187.5</v>
      </c>
      <c r="W17" s="16">
        <f>W16*ValueCost</f>
        <v>51187.5</v>
      </c>
      <c r="X17" s="16">
        <f>X16*ValueCost</f>
        <v>51187.5</v>
      </c>
      <c r="Y17" s="16">
        <f>Y16*ValueCost</f>
        <v>53337.375</v>
      </c>
      <c r="Z17" s="16">
        <f>Z16*ValueCost</f>
        <v>53337.375</v>
      </c>
      <c r="AA17" s="16">
        <f>AA16*ValueCost</f>
        <v>53337.375</v>
      </c>
      <c r="AB17" s="16">
        <f>AB16*ValueCost</f>
        <v>53337.375</v>
      </c>
      <c r="AC17" s="16">
        <f>AC16*ValueCost</f>
        <v>53337.375</v>
      </c>
      <c r="AD17" s="16">
        <f>AD16*ValueCost</f>
        <v>53337.375</v>
      </c>
      <c r="AE17" s="16">
        <f>AE16*ValueCost</f>
        <v>53337.375</v>
      </c>
      <c r="AF17" s="16">
        <f>AF16*ValueCost</f>
        <v>53337.375</v>
      </c>
      <c r="AG17" s="16">
        <f>AG16*ValueCost</f>
        <v>53337.375</v>
      </c>
      <c r="AH17" s="16">
        <f>AH16*ValueCost</f>
        <v>53337.375</v>
      </c>
      <c r="AI17" s="16">
        <f>AI16*ValueCost</f>
        <v>53337.375</v>
      </c>
      <c r="AJ17" s="16">
        <f>AJ16*ValueCost</f>
        <v>53337.375</v>
      </c>
      <c r="AK17" s="16">
        <f>AK16*ValueCost</f>
        <v>56606.9560875</v>
      </c>
      <c r="AL17" s="16">
        <f>AL16*ValueCost</f>
        <v>56606.9560875</v>
      </c>
      <c r="AM17" s="16">
        <f>AM16*ValueCost</f>
        <v>56606.9560875</v>
      </c>
      <c r="AN17" s="16">
        <f>AN16*ValueCost</f>
        <v>56606.9560875</v>
      </c>
      <c r="AO17" s="16">
        <f>AO16*ValueCost</f>
        <v>56606.9560875</v>
      </c>
      <c r="AP17" s="16">
        <f>AP16*ValueCost</f>
        <v>56606.9560875</v>
      </c>
      <c r="AQ17" s="16">
        <f>AQ16*ValueCost</f>
        <v>56606.9560875</v>
      </c>
      <c r="AR17" s="16">
        <f>AR16*ValueCost</f>
        <v>56606.9560875</v>
      </c>
      <c r="AS17" s="16">
        <f>AS16*ValueCost</f>
        <v>56606.9560875</v>
      </c>
      <c r="AT17" s="16">
        <f>AT16*ValueCost</f>
        <v>56606.9560875</v>
      </c>
      <c r="AU17" s="16">
        <f>AU16*ValueCost</f>
        <v>56606.9560875</v>
      </c>
      <c r="AV17" s="16">
        <f>AV16*ValueCost</f>
        <v>56606.9560875</v>
      </c>
      <c r="AW17" s="16">
        <f>AW16*ValueCost</f>
        <v>57229.6326044625</v>
      </c>
      <c r="AX17" s="16">
        <f>AX16*ValueCost</f>
        <v>57229.6326044625</v>
      </c>
      <c r="AY17" s="16">
        <f>AY16*ValueCost</f>
        <v>57229.6326044625</v>
      </c>
      <c r="AZ17" s="16">
        <f>AZ16*ValueCost</f>
        <v>57229.6326044625</v>
      </c>
      <c r="BA17" s="16">
        <f>BA16*ValueCost</f>
        <v>57229.6326044625</v>
      </c>
      <c r="BB17" s="16">
        <f>BB16*ValueCost</f>
        <v>57229.6326044625</v>
      </c>
      <c r="BC17" s="16">
        <f>BC16*ValueCost</f>
        <v>57229.6326044625</v>
      </c>
      <c r="BD17" s="16">
        <f>BD16*ValueCost</f>
        <v>57229.6326044625</v>
      </c>
      <c r="BE17" s="16">
        <f>BE16*ValueCost</f>
        <v>57229.6326044625</v>
      </c>
      <c r="BF17" s="16">
        <f>BF16*ValueCost</f>
        <v>57229.6326044625</v>
      </c>
      <c r="BG17" s="16">
        <f>BG16*ValueCost</f>
        <v>57229.6326044625</v>
      </c>
      <c r="BH17" s="16">
        <f>BH16*ValueCost</f>
        <v>57229.6326044625</v>
      </c>
      <c r="BI17" s="16">
        <f>BI16*ValueCost</f>
        <v>58660.373419574</v>
      </c>
      <c r="BJ17" s="16">
        <f>BJ16*ValueCost</f>
        <v>58660.373419574</v>
      </c>
      <c r="BK17" s="16">
        <f>BK16*ValueCost</f>
        <v>58660.373419574</v>
      </c>
      <c r="BL17" s="16">
        <f>BL16*ValueCost</f>
        <v>58660.373419574</v>
      </c>
      <c r="BM17" s="16">
        <f>BM16*ValueCost</f>
        <v>58660.373419574</v>
      </c>
      <c r="BN17" s="16">
        <f>BN16*ValueCost</f>
        <v>58660.373419574</v>
      </c>
    </row>
    <row r="18" spans="3:66">
      <c r="C18" t="s">
        <v>37</v>
      </c>
      <c r="D18" s="3" t="s">
        <v>11</v>
      </c>
      <c r="E18" s="14">
        <f t="shared" ref="E18:BN18" si="7">E16-E17</f>
        <v>1757969.12567284</v>
      </c>
      <c r="G18" s="12">
        <f t="shared" si="7"/>
        <v>26250</v>
      </c>
      <c r="H18" s="12">
        <f t="shared" si="7"/>
        <v>26250</v>
      </c>
      <c r="I18" s="12">
        <f t="shared" si="7"/>
        <v>26250</v>
      </c>
      <c r="J18" s="12">
        <f t="shared" si="7"/>
        <v>26250</v>
      </c>
      <c r="K18" s="12">
        <f t="shared" si="7"/>
        <v>26250</v>
      </c>
      <c r="L18" s="12">
        <f t="shared" si="7"/>
        <v>26250</v>
      </c>
      <c r="M18" s="12">
        <f t="shared" si="7"/>
        <v>27562.5</v>
      </c>
      <c r="N18" s="12">
        <f t="shared" si="7"/>
        <v>27562.5</v>
      </c>
      <c r="O18" s="12">
        <f t="shared" si="7"/>
        <v>27562.5</v>
      </c>
      <c r="P18" s="12">
        <f t="shared" si="7"/>
        <v>27562.5</v>
      </c>
      <c r="Q18" s="12">
        <f t="shared" si="7"/>
        <v>27562.5</v>
      </c>
      <c r="R18" s="12">
        <f t="shared" si="7"/>
        <v>27562.5</v>
      </c>
      <c r="S18" s="12">
        <f t="shared" si="7"/>
        <v>27562.5</v>
      </c>
      <c r="T18" s="12">
        <f t="shared" si="7"/>
        <v>27562.5</v>
      </c>
      <c r="U18" s="12">
        <f t="shared" si="7"/>
        <v>27562.5</v>
      </c>
      <c r="V18" s="12">
        <f t="shared" si="7"/>
        <v>27562.5</v>
      </c>
      <c r="W18" s="12">
        <f t="shared" si="7"/>
        <v>27562.5</v>
      </c>
      <c r="X18" s="12">
        <f t="shared" si="7"/>
        <v>27562.5</v>
      </c>
      <c r="Y18" s="12">
        <f t="shared" si="7"/>
        <v>28720.125</v>
      </c>
      <c r="Z18" s="12">
        <f t="shared" si="7"/>
        <v>28720.125</v>
      </c>
      <c r="AA18" s="12">
        <f t="shared" si="7"/>
        <v>28720.125</v>
      </c>
      <c r="AB18" s="12">
        <f t="shared" si="7"/>
        <v>28720.125</v>
      </c>
      <c r="AC18" s="12">
        <f t="shared" si="7"/>
        <v>28720.125</v>
      </c>
      <c r="AD18" s="12">
        <f t="shared" si="7"/>
        <v>28720.125</v>
      </c>
      <c r="AE18" s="12">
        <f t="shared" si="7"/>
        <v>28720.125</v>
      </c>
      <c r="AF18" s="12">
        <f t="shared" si="7"/>
        <v>28720.125</v>
      </c>
      <c r="AG18" s="12">
        <f t="shared" si="7"/>
        <v>28720.125</v>
      </c>
      <c r="AH18" s="12">
        <f t="shared" si="7"/>
        <v>28720.125</v>
      </c>
      <c r="AI18" s="12">
        <f t="shared" si="7"/>
        <v>28720.125</v>
      </c>
      <c r="AJ18" s="12">
        <f t="shared" si="7"/>
        <v>28720.125</v>
      </c>
      <c r="AK18" s="12">
        <f t="shared" si="7"/>
        <v>30480.6686625</v>
      </c>
      <c r="AL18" s="12">
        <f t="shared" si="7"/>
        <v>30480.6686625</v>
      </c>
      <c r="AM18" s="12">
        <f t="shared" si="7"/>
        <v>30480.6686625</v>
      </c>
      <c r="AN18" s="12">
        <f t="shared" si="7"/>
        <v>30480.6686625</v>
      </c>
      <c r="AO18" s="12">
        <f t="shared" si="7"/>
        <v>30480.6686625</v>
      </c>
      <c r="AP18" s="12">
        <f t="shared" si="7"/>
        <v>30480.6686625</v>
      </c>
      <c r="AQ18" s="12">
        <f t="shared" si="7"/>
        <v>30480.6686625</v>
      </c>
      <c r="AR18" s="12">
        <f t="shared" si="7"/>
        <v>30480.6686625</v>
      </c>
      <c r="AS18" s="12">
        <f t="shared" si="7"/>
        <v>30480.6686625</v>
      </c>
      <c r="AT18" s="12">
        <f t="shared" si="7"/>
        <v>30480.6686625</v>
      </c>
      <c r="AU18" s="12">
        <f t="shared" si="7"/>
        <v>30480.6686625</v>
      </c>
      <c r="AV18" s="12">
        <f t="shared" si="7"/>
        <v>30480.6686625</v>
      </c>
      <c r="AW18" s="12">
        <f t="shared" si="7"/>
        <v>30815.9560177875</v>
      </c>
      <c r="AX18" s="12">
        <f t="shared" si="7"/>
        <v>30815.9560177875</v>
      </c>
      <c r="AY18" s="12">
        <f t="shared" si="7"/>
        <v>30815.9560177875</v>
      </c>
      <c r="AZ18" s="12">
        <f t="shared" si="7"/>
        <v>30815.9560177875</v>
      </c>
      <c r="BA18" s="12">
        <f t="shared" si="7"/>
        <v>30815.9560177875</v>
      </c>
      <c r="BB18" s="12">
        <f t="shared" si="7"/>
        <v>30815.9560177875</v>
      </c>
      <c r="BC18" s="12">
        <f t="shared" si="7"/>
        <v>30815.9560177875</v>
      </c>
      <c r="BD18" s="12">
        <f t="shared" si="7"/>
        <v>30815.9560177875</v>
      </c>
      <c r="BE18" s="12">
        <f t="shared" si="7"/>
        <v>30815.9560177875</v>
      </c>
      <c r="BF18" s="12">
        <f t="shared" si="7"/>
        <v>30815.9560177875</v>
      </c>
      <c r="BG18" s="12">
        <f t="shared" si="7"/>
        <v>30815.9560177875</v>
      </c>
      <c r="BH18" s="12">
        <f t="shared" si="7"/>
        <v>30815.9560177875</v>
      </c>
      <c r="BI18" s="12">
        <f t="shared" si="7"/>
        <v>31586.3549182322</v>
      </c>
      <c r="BJ18" s="12">
        <f t="shared" si="7"/>
        <v>31586.3549182322</v>
      </c>
      <c r="BK18" s="12">
        <f t="shared" si="7"/>
        <v>31586.3549182322</v>
      </c>
      <c r="BL18" s="12">
        <f t="shared" si="7"/>
        <v>31586.3549182322</v>
      </c>
      <c r="BM18" s="12">
        <f t="shared" si="7"/>
        <v>31586.3549182322</v>
      </c>
      <c r="BN18" s="12">
        <f t="shared" si="7"/>
        <v>31586.3549182322</v>
      </c>
    </row>
    <row r="19" spans="4:4">
      <c r="D19" s="4"/>
    </row>
    <row r="20" spans="3:66">
      <c r="C20" s="5" t="s">
        <v>38</v>
      </c>
      <c r="D20" s="3" t="s">
        <v>11</v>
      </c>
      <c r="E20" s="15">
        <f t="shared" si="6"/>
        <v>799105.332096</v>
      </c>
      <c r="G20" s="16">
        <f>ValueExp*G12</f>
        <v>12000</v>
      </c>
      <c r="H20" s="16">
        <f>ValueExp*H12</f>
        <v>12000</v>
      </c>
      <c r="I20" s="16">
        <f>ValueExp*I12</f>
        <v>12000</v>
      </c>
      <c r="J20" s="16">
        <f>ValueExp*J12</f>
        <v>12360</v>
      </c>
      <c r="K20" s="16">
        <f>ValueExp*K12</f>
        <v>12360</v>
      </c>
      <c r="L20" s="16">
        <f>ValueExp*L12</f>
        <v>12360</v>
      </c>
      <c r="M20" s="16">
        <f>ValueExp*M12</f>
        <v>12360</v>
      </c>
      <c r="N20" s="16">
        <f>ValueExp*N12</f>
        <v>12360</v>
      </c>
      <c r="O20" s="16">
        <f>ValueExp*O12</f>
        <v>12360</v>
      </c>
      <c r="P20" s="16">
        <f>ValueExp*P12</f>
        <v>12360</v>
      </c>
      <c r="Q20" s="16">
        <f>ValueExp*Q12</f>
        <v>12360</v>
      </c>
      <c r="R20" s="16">
        <f>ValueExp*R12</f>
        <v>12360</v>
      </c>
      <c r="S20" s="16">
        <f>ValueExp*S12</f>
        <v>12360</v>
      </c>
      <c r="T20" s="16">
        <f>ValueExp*T12</f>
        <v>12360</v>
      </c>
      <c r="U20" s="16">
        <f>ValueExp*U12</f>
        <v>12360</v>
      </c>
      <c r="V20" s="16">
        <f>ValueExp*V12</f>
        <v>12854.4</v>
      </c>
      <c r="W20" s="16">
        <f>ValueExp*W12</f>
        <v>12854.4</v>
      </c>
      <c r="X20" s="16">
        <f>ValueExp*X12</f>
        <v>12854.4</v>
      </c>
      <c r="Y20" s="16">
        <f>ValueExp*Y12</f>
        <v>12854.4</v>
      </c>
      <c r="Z20" s="16">
        <f>ValueExp*Z12</f>
        <v>12854.4</v>
      </c>
      <c r="AA20" s="16">
        <f>ValueExp*AA12</f>
        <v>12854.4</v>
      </c>
      <c r="AB20" s="16">
        <f>ValueExp*AB12</f>
        <v>12854.4</v>
      </c>
      <c r="AC20" s="16">
        <f>ValueExp*AC12</f>
        <v>12854.4</v>
      </c>
      <c r="AD20" s="16">
        <f>ValueExp*AD12</f>
        <v>12854.4</v>
      </c>
      <c r="AE20" s="16">
        <f>ValueExp*AE12</f>
        <v>12854.4</v>
      </c>
      <c r="AF20" s="16">
        <f>ValueExp*AF12</f>
        <v>12854.4</v>
      </c>
      <c r="AG20" s="16">
        <f>ValueExp*AG12</f>
        <v>12854.4</v>
      </c>
      <c r="AH20" s="16">
        <f>ValueExp*AH12</f>
        <v>13497.12</v>
      </c>
      <c r="AI20" s="16">
        <f>ValueExp*AI12</f>
        <v>13497.12</v>
      </c>
      <c r="AJ20" s="16">
        <f>ValueExp*AJ12</f>
        <v>13497.12</v>
      </c>
      <c r="AK20" s="16">
        <f>ValueExp*AK12</f>
        <v>13497.12</v>
      </c>
      <c r="AL20" s="16">
        <f>ValueExp*AL12</f>
        <v>13497.12</v>
      </c>
      <c r="AM20" s="16">
        <f>ValueExp*AM12</f>
        <v>13497.12</v>
      </c>
      <c r="AN20" s="16">
        <f>ValueExp*AN12</f>
        <v>13497.12</v>
      </c>
      <c r="AO20" s="16">
        <f>ValueExp*AO12</f>
        <v>13497.12</v>
      </c>
      <c r="AP20" s="16">
        <f>ValueExp*AP12</f>
        <v>13497.12</v>
      </c>
      <c r="AQ20" s="16">
        <f>ValueExp*AQ12</f>
        <v>13497.12</v>
      </c>
      <c r="AR20" s="16">
        <f>ValueExp*AR12</f>
        <v>13497.12</v>
      </c>
      <c r="AS20" s="16">
        <f>ValueExp*AS12</f>
        <v>13497.12</v>
      </c>
      <c r="AT20" s="16">
        <f>ValueExp*AT12</f>
        <v>14037.0048</v>
      </c>
      <c r="AU20" s="16">
        <f>ValueExp*AU12</f>
        <v>14037.0048</v>
      </c>
      <c r="AV20" s="16">
        <f>ValueExp*AV12</f>
        <v>14037.0048</v>
      </c>
      <c r="AW20" s="16">
        <f>ValueExp*AW12</f>
        <v>14037.0048</v>
      </c>
      <c r="AX20" s="16">
        <f>ValueExp*AX12</f>
        <v>14037.0048</v>
      </c>
      <c r="AY20" s="16">
        <f>ValueExp*AY12</f>
        <v>14037.0048</v>
      </c>
      <c r="AZ20" s="16">
        <f>ValueExp*AZ12</f>
        <v>14037.0048</v>
      </c>
      <c r="BA20" s="16">
        <f>ValueExp*BA12</f>
        <v>14037.0048</v>
      </c>
      <c r="BB20" s="16">
        <f>ValueExp*BB12</f>
        <v>14037.0048</v>
      </c>
      <c r="BC20" s="16">
        <f>ValueExp*BC12</f>
        <v>14037.0048</v>
      </c>
      <c r="BD20" s="16">
        <f>ValueExp*BD12</f>
        <v>14037.0048</v>
      </c>
      <c r="BE20" s="16">
        <f>ValueExp*BE12</f>
        <v>14037.0048</v>
      </c>
      <c r="BF20" s="16">
        <f>ValueExp*BF12</f>
        <v>14458.114944</v>
      </c>
      <c r="BG20" s="16">
        <f>ValueExp*BG12</f>
        <v>14458.114944</v>
      </c>
      <c r="BH20" s="16">
        <f>ValueExp*BH12</f>
        <v>14458.114944</v>
      </c>
      <c r="BI20" s="16">
        <f>ValueExp*BI12</f>
        <v>14458.114944</v>
      </c>
      <c r="BJ20" s="16">
        <f>ValueExp*BJ12</f>
        <v>14458.114944</v>
      </c>
      <c r="BK20" s="16">
        <f>ValueExp*BK12</f>
        <v>14458.114944</v>
      </c>
      <c r="BL20" s="16">
        <f>ValueExp*BL12</f>
        <v>14458.114944</v>
      </c>
      <c r="BM20" s="16">
        <f>ValueExp*BM12</f>
        <v>14458.114944</v>
      </c>
      <c r="BN20" s="16">
        <f>ValueExp*BN12</f>
        <v>14458.114944</v>
      </c>
    </row>
    <row r="21" spans="3:66">
      <c r="C21" t="s">
        <v>39</v>
      </c>
      <c r="D21" s="3" t="s">
        <v>11</v>
      </c>
      <c r="E21" s="17">
        <f>SUM(E18,E20)</f>
        <v>2557074.45776884</v>
      </c>
      <c r="F21" s="14"/>
      <c r="G21" s="17">
        <f t="shared" ref="G21:BN21" si="8">SUM(G18,G20)</f>
        <v>38250</v>
      </c>
      <c r="H21" s="17">
        <f t="shared" si="8"/>
        <v>38250</v>
      </c>
      <c r="I21" s="17">
        <f t="shared" si="8"/>
        <v>38250</v>
      </c>
      <c r="J21" s="17">
        <f t="shared" si="8"/>
        <v>38610</v>
      </c>
      <c r="K21" s="17">
        <f t="shared" si="8"/>
        <v>38610</v>
      </c>
      <c r="L21" s="17">
        <f t="shared" si="8"/>
        <v>38610</v>
      </c>
      <c r="M21" s="17">
        <f t="shared" si="8"/>
        <v>39922.5</v>
      </c>
      <c r="N21" s="17">
        <f t="shared" si="8"/>
        <v>39922.5</v>
      </c>
      <c r="O21" s="17">
        <f t="shared" si="8"/>
        <v>39922.5</v>
      </c>
      <c r="P21" s="17">
        <f t="shared" si="8"/>
        <v>39922.5</v>
      </c>
      <c r="Q21" s="17">
        <f t="shared" si="8"/>
        <v>39922.5</v>
      </c>
      <c r="R21" s="17">
        <f t="shared" si="8"/>
        <v>39922.5</v>
      </c>
      <c r="S21" s="17">
        <f t="shared" si="8"/>
        <v>39922.5</v>
      </c>
      <c r="T21" s="17">
        <f t="shared" si="8"/>
        <v>39922.5</v>
      </c>
      <c r="U21" s="17">
        <f t="shared" si="8"/>
        <v>39922.5</v>
      </c>
      <c r="V21" s="17">
        <f t="shared" si="8"/>
        <v>40416.9</v>
      </c>
      <c r="W21" s="17">
        <f t="shared" si="8"/>
        <v>40416.9</v>
      </c>
      <c r="X21" s="17">
        <f t="shared" si="8"/>
        <v>40416.9</v>
      </c>
      <c r="Y21" s="17">
        <f t="shared" si="8"/>
        <v>41574.525</v>
      </c>
      <c r="Z21" s="17">
        <f t="shared" si="8"/>
        <v>41574.525</v>
      </c>
      <c r="AA21" s="17">
        <f t="shared" si="8"/>
        <v>41574.525</v>
      </c>
      <c r="AB21" s="17">
        <f t="shared" si="8"/>
        <v>41574.525</v>
      </c>
      <c r="AC21" s="17">
        <f t="shared" si="8"/>
        <v>41574.525</v>
      </c>
      <c r="AD21" s="17">
        <f t="shared" si="8"/>
        <v>41574.525</v>
      </c>
      <c r="AE21" s="17">
        <f t="shared" si="8"/>
        <v>41574.525</v>
      </c>
      <c r="AF21" s="17">
        <f t="shared" si="8"/>
        <v>41574.525</v>
      </c>
      <c r="AG21" s="17">
        <f t="shared" si="8"/>
        <v>41574.525</v>
      </c>
      <c r="AH21" s="17">
        <f t="shared" si="8"/>
        <v>42217.245</v>
      </c>
      <c r="AI21" s="17">
        <f t="shared" si="8"/>
        <v>42217.245</v>
      </c>
      <c r="AJ21" s="17">
        <f t="shared" si="8"/>
        <v>42217.245</v>
      </c>
      <c r="AK21" s="17">
        <f t="shared" si="8"/>
        <v>43977.7886625</v>
      </c>
      <c r="AL21" s="17">
        <f t="shared" si="8"/>
        <v>43977.7886625</v>
      </c>
      <c r="AM21" s="17">
        <f t="shared" si="8"/>
        <v>43977.7886625</v>
      </c>
      <c r="AN21" s="17">
        <f t="shared" si="8"/>
        <v>43977.7886625</v>
      </c>
      <c r="AO21" s="17">
        <f t="shared" si="8"/>
        <v>43977.7886625</v>
      </c>
      <c r="AP21" s="17">
        <f t="shared" si="8"/>
        <v>43977.7886625</v>
      </c>
      <c r="AQ21" s="17">
        <f t="shared" si="8"/>
        <v>43977.7886625</v>
      </c>
      <c r="AR21" s="17">
        <f t="shared" si="8"/>
        <v>43977.7886625</v>
      </c>
      <c r="AS21" s="17">
        <f t="shared" si="8"/>
        <v>43977.7886625</v>
      </c>
      <c r="AT21" s="17">
        <f t="shared" si="8"/>
        <v>44517.6734625</v>
      </c>
      <c r="AU21" s="17">
        <f t="shared" si="8"/>
        <v>44517.6734625</v>
      </c>
      <c r="AV21" s="17">
        <f t="shared" si="8"/>
        <v>44517.6734625</v>
      </c>
      <c r="AW21" s="17">
        <f t="shared" si="8"/>
        <v>44852.9608177875</v>
      </c>
      <c r="AX21" s="17">
        <f t="shared" si="8"/>
        <v>44852.9608177875</v>
      </c>
      <c r="AY21" s="17">
        <f t="shared" si="8"/>
        <v>44852.9608177875</v>
      </c>
      <c r="AZ21" s="17">
        <f t="shared" si="8"/>
        <v>44852.9608177875</v>
      </c>
      <c r="BA21" s="17">
        <f t="shared" si="8"/>
        <v>44852.9608177875</v>
      </c>
      <c r="BB21" s="17">
        <f t="shared" si="8"/>
        <v>44852.9608177875</v>
      </c>
      <c r="BC21" s="17">
        <f t="shared" si="8"/>
        <v>44852.9608177875</v>
      </c>
      <c r="BD21" s="17">
        <f t="shared" si="8"/>
        <v>44852.9608177875</v>
      </c>
      <c r="BE21" s="17">
        <f t="shared" si="8"/>
        <v>44852.9608177875</v>
      </c>
      <c r="BF21" s="17">
        <f t="shared" si="8"/>
        <v>45274.0709617875</v>
      </c>
      <c r="BG21" s="17">
        <f t="shared" si="8"/>
        <v>45274.0709617875</v>
      </c>
      <c r="BH21" s="17">
        <f t="shared" si="8"/>
        <v>45274.0709617875</v>
      </c>
      <c r="BI21" s="17">
        <f t="shared" si="8"/>
        <v>46044.4698622322</v>
      </c>
      <c r="BJ21" s="17">
        <f t="shared" si="8"/>
        <v>46044.4698622322</v>
      </c>
      <c r="BK21" s="17">
        <f t="shared" si="8"/>
        <v>46044.4698622322</v>
      </c>
      <c r="BL21" s="17">
        <f t="shared" si="8"/>
        <v>46044.4698622322</v>
      </c>
      <c r="BM21" s="17">
        <f t="shared" si="8"/>
        <v>46044.4698622322</v>
      </c>
      <c r="BN21" s="17">
        <f t="shared" si="8"/>
        <v>46044.4698622322</v>
      </c>
    </row>
    <row r="24" spans="1:11">
      <c r="A24" s="6"/>
      <c r="B24" s="6" t="s">
        <v>40</v>
      </c>
      <c r="C24" s="6"/>
      <c r="D24" s="6"/>
      <c r="E24" s="6"/>
      <c r="F24" s="6"/>
      <c r="G24" s="6"/>
      <c r="H24" s="6"/>
      <c r="I24" s="6"/>
      <c r="J24" s="6"/>
      <c r="K2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Introduction</vt:lpstr>
      <vt:lpstr>Inputs</vt:lpstr>
      <vt:lpstr>Calcs_Monthly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Tim Keighley</cp:lastModifiedBy>
  <dcterms:created xsi:type="dcterms:W3CDTF">2017-11-23T12:10:00Z</dcterms:created>
  <cp:lastPrinted>2017-11-24T10:28:00Z</cp:lastPrinted>
  <dcterms:modified xsi:type="dcterms:W3CDTF">2020-11-18T15:28:02Z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