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3940" firstSheet="1" activeTab="2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  <sheet name="Sheet1" sheetId="13" r:id="rId6"/>
  </sheets>
  <definedNames>
    <definedName name="Raw">Raw!$B$3:$F$54</definedName>
    <definedName name="Towns">Distances!$B$4:$B$8</definedName>
    <definedName name="Fahrenheit">Table_Data!$C$6:$D$19</definedName>
    <definedName name="_xlnm._FilterDatabase" localSheetId="5" hidden="1">Sheet1!#REF!</definedName>
    <definedName name="Arr">Sheet1!$B$4:$H$54</definedName>
    <definedName name="Ind">Raw_Data!$I$4:$I$54</definedName>
    <definedName name="Location">Raw_Data!$B$4:$B$54</definedName>
    <definedName name="KK">Raw_Data!$K$4:$K$54</definedName>
    <definedName name="HighF">Raw_Data!$C$4:$C$54</definedName>
    <definedName name="Town1">Distances!$B$14:$B$38</definedName>
    <definedName name="Town2">Distances!$C$14:$C$38</definedName>
    <definedName name="Dis">Distances!$D$14:$D$38</definedName>
  </definedNames>
  <calcPr calcId="144525" concurrentCalc="0"/>
</workbook>
</file>

<file path=xl/sharedStrings.xml><?xml version="1.0" encoding="utf-8"?>
<sst xmlns="http://schemas.openxmlformats.org/spreadsheetml/2006/main" count="106">
  <si>
    <t>Excel Skills for Business: Advanced</t>
  </si>
  <si>
    <t>Week 2: Advanced Formula Techniques</t>
  </si>
  <si>
    <t>Final Assessment</t>
  </si>
  <si>
    <t>Week 2: Learning Objectives</t>
  </si>
  <si>
    <t>Use the following functionalities in Excel for Advanced Formula Techniques:
Apply structured references in formulas
Explain the use of array formulas
Build formulas with array functions
Use array formulas in calculations</t>
  </si>
  <si>
    <t>Section 1 - Tables</t>
  </si>
  <si>
    <t>Celsius = (Fahrenheit - 32) * (5/9)</t>
  </si>
  <si>
    <t>Table Name:</t>
  </si>
  <si>
    <t>City_Subset</t>
  </si>
  <si>
    <t>Location</t>
  </si>
  <si>
    <t>High_F</t>
  </si>
  <si>
    <t>Low_F</t>
  </si>
  <si>
    <t>High (C)</t>
  </si>
  <si>
    <t>Low (C)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</si>
  <si>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</si>
  <si>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</si>
  <si>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</si>
  <si>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</si>
  <si>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</si>
  <si>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</si>
  <si>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</si>
  <si>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</si>
  <si>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</si>
  <si>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</si>
  <si>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</si>
  <si>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</si>
  <si>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</si>
  <si>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</si>
  <si>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Count of number of cities</t>
  </si>
  <si>
    <t>Check_Sum</t>
  </si>
  <si>
    <t>Question 3</t>
  </si>
  <si>
    <t>Average High (F)</t>
  </si>
  <si>
    <t>Minimum Low (F)</t>
  </si>
  <si>
    <t>Product of the values above</t>
  </si>
  <si>
    <t>Question 2</t>
  </si>
  <si>
    <t>End of Section</t>
  </si>
  <si>
    <t>Section 2 - Sorting and Arrays</t>
  </si>
  <si>
    <t>Check Sums</t>
  </si>
  <si>
    <t>Question 4</t>
  </si>
  <si>
    <t>Question 5</t>
  </si>
  <si>
    <t>Question 6</t>
  </si>
  <si>
    <t>Question 7</t>
  </si>
  <si>
    <t>Helper Index</t>
  </si>
  <si>
    <t>Rank of Location: COUNTIF(S)</t>
  </si>
  <si>
    <t>Location of Helper Index Value (MATCH function)</t>
  </si>
  <si>
    <t>Final Location Sort Order (INDEX function)</t>
  </si>
  <si>
    <t>5 largest High (F) temperatures</t>
  </si>
  <si>
    <t>Sum</t>
  </si>
  <si>
    <t>Question 8</t>
  </si>
  <si>
    <t>Sum of [High_C * Low_C] for all locations with a Low_C less than 10</t>
  </si>
  <si>
    <t>Section 3 - Transpose and more arrays</t>
  </si>
  <si>
    <t>High_C</t>
  </si>
  <si>
    <t>Low_C</t>
  </si>
  <si>
    <t>San Antonio, Texas</t>
  </si>
  <si>
    <t>Virginia Beach, Virginia</t>
  </si>
  <si>
    <t>Portland, Oregon</t>
  </si>
  <si>
    <t>New Orleans, Louisiana</t>
  </si>
  <si>
    <t>Phoenix, Arizona</t>
  </si>
  <si>
    <t>Minneapolis, Minnesota</t>
  </si>
  <si>
    <t>San Francisco, California</t>
  </si>
  <si>
    <t>New York, New York</t>
  </si>
  <si>
    <t>Tampa, Florida</t>
  </si>
  <si>
    <t>Indianapolis, Indiana</t>
  </si>
  <si>
    <t>Miami, Florida</t>
  </si>
  <si>
    <t>Houston, Texas</t>
  </si>
  <si>
    <t>San Jose, California</t>
  </si>
  <si>
    <t>Pittsburgh, Pennsylvania</t>
  </si>
  <si>
    <t>Kansas City, Missouri</t>
  </si>
  <si>
    <t>St. Louis, Missouri</t>
  </si>
  <si>
    <t>Sacramento, California</t>
  </si>
  <si>
    <t>Providence, Rhode Island</t>
  </si>
  <si>
    <t>Nashville, Tennessee</t>
  </si>
  <si>
    <t>Hartford, Connecticut</t>
  </si>
  <si>
    <t>Orlando, Florida</t>
  </si>
  <si>
    <t>Raleigh, North Carolina</t>
  </si>
  <si>
    <t>Louisville, Kentucky</t>
  </si>
  <si>
    <t>Salt Lake City, Utah</t>
  </si>
  <si>
    <t>Richmond, Virginia</t>
  </si>
  <si>
    <t>Washington, DC</t>
  </si>
  <si>
    <t>Rochester, New York</t>
  </si>
  <si>
    <t>Oklahoma City, Oklahoma</t>
  </si>
  <si>
    <t>Jacksonville, Florida</t>
  </si>
  <si>
    <t>Seattle, Washington</t>
  </si>
  <si>
    <t>Riverside, California</t>
  </si>
  <si>
    <t>Milwaukee, Wisconsin</t>
  </si>
  <si>
    <t>Memphis, Tennessee</t>
  </si>
  <si>
    <t>Los Angeles, California</t>
  </si>
  <si>
    <t>San Diego, California</t>
  </si>
  <si>
    <t>Las Vegas, Nevada</t>
  </si>
  <si>
    <t>Philadelphia, Pennsylvania</t>
  </si>
  <si>
    <t>Towns</t>
  </si>
  <si>
    <t>Alphaville</t>
  </si>
  <si>
    <t>Betaburg</t>
  </si>
  <si>
    <t>Charliefield</t>
  </si>
  <si>
    <t>Deltatown</t>
  </si>
  <si>
    <t>Echopolis</t>
  </si>
  <si>
    <t>These have the name "Towns"</t>
  </si>
  <si>
    <t>Distance table (miles)</t>
  </si>
  <si>
    <t>Town 1</t>
  </si>
  <si>
    <t>Town 2</t>
  </si>
  <si>
    <t>Distance</t>
  </si>
  <si>
    <t>Question 9</t>
  </si>
  <si>
    <t>Question 10</t>
  </si>
  <si>
    <t>Question 11</t>
  </si>
  <si>
    <t>Row / Column counter</t>
  </si>
  <si>
    <t>End of section</t>
  </si>
</sst>
</file>

<file path=xl/styles.xml><?xml version="1.0" encoding="utf-8"?>
<styleSheet xmlns="http://schemas.openxmlformats.org/spreadsheetml/2006/main">
  <numFmts count="5">
    <numFmt numFmtId="176" formatCode="0.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Arial"/>
      <charset val="134"/>
    </font>
    <font>
      <sz val="28"/>
      <color theme="1"/>
      <name val="Arial"/>
      <charset val="134"/>
    </font>
    <font>
      <sz val="24"/>
      <color theme="1"/>
      <name val="Arial"/>
      <charset val="134"/>
    </font>
    <font>
      <b/>
      <i/>
      <sz val="24"/>
      <color theme="1"/>
      <name val="Calibri Light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rgb="FF3F3F3F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ck">
        <color theme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11" borderId="0" applyNumberFormat="0" applyBorder="0" applyAlignment="0" applyProtection="0"/>
    <xf numFmtId="0" fontId="0" fillId="36" borderId="0" applyNumberFormat="0" applyBorder="0" applyAlignment="0" applyProtection="0"/>
    <xf numFmtId="0" fontId="0" fillId="34" borderId="0" applyNumberFormat="0" applyBorder="0" applyAlignment="0" applyProtection="0"/>
    <xf numFmtId="0" fontId="24" fillId="17" borderId="0" applyNumberFormat="0" applyBorder="0" applyAlignment="0" applyProtection="0"/>
    <xf numFmtId="0" fontId="0" fillId="33" borderId="0" applyNumberFormat="0" applyBorder="0" applyAlignment="0" applyProtection="0"/>
    <xf numFmtId="0" fontId="0" fillId="31" borderId="0" applyNumberFormat="0" applyBorder="0" applyAlignment="0" applyProtection="0"/>
    <xf numFmtId="0" fontId="0" fillId="27" borderId="0" applyNumberFormat="0" applyBorder="0" applyAlignment="0" applyProtection="0"/>
    <xf numFmtId="0" fontId="24" fillId="35" borderId="0" applyNumberFormat="0" applyBorder="0" applyAlignment="0" applyProtection="0"/>
    <xf numFmtId="0" fontId="0" fillId="15" borderId="0" applyNumberFormat="0" applyBorder="0" applyAlignment="0" applyProtection="0"/>
    <xf numFmtId="0" fontId="24" fillId="26" borderId="0" applyNumberFormat="0" applyBorder="0" applyAlignment="0" applyProtection="0"/>
    <xf numFmtId="0" fontId="25" fillId="0" borderId="39" applyNumberFormat="0" applyFill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4" fillId="23" borderId="0" applyNumberFormat="0" applyBorder="0" applyAlignment="0" applyProtection="0"/>
    <xf numFmtId="0" fontId="0" fillId="20" borderId="0" applyNumberFormat="0" applyBorder="0" applyAlignment="0" applyProtection="0"/>
    <xf numFmtId="0" fontId="24" fillId="22" borderId="0" applyNumberFormat="0" applyBorder="0" applyAlignment="0" applyProtection="0"/>
    <xf numFmtId="0" fontId="0" fillId="21" borderId="0" applyNumberFormat="0" applyBorder="0" applyAlignment="0" applyProtection="0"/>
    <xf numFmtId="0" fontId="0" fillId="18" borderId="0" applyNumberFormat="0" applyBorder="0" applyAlignment="0" applyProtection="0"/>
    <xf numFmtId="0" fontId="24" fillId="32" borderId="0" applyNumberFormat="0" applyBorder="0" applyAlignment="0" applyProtection="0"/>
    <xf numFmtId="0" fontId="23" fillId="16" borderId="0" applyNumberFormat="0" applyBorder="0" applyAlignment="0" applyProtection="0"/>
    <xf numFmtId="0" fontId="0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2" borderId="0" applyNumberFormat="0" applyBorder="0" applyAlignment="0" applyProtection="0"/>
    <xf numFmtId="0" fontId="3" fillId="0" borderId="41" applyNumberFormat="0" applyFill="0" applyAlignment="0" applyProtection="0"/>
    <xf numFmtId="0" fontId="29" fillId="4" borderId="42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0" fillId="3" borderId="40" applyNumberFormat="0" applyFont="0" applyAlignment="0" applyProtection="0"/>
    <xf numFmtId="0" fontId="27" fillId="28" borderId="17" applyNumberFormat="0" applyAlignment="0" applyProtection="0"/>
    <xf numFmtId="0" fontId="20" fillId="0" borderId="0" applyNumberFormat="0" applyFill="0" applyBorder="0" applyAlignment="0" applyProtection="0"/>
    <xf numFmtId="0" fontId="6" fillId="4" borderId="17" applyNumberFormat="0" applyAlignment="0" applyProtection="0"/>
    <xf numFmtId="0" fontId="26" fillId="19" borderId="0" applyNumberFormat="0" applyBorder="0" applyAlignment="0" applyProtection="0"/>
    <xf numFmtId="0" fontId="20" fillId="0" borderId="38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37" applyNumberFormat="0" applyFill="0" applyAlignment="0" applyProtection="0"/>
    <xf numFmtId="177" fontId="0" fillId="0" borderId="0" applyFont="0" applyFill="0" applyBorder="0" applyAlignment="0" applyProtection="0">
      <alignment vertical="center"/>
    </xf>
    <xf numFmtId="0" fontId="0" fillId="30" borderId="0" applyNumberFormat="0" applyBorder="0" applyAlignment="0" applyProtection="0"/>
    <xf numFmtId="0" fontId="28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0" borderId="36" applyNumberFormat="0" applyFill="0" applyAlignment="0" applyProtection="0"/>
    <xf numFmtId="178" fontId="0" fillId="0" borderId="0" applyFont="0" applyFill="0" applyBorder="0" applyAlignment="0" applyProtection="0">
      <alignment vertical="center"/>
    </xf>
    <xf numFmtId="0" fontId="1" fillId="8" borderId="35" applyNumberFormat="0" applyAlignment="0" applyProtection="0"/>
    <xf numFmtId="0" fontId="0" fillId="29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</cellStyleXfs>
  <cellXfs count="86">
    <xf numFmtId="0" fontId="0" fillId="0" borderId="0" xfId="0"/>
    <xf numFmtId="0" fontId="0" fillId="0" borderId="0" xfId="0" applyFont="1" applyFill="1" applyAlignment="1">
      <alignment vertical="center"/>
    </xf>
    <xf numFmtId="0" fontId="1" fillId="2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3" borderId="16" xfId="0" applyFill="1" applyBorder="1"/>
    <xf numFmtId="0" fontId="6" fillId="4" borderId="17" xfId="31" applyAlignment="1">
      <alignment horizontal="center"/>
    </xf>
    <xf numFmtId="0" fontId="0" fillId="5" borderId="16" xfId="0" applyFill="1" applyBorder="1"/>
    <xf numFmtId="0" fontId="0" fillId="5" borderId="18" xfId="0" applyFill="1" applyBorder="1"/>
    <xf numFmtId="0" fontId="0" fillId="5" borderId="19" xfId="0" applyFill="1" applyBorder="1"/>
    <xf numFmtId="0" fontId="0" fillId="3" borderId="4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7" fillId="0" borderId="0" xfId="43"/>
    <xf numFmtId="0" fontId="8" fillId="5" borderId="21" xfId="0" applyFont="1" applyFill="1" applyBorder="1"/>
    <xf numFmtId="0" fontId="8" fillId="5" borderId="22" xfId="0" applyFont="1" applyFill="1" applyBorder="1" applyAlignment="1">
      <alignment horizontal="right"/>
    </xf>
    <xf numFmtId="0" fontId="4" fillId="5" borderId="23" xfId="0" applyFont="1" applyFill="1" applyBorder="1"/>
    <xf numFmtId="0" fontId="4" fillId="5" borderId="0" xfId="0" applyFont="1" applyFill="1" applyBorder="1"/>
    <xf numFmtId="0" fontId="4" fillId="5" borderId="24" xfId="0" applyFont="1" applyFill="1" applyBorder="1"/>
    <xf numFmtId="0" fontId="4" fillId="5" borderId="25" xfId="0" applyFont="1" applyFill="1" applyBorder="1"/>
    <xf numFmtId="0" fontId="8" fillId="5" borderId="26" xfId="0" applyFont="1" applyFill="1" applyBorder="1" applyAlignment="1">
      <alignment horizontal="right"/>
    </xf>
    <xf numFmtId="0" fontId="4" fillId="5" borderId="27" xfId="0" applyFont="1" applyFill="1" applyBorder="1"/>
    <xf numFmtId="0" fontId="4" fillId="5" borderId="28" xfId="0" applyFont="1" applyFill="1" applyBorder="1"/>
    <xf numFmtId="0" fontId="3" fillId="0" borderId="0" xfId="0" applyFont="1" applyAlignment="1">
      <alignment horizontal="right"/>
    </xf>
    <xf numFmtId="0" fontId="8" fillId="5" borderId="21" xfId="0" applyFont="1" applyFill="1" applyBorder="1" applyAlignment="1">
      <alignment wrapText="1"/>
    </xf>
    <xf numFmtId="0" fontId="8" fillId="5" borderId="22" xfId="0" applyFont="1" applyFill="1" applyBorder="1" applyAlignment="1">
      <alignment horizontal="right" wrapText="1"/>
    </xf>
    <xf numFmtId="0" fontId="8" fillId="5" borderId="26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6" borderId="29" xfId="0" applyFill="1" applyBorder="1" applyAlignment="1">
      <alignment horizontal="center"/>
    </xf>
    <xf numFmtId="0" fontId="3" fillId="0" borderId="0" xfId="0" applyFont="1" applyAlignment="1">
      <alignment wrapText="1"/>
    </xf>
    <xf numFmtId="0" fontId="0" fillId="6" borderId="29" xfId="0" applyFill="1" applyBorder="1" applyAlignment="1">
      <alignment horizontal="left"/>
    </xf>
    <xf numFmtId="0" fontId="0" fillId="3" borderId="29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2" borderId="0" xfId="43" applyFont="1" applyFill="1"/>
    <xf numFmtId="0" fontId="10" fillId="0" borderId="0" xfId="0" applyFont="1"/>
    <xf numFmtId="0" fontId="0" fillId="6" borderId="29" xfId="0" applyFill="1" applyBorder="1"/>
    <xf numFmtId="0" fontId="0" fillId="3" borderId="21" xfId="0" applyFill="1" applyBorder="1"/>
    <xf numFmtId="0" fontId="0" fillId="3" borderId="22" xfId="0" applyFill="1" applyBorder="1"/>
    <xf numFmtId="176" fontId="0" fillId="6" borderId="29" xfId="0" applyNumberFormat="1" applyFill="1" applyBorder="1"/>
    <xf numFmtId="0" fontId="0" fillId="0" borderId="0" xfId="0" applyAlignment="1">
      <alignment horizontal="right"/>
    </xf>
    <xf numFmtId="0" fontId="6" fillId="4" borderId="17" xfId="31"/>
    <xf numFmtId="0" fontId="0" fillId="3" borderId="26" xfId="0" applyFill="1" applyBorder="1"/>
    <xf numFmtId="0" fontId="0" fillId="7" borderId="0" xfId="0" applyFill="1"/>
    <xf numFmtId="0" fontId="0" fillId="7" borderId="0" xfId="0" applyFill="1" applyAlignment="1">
      <alignment horizontal="left" indent="3"/>
    </xf>
    <xf numFmtId="0" fontId="11" fillId="7" borderId="0" xfId="0" applyFont="1" applyFill="1" applyBorder="1" applyAlignment="1">
      <alignment horizontal="left" indent="3"/>
    </xf>
    <xf numFmtId="0" fontId="11" fillId="7" borderId="0" xfId="0" applyFont="1" applyFill="1" applyBorder="1"/>
    <xf numFmtId="0" fontId="12" fillId="7" borderId="30" xfId="0" applyFont="1" applyFill="1" applyBorder="1" applyAlignment="1">
      <alignment horizontal="left" indent="3"/>
    </xf>
    <xf numFmtId="0" fontId="12" fillId="7" borderId="30" xfId="0" applyFont="1" applyFill="1" applyBorder="1"/>
    <xf numFmtId="0" fontId="0" fillId="0" borderId="0" xfId="0" applyFill="1" applyAlignment="1">
      <alignment horizontal="left" vertical="top" wrapText="1"/>
    </xf>
    <xf numFmtId="0" fontId="13" fillId="7" borderId="0" xfId="0" applyFont="1" applyFill="1"/>
    <xf numFmtId="0" fontId="0" fillId="7" borderId="31" xfId="0" applyFill="1" applyBorder="1"/>
    <xf numFmtId="0" fontId="14" fillId="7" borderId="31" xfId="0" applyFont="1" applyFill="1" applyBorder="1" applyAlignment="1">
      <alignment horizontal="center"/>
    </xf>
    <xf numFmtId="0" fontId="15" fillId="7" borderId="31" xfId="0" applyFont="1" applyFill="1" applyBorder="1" applyAlignment="1">
      <alignment horizontal="center"/>
    </xf>
    <xf numFmtId="0" fontId="14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6" fillId="7" borderId="32" xfId="0" applyFont="1" applyFill="1" applyBorder="1" applyAlignment="1">
      <alignment horizontal="center"/>
    </xf>
    <xf numFmtId="0" fontId="16" fillId="7" borderId="33" xfId="0" applyFont="1" applyFill="1" applyBorder="1" applyAlignment="1">
      <alignment horizontal="center"/>
    </xf>
    <xf numFmtId="0" fontId="0" fillId="7" borderId="0" xfId="0" applyFill="1" applyAlignment="1">
      <alignment vertical="top" wrapText="1"/>
    </xf>
    <xf numFmtId="0" fontId="16" fillId="7" borderId="34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EBF7FF"/>
      <color rgb="00CCFFCC"/>
      <color rgb="00FFFFCC"/>
      <color rgb="000000FF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>
          <a:fillRect/>
        </a:stretch>
      </xdr:blipFill>
      <xdr:spPr>
        <a:xfrm>
          <a:off x="0" y="0"/>
          <a:ext cx="5743575" cy="157035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City_Subset" displayName="City_Subset" ref="B5:D19" totalsRowShown="0">
  <autoFilter ref="B5:D19"/>
  <tableColumns count="3">
    <tableColumn id="1" name="Location"/>
    <tableColumn id="2" name="High_F"/>
    <tableColumn id="3" name="Low_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0"/>
  <sheetViews>
    <sheetView workbookViewId="0">
      <selection activeCell="I6" sqref="I6:O6"/>
    </sheetView>
  </sheetViews>
  <sheetFormatPr defaultColWidth="9.890625" defaultRowHeight="14"/>
  <cols>
    <col min="1" max="1" width="9.890625" style="70"/>
    <col min="2" max="2" width="12" style="69" customWidth="1"/>
    <col min="3" max="3" width="15.890625" style="69" customWidth="1"/>
    <col min="4" max="4" width="12.6640625" style="69" customWidth="1"/>
    <col min="5" max="6" width="9.890625" style="69"/>
    <col min="7" max="7" width="11" style="69" customWidth="1"/>
    <col min="8" max="8" width="19.109375" style="69" customWidth="1"/>
    <col min="9" max="9" width="3.6640625" style="69" customWidth="1"/>
    <col min="10" max="10" width="3.890625" style="69" customWidth="1"/>
    <col min="11" max="12" width="12.3359375" style="69" customWidth="1"/>
    <col min="13" max="13" width="47.4453125" style="69" customWidth="1"/>
    <col min="14" max="14" width="4.4453125" style="69" customWidth="1"/>
    <col min="15" max="15" width="4" style="69" customWidth="1"/>
    <col min="16" max="16" width="12.3359375" style="69" customWidth="1"/>
    <col min="17" max="16384" width="9.890625" style="69"/>
  </cols>
  <sheetData>
    <row r="1" spans="8:8">
      <c r="H1" s="77"/>
    </row>
    <row r="2" ht="32" spans="8:16">
      <c r="H2" s="78" t="s">
        <v>0</v>
      </c>
      <c r="I2" s="80"/>
      <c r="J2" s="80"/>
      <c r="K2" s="80"/>
      <c r="L2" s="80"/>
      <c r="M2" s="80"/>
      <c r="N2" s="80"/>
      <c r="O2" s="80"/>
      <c r="P2" s="80"/>
    </row>
    <row r="3" spans="8:8">
      <c r="H3" s="77"/>
    </row>
    <row r="4" ht="27.6" spans="8:16">
      <c r="H4" s="79" t="s">
        <v>1</v>
      </c>
      <c r="I4" s="81"/>
      <c r="J4" s="81"/>
      <c r="K4" s="81"/>
      <c r="L4" s="81"/>
      <c r="M4" s="81"/>
      <c r="N4" s="81"/>
      <c r="O4" s="81"/>
      <c r="P4" s="81"/>
    </row>
    <row r="5" ht="14.75" spans="8:8">
      <c r="H5" s="77"/>
    </row>
    <row r="6" ht="30.35" spans="8:15">
      <c r="H6" s="77"/>
      <c r="I6" s="82" t="s">
        <v>2</v>
      </c>
      <c r="J6" s="83"/>
      <c r="K6" s="83"/>
      <c r="L6" s="83"/>
      <c r="M6" s="83"/>
      <c r="N6" s="83"/>
      <c r="O6" s="85"/>
    </row>
    <row r="7" s="69" customFormat="1" spans="1:1">
      <c r="A7" s="70"/>
    </row>
    <row r="8" s="69" customFormat="1" spans="1:1">
      <c r="A8" s="70"/>
    </row>
    <row r="9" s="69" customFormat="1" spans="1:1">
      <c r="A9" s="70"/>
    </row>
    <row r="10" ht="17.15" spans="1:7">
      <c r="A10" s="71" t="s">
        <v>3</v>
      </c>
      <c r="B10" s="72"/>
      <c r="C10" s="72"/>
      <c r="D10" s="72"/>
      <c r="E10" s="72"/>
      <c r="F10" s="72"/>
      <c r="G10" s="72"/>
    </row>
    <row r="11" ht="17.15" spans="1:8">
      <c r="A11" s="73"/>
      <c r="B11" s="74"/>
      <c r="C11" s="74"/>
      <c r="D11" s="74"/>
      <c r="E11" s="74"/>
      <c r="F11" s="74"/>
      <c r="G11" s="74"/>
      <c r="H11" s="74"/>
    </row>
    <row r="12" ht="89.4" customHeight="1" spans="2:15">
      <c r="B12" s="75" t="s">
        <v>4</v>
      </c>
      <c r="C12" s="75"/>
      <c r="D12" s="75"/>
      <c r="E12" s="75"/>
      <c r="F12" s="75"/>
      <c r="G12" s="75"/>
      <c r="H12" s="75"/>
      <c r="I12" s="84"/>
      <c r="J12" s="84"/>
      <c r="K12" s="84"/>
      <c r="L12" s="84"/>
      <c r="M12" s="84"/>
      <c r="N12" s="84"/>
      <c r="O12" s="84"/>
    </row>
    <row r="13" s="69" customFormat="1" ht="9" customHeight="1" spans="1:1">
      <c r="A13" s="70"/>
    </row>
    <row r="14" s="69" customFormat="1" ht="5.4" customHeight="1" spans="1:1">
      <c r="A14" s="70"/>
    </row>
    <row r="15" spans="1:13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</row>
    <row r="16" spans="1:13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</row>
    <row r="17" spans="1:13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</row>
    <row r="18" spans="1:13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</row>
    <row r="19" spans="1:13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</row>
    <row r="20" spans="1:13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</row>
    <row r="21" spans="1:13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</row>
    <row r="22" spans="1:13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</row>
    <row r="23" spans="1:13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</row>
    <row r="24" spans="1:13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</row>
    <row r="25" spans="1:13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</row>
    <row r="30" spans="1:13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</row>
  </sheetData>
  <mergeCells count="4">
    <mergeCell ref="H2:P2"/>
    <mergeCell ref="H4:P4"/>
    <mergeCell ref="I6:O6"/>
    <mergeCell ref="B12:H1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showGridLines="0" workbookViewId="0">
      <selection activeCell="C23" sqref="C23"/>
    </sheetView>
  </sheetViews>
  <sheetFormatPr defaultColWidth="9.109375" defaultRowHeight="14"/>
  <cols>
    <col min="1" max="1" width="5.3359375" customWidth="1"/>
    <col min="2" max="2" width="35.109375" customWidth="1"/>
    <col min="3" max="3" width="13.4453125" customWidth="1"/>
    <col min="4" max="4" width="14.4453125" customWidth="1"/>
  </cols>
  <sheetData>
    <row r="1" spans="1:10">
      <c r="A1" s="2"/>
      <c r="B1" s="2" t="s">
        <v>5</v>
      </c>
      <c r="C1" s="60"/>
      <c r="D1" s="2"/>
      <c r="E1" s="2"/>
      <c r="F1" s="2"/>
      <c r="G1" s="2"/>
      <c r="H1" s="2"/>
      <c r="I1" s="2"/>
      <c r="J1" s="2"/>
    </row>
    <row r="2" spans="6:9">
      <c r="F2" s="63" t="s">
        <v>6</v>
      </c>
      <c r="G2" s="64"/>
      <c r="H2" s="64"/>
      <c r="I2" s="68"/>
    </row>
    <row r="3" spans="2:3">
      <c r="B3" s="4" t="s">
        <v>7</v>
      </c>
      <c r="C3" s="61" t="s">
        <v>8</v>
      </c>
    </row>
    <row r="5" spans="2:7">
      <c r="B5" s="4" t="s">
        <v>9</v>
      </c>
      <c r="C5" s="50" t="s">
        <v>10</v>
      </c>
      <c r="D5" s="50" t="s">
        <v>11</v>
      </c>
      <c r="E5" s="45"/>
      <c r="F5" t="s">
        <v>12</v>
      </c>
      <c r="G5" t="s">
        <v>13</v>
      </c>
    </row>
    <row r="6" spans="2:7">
      <c r="B6" t="s">
        <v>14</v>
      </c>
      <c r="C6" s="31">
        <v>72</v>
      </c>
      <c r="D6" s="31">
        <v>53</v>
      </c>
      <c r="F6" s="65">
        <f>(C6-32)*(5/9)</f>
        <v>22.2222222222222</v>
      </c>
      <c r="G6" s="65">
        <f>(D6-32)*(5/9)</f>
        <v>11.6666666666667</v>
      </c>
    </row>
    <row r="7" spans="2:7">
      <c r="B7" t="s">
        <v>15</v>
      </c>
      <c r="C7" s="31">
        <v>80</v>
      </c>
      <c r="D7" s="31">
        <v>59</v>
      </c>
      <c r="F7" s="65">
        <f t="shared" ref="F7:F19" si="0">(C7-32)*(5/9)</f>
        <v>26.6666666666667</v>
      </c>
      <c r="G7" s="65">
        <f t="shared" ref="G7:G19" si="1">(D7-32)*(5/9)</f>
        <v>15</v>
      </c>
    </row>
    <row r="8" spans="2:7">
      <c r="B8" t="s">
        <v>16</v>
      </c>
      <c r="C8" s="31">
        <v>65</v>
      </c>
      <c r="D8" s="31">
        <v>45</v>
      </c>
      <c r="F8" s="65">
        <f t="shared" si="0"/>
        <v>18.3333333333333</v>
      </c>
      <c r="G8" s="65">
        <f t="shared" si="1"/>
        <v>7.22222222222222</v>
      </c>
    </row>
    <row r="9" spans="2:7">
      <c r="B9" t="s">
        <v>17</v>
      </c>
      <c r="C9" s="31">
        <v>74</v>
      </c>
      <c r="D9" s="31">
        <v>53</v>
      </c>
      <c r="F9" s="65">
        <f t="shared" si="0"/>
        <v>23.3333333333333</v>
      </c>
      <c r="G9" s="65">
        <f t="shared" si="1"/>
        <v>11.6666666666667</v>
      </c>
    </row>
    <row r="10" spans="2:7">
      <c r="B10" t="s">
        <v>18</v>
      </c>
      <c r="C10" s="31">
        <v>59</v>
      </c>
      <c r="D10" s="31">
        <v>44</v>
      </c>
      <c r="F10" s="65">
        <f t="shared" si="0"/>
        <v>15</v>
      </c>
      <c r="G10" s="65">
        <f t="shared" si="1"/>
        <v>6.66666666666667</v>
      </c>
    </row>
    <row r="11" spans="2:7">
      <c r="B11" t="s">
        <v>19</v>
      </c>
      <c r="C11" s="31">
        <v>56</v>
      </c>
      <c r="D11" s="31">
        <v>40</v>
      </c>
      <c r="F11" s="65">
        <f t="shared" si="0"/>
        <v>13.3333333333333</v>
      </c>
      <c r="G11" s="65">
        <f t="shared" si="1"/>
        <v>4.44444444444444</v>
      </c>
    </row>
    <row r="12" spans="2:7">
      <c r="B12" t="s">
        <v>20</v>
      </c>
      <c r="C12" s="31">
        <v>71</v>
      </c>
      <c r="D12" s="31">
        <v>49</v>
      </c>
      <c r="F12" s="65">
        <f t="shared" si="0"/>
        <v>21.6666666666667</v>
      </c>
      <c r="G12" s="65">
        <f t="shared" si="1"/>
        <v>9.44444444444444</v>
      </c>
    </row>
    <row r="13" spans="2:7">
      <c r="B13" t="s">
        <v>21</v>
      </c>
      <c r="C13" s="31">
        <v>59</v>
      </c>
      <c r="D13" s="31">
        <v>41</v>
      </c>
      <c r="F13" s="65">
        <f t="shared" si="0"/>
        <v>15</v>
      </c>
      <c r="G13" s="65">
        <f t="shared" si="1"/>
        <v>5</v>
      </c>
    </row>
    <row r="14" spans="2:7">
      <c r="B14" t="s">
        <v>22</v>
      </c>
      <c r="C14" s="31">
        <v>65</v>
      </c>
      <c r="D14" s="31">
        <v>43</v>
      </c>
      <c r="F14" s="65">
        <f t="shared" si="0"/>
        <v>18.3333333333333</v>
      </c>
      <c r="G14" s="65">
        <f t="shared" si="1"/>
        <v>6.11111111111111</v>
      </c>
    </row>
    <row r="15" spans="2:7">
      <c r="B15" t="s">
        <v>23</v>
      </c>
      <c r="C15" s="31">
        <v>60</v>
      </c>
      <c r="D15" s="31">
        <v>43</v>
      </c>
      <c r="F15" s="65">
        <f t="shared" si="0"/>
        <v>15.5555555555556</v>
      </c>
      <c r="G15" s="65">
        <f t="shared" si="1"/>
        <v>6.11111111111111</v>
      </c>
    </row>
    <row r="16" spans="2:7">
      <c r="B16" t="s">
        <v>24</v>
      </c>
      <c r="C16" s="31">
        <v>63</v>
      </c>
      <c r="D16" s="31">
        <v>44</v>
      </c>
      <c r="F16" s="65">
        <f t="shared" si="0"/>
        <v>17.2222222222222</v>
      </c>
      <c r="G16" s="65">
        <f t="shared" si="1"/>
        <v>6.66666666666667</v>
      </c>
    </row>
    <row r="17" spans="2:7">
      <c r="B17" t="s">
        <v>25</v>
      </c>
      <c r="C17" s="31">
        <v>77</v>
      </c>
      <c r="D17" s="31">
        <v>57</v>
      </c>
      <c r="F17" s="65">
        <f t="shared" si="0"/>
        <v>25</v>
      </c>
      <c r="G17" s="65">
        <f t="shared" si="1"/>
        <v>13.8888888888889</v>
      </c>
    </row>
    <row r="18" spans="2:7">
      <c r="B18" t="s">
        <v>26</v>
      </c>
      <c r="C18" s="31">
        <v>64</v>
      </c>
      <c r="D18" s="31">
        <v>36</v>
      </c>
      <c r="F18" s="65">
        <f t="shared" si="0"/>
        <v>17.7777777777778</v>
      </c>
      <c r="G18" s="65">
        <f t="shared" si="1"/>
        <v>2.22222222222222</v>
      </c>
    </row>
    <row r="19" spans="2:7">
      <c r="B19" t="s">
        <v>27</v>
      </c>
      <c r="C19" s="31">
        <v>59</v>
      </c>
      <c r="D19" s="31">
        <v>42</v>
      </c>
      <c r="F19" s="65">
        <f t="shared" si="0"/>
        <v>15</v>
      </c>
      <c r="G19" s="65">
        <f t="shared" si="1"/>
        <v>5.55555555555556</v>
      </c>
    </row>
    <row r="22" spans="2:8">
      <c r="B22" t="s">
        <v>28</v>
      </c>
      <c r="C22" s="62">
        <f>COUNTA(B6:B19)</f>
        <v>14</v>
      </c>
      <c r="F22" s="66" t="s">
        <v>29</v>
      </c>
      <c r="G22" s="67">
        <f>INT(SUMPRODUCT($F$6:$F$19,$G$6:$G$19))</f>
        <v>2294</v>
      </c>
      <c r="H22" s="4" t="s">
        <v>30</v>
      </c>
    </row>
    <row r="23" spans="2:3">
      <c r="B23" t="s">
        <v>31</v>
      </c>
      <c r="C23" s="62">
        <f>AVERAGE(C6:C19)</f>
        <v>66</v>
      </c>
    </row>
    <row r="24" spans="2:3">
      <c r="B24" t="s">
        <v>32</v>
      </c>
      <c r="C24" s="62">
        <f>MIN(D6:D19)</f>
        <v>36</v>
      </c>
    </row>
    <row r="26" spans="2:4">
      <c r="B26" s="56" t="s">
        <v>33</v>
      </c>
      <c r="C26" s="62">
        <f>C22*C23*C24</f>
        <v>33264</v>
      </c>
      <c r="D26" s="4" t="s">
        <v>34</v>
      </c>
    </row>
    <row r="28" spans="1:10">
      <c r="A28" s="2"/>
      <c r="B28" s="2" t="s">
        <v>35</v>
      </c>
      <c r="C28" s="2"/>
      <c r="D28" s="2"/>
      <c r="E28" s="2"/>
      <c r="F28" s="2"/>
      <c r="G28" s="2"/>
      <c r="H28" s="2"/>
      <c r="I28" s="2"/>
      <c r="J28" s="2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0"/>
  <sheetViews>
    <sheetView showGridLines="0" tabSelected="1" zoomScale="85" zoomScaleNormal="85" topLeftCell="D1" workbookViewId="0">
      <selection activeCell="P23" sqref="P23"/>
    </sheetView>
  </sheetViews>
  <sheetFormatPr defaultColWidth="9.109375" defaultRowHeight="14"/>
  <cols>
    <col min="2" max="2" width="35.109375" customWidth="1"/>
    <col min="9" max="9" width="9.109375" style="31"/>
    <col min="11" max="11" width="13" style="31" customWidth="1"/>
    <col min="12" max="12" width="21.890625" customWidth="1"/>
    <col min="13" max="13" width="37.6640625" customWidth="1"/>
    <col min="14" max="15" width="12.6640625" customWidth="1"/>
    <col min="16" max="16" width="16.5546875" customWidth="1"/>
    <col min="17" max="17" width="12.6640625" customWidth="1"/>
  </cols>
  <sheetData>
    <row r="1" spans="1:13">
      <c r="A1" s="2"/>
      <c r="B1" s="2" t="s">
        <v>36</v>
      </c>
      <c r="C1" s="2"/>
      <c r="D1" s="2"/>
      <c r="E1" s="2"/>
      <c r="F1" s="2"/>
      <c r="I1" s="50" t="s">
        <v>37</v>
      </c>
      <c r="K1" s="25">
        <f t="array" ref="K1">SUM(K4:K54*ROW(K4:K54))</f>
        <v>38940</v>
      </c>
      <c r="L1" s="25">
        <f>SUMPRODUCT(K4:K54,L4:L54)</f>
        <v>35027</v>
      </c>
      <c r="M1" s="25">
        <f t="array" ref="M1">IFERROR(MOD(SUM(LEN(M4:M54)*CODE(M4:M54)*(I4:I54+3)),10000),0)</f>
        <v>4698</v>
      </c>
    </row>
    <row r="2" spans="11:16">
      <c r="K2" s="50" t="s">
        <v>38</v>
      </c>
      <c r="L2" s="50" t="s">
        <v>39</v>
      </c>
      <c r="M2" s="50" t="s">
        <v>40</v>
      </c>
      <c r="P2" s="50" t="s">
        <v>41</v>
      </c>
    </row>
    <row r="3" ht="42" spans="2:16">
      <c r="B3" s="46" t="str">
        <f t="array" ref="B3:F54">Raw</f>
        <v>Location</v>
      </c>
      <c r="C3" s="47" t="str">
        <v>High_F</v>
      </c>
      <c r="D3" s="47" t="str">
        <v>Low_F</v>
      </c>
      <c r="E3" s="47" t="str">
        <v>High_C</v>
      </c>
      <c r="F3" s="48" t="str">
        <v>Low_C</v>
      </c>
      <c r="G3" s="49"/>
      <c r="H3" s="49"/>
      <c r="I3" s="51" t="s">
        <v>42</v>
      </c>
      <c r="J3" s="49"/>
      <c r="K3" s="51" t="s">
        <v>43</v>
      </c>
      <c r="L3" s="51" t="s">
        <v>44</v>
      </c>
      <c r="M3" s="53" t="s">
        <v>45</v>
      </c>
      <c r="P3" s="53" t="s">
        <v>46</v>
      </c>
    </row>
    <row r="4" spans="2:16">
      <c r="B4" s="38" t="str">
        <v>San Antonio, Texas</v>
      </c>
      <c r="C4" s="39">
        <v>80</v>
      </c>
      <c r="D4" s="39">
        <v>59</v>
      </c>
      <c r="E4" s="39">
        <v>27</v>
      </c>
      <c r="F4" s="43">
        <v>15</v>
      </c>
      <c r="G4">
        <f t="shared" ref="G4:G54" si="0">E4*F4</f>
        <v>405</v>
      </c>
      <c r="I4" s="31">
        <f t="array" ref="I4:I54">ROW(A1:A51)</f>
        <v>1</v>
      </c>
      <c r="K4" s="52">
        <f>VLOOKUP(B4,Arr,7,FALSE)</f>
        <v>43</v>
      </c>
      <c r="L4" s="52">
        <f>MATCH(ROW()-3,KK,0)</f>
        <v>6</v>
      </c>
      <c r="M4" s="54" t="str">
        <f>INDEX(Location,L4)</f>
        <v>Atlanta, Georgia</v>
      </c>
      <c r="O4" s="55">
        <v>1</v>
      </c>
      <c r="P4" s="52">
        <f>LARGE(HighF,O4)</f>
        <v>87</v>
      </c>
    </row>
    <row r="5" spans="2:16">
      <c r="B5" s="38" t="str">
        <v>Virginia Beach, Virginia</v>
      </c>
      <c r="C5" s="39">
        <v>68</v>
      </c>
      <c r="D5" s="39">
        <v>52</v>
      </c>
      <c r="E5" s="39">
        <v>20</v>
      </c>
      <c r="F5" s="43">
        <v>11</v>
      </c>
      <c r="G5">
        <f t="shared" si="0"/>
        <v>220</v>
      </c>
      <c r="I5" s="31">
        <v>2</v>
      </c>
      <c r="K5" s="52">
        <f>VLOOKUP(B5,Arr,7,FALSE)</f>
        <v>50</v>
      </c>
      <c r="L5" s="52">
        <f>MATCH(ROW()-3,KK,0)</f>
        <v>7</v>
      </c>
      <c r="M5" s="54" t="str">
        <f>INDEX(Location,L5)</f>
        <v>Austin, Texas</v>
      </c>
      <c r="O5" s="55">
        <v>2</v>
      </c>
      <c r="P5" s="52">
        <f>LARGE(HighF,O5)</f>
        <v>84</v>
      </c>
    </row>
    <row r="6" spans="2:16">
      <c r="B6" s="38" t="str">
        <v>Portland, Oregon</v>
      </c>
      <c r="C6" s="39">
        <v>63</v>
      </c>
      <c r="D6" s="39">
        <v>45</v>
      </c>
      <c r="E6" s="39">
        <v>17</v>
      </c>
      <c r="F6" s="43">
        <v>7</v>
      </c>
      <c r="G6">
        <f t="shared" si="0"/>
        <v>119</v>
      </c>
      <c r="I6" s="31">
        <v>3</v>
      </c>
      <c r="K6" s="52">
        <f>VLOOKUP(B6,Arr,7,FALSE)</f>
        <v>35</v>
      </c>
      <c r="L6" s="52">
        <f>MATCH(ROW()-3,KK,0)</f>
        <v>31</v>
      </c>
      <c r="M6" s="54" t="str">
        <f>INDEX(Location,L6)</f>
        <v>Baltimore, Maryland</v>
      </c>
      <c r="O6" s="55">
        <v>3</v>
      </c>
      <c r="P6" s="52">
        <f>LARGE(HighF,O6)</f>
        <v>83</v>
      </c>
    </row>
    <row r="7" spans="2:16">
      <c r="B7" s="38" t="str">
        <v>Boston, Massachusetts</v>
      </c>
      <c r="C7" s="39">
        <v>59</v>
      </c>
      <c r="D7" s="39">
        <v>44</v>
      </c>
      <c r="E7" s="39">
        <v>15</v>
      </c>
      <c r="F7" s="43">
        <v>7</v>
      </c>
      <c r="G7">
        <f t="shared" si="0"/>
        <v>105</v>
      </c>
      <c r="I7" s="31">
        <v>4</v>
      </c>
      <c r="K7" s="52">
        <f>VLOOKUP(B7,Arr,7,FALSE)</f>
        <v>5</v>
      </c>
      <c r="L7" s="52">
        <f>MATCH(ROW()-3,KK,0)</f>
        <v>17</v>
      </c>
      <c r="M7" s="54" t="str">
        <f>INDEX(Location,L7)</f>
        <v>Birmingham, Alabama</v>
      </c>
      <c r="O7" s="55">
        <v>4</v>
      </c>
      <c r="P7" s="52">
        <f>LARGE(HighF,O7)</f>
        <v>82</v>
      </c>
    </row>
    <row r="8" spans="2:16">
      <c r="B8" s="38" t="str">
        <v>New Orleans, Louisiana</v>
      </c>
      <c r="C8" s="39">
        <v>78</v>
      </c>
      <c r="D8" s="39">
        <v>61</v>
      </c>
      <c r="E8" s="39">
        <v>26</v>
      </c>
      <c r="F8" s="43">
        <v>16</v>
      </c>
      <c r="G8">
        <f t="shared" si="0"/>
        <v>416</v>
      </c>
      <c r="I8" s="31">
        <v>5</v>
      </c>
      <c r="K8" s="52">
        <f>VLOOKUP(B8,Arr,7,FALSE)</f>
        <v>28</v>
      </c>
      <c r="L8" s="52">
        <f>MATCH(ROW()-3,KK,0)</f>
        <v>4</v>
      </c>
      <c r="M8" s="54" t="str">
        <f>INDEX(Location,L8)</f>
        <v>Boston, Massachusetts</v>
      </c>
      <c r="O8" s="55">
        <v>5</v>
      </c>
      <c r="P8" s="52">
        <f>LARGE(HighF,O8)</f>
        <v>81</v>
      </c>
    </row>
    <row r="9" spans="2:13">
      <c r="B9" s="38" t="str">
        <v>Atlanta, Georgia</v>
      </c>
      <c r="C9" s="39">
        <v>72</v>
      </c>
      <c r="D9" s="39">
        <v>53</v>
      </c>
      <c r="E9" s="39">
        <v>22</v>
      </c>
      <c r="F9" s="43">
        <v>12</v>
      </c>
      <c r="G9">
        <f t="shared" si="0"/>
        <v>264</v>
      </c>
      <c r="I9" s="31">
        <v>6</v>
      </c>
      <c r="K9" s="52">
        <f>VLOOKUP(B9,Arr,7,FALSE)</f>
        <v>1</v>
      </c>
      <c r="L9" s="52">
        <f>MATCH(ROW()-3,KK,0)</f>
        <v>13</v>
      </c>
      <c r="M9" s="54" t="str">
        <f>INDEX(Location,L9)</f>
        <v>Buffalo, New York</v>
      </c>
    </row>
    <row r="10" spans="2:16">
      <c r="B10" s="38" t="str">
        <v>Austin, Texas</v>
      </c>
      <c r="C10" s="39">
        <v>80</v>
      </c>
      <c r="D10" s="39">
        <v>59</v>
      </c>
      <c r="E10" s="39">
        <v>27</v>
      </c>
      <c r="F10" s="43">
        <v>15</v>
      </c>
      <c r="G10">
        <f t="shared" si="0"/>
        <v>405</v>
      </c>
      <c r="I10" s="31">
        <v>7</v>
      </c>
      <c r="K10" s="52">
        <f>VLOOKUP(B10,Arr,7,FALSE)</f>
        <v>2</v>
      </c>
      <c r="L10" s="52">
        <f>MATCH(ROW()-3,KK,0)</f>
        <v>37</v>
      </c>
      <c r="M10" s="54" t="str">
        <f>INDEX(Location,L10)</f>
        <v>Charlotte, North Carolina</v>
      </c>
      <c r="O10" t="s">
        <v>47</v>
      </c>
      <c r="P10" s="52">
        <f>SUM(P4:P8)</f>
        <v>417</v>
      </c>
    </row>
    <row r="11" spans="2:13">
      <c r="B11" s="38" t="str">
        <v>Denver, Colorado</v>
      </c>
      <c r="C11" s="39">
        <v>64</v>
      </c>
      <c r="D11" s="39">
        <v>36</v>
      </c>
      <c r="E11" s="39">
        <v>18</v>
      </c>
      <c r="F11" s="43">
        <v>2</v>
      </c>
      <c r="G11">
        <f t="shared" si="0"/>
        <v>36</v>
      </c>
      <c r="I11" s="31">
        <v>8</v>
      </c>
      <c r="K11" s="52">
        <f>VLOOKUP(B11,Arr,7,FALSE)</f>
        <v>13</v>
      </c>
      <c r="L11" s="52">
        <f>MATCH(ROW()-3,KK,0)</f>
        <v>51</v>
      </c>
      <c r="M11" s="54" t="str">
        <f>INDEX(Location,L11)</f>
        <v>Chicago, Illinois</v>
      </c>
    </row>
    <row r="12" spans="2:13">
      <c r="B12" s="38" t="str">
        <v>Phoenix, Arizona</v>
      </c>
      <c r="C12" s="39">
        <v>87</v>
      </c>
      <c r="D12" s="39">
        <v>63</v>
      </c>
      <c r="E12" s="39">
        <v>31</v>
      </c>
      <c r="F12" s="43">
        <v>17</v>
      </c>
      <c r="G12">
        <f t="shared" si="0"/>
        <v>527</v>
      </c>
      <c r="I12" s="31">
        <v>9</v>
      </c>
      <c r="K12" s="52">
        <f>VLOOKUP(B12,Arr,7,FALSE)</f>
        <v>33</v>
      </c>
      <c r="L12" s="52">
        <f>MATCH(ROW()-3,KK,0)</f>
        <v>50</v>
      </c>
      <c r="M12" s="54" t="str">
        <f>INDEX(Location,L12)</f>
        <v>Cincinnati, Ohio</v>
      </c>
    </row>
    <row r="13" spans="2:16">
      <c r="B13" s="38" t="str">
        <v>Minneapolis, Minnesota</v>
      </c>
      <c r="C13" s="39">
        <v>55</v>
      </c>
      <c r="D13" s="39">
        <v>37</v>
      </c>
      <c r="E13" s="39">
        <v>13</v>
      </c>
      <c r="F13" s="43">
        <v>3</v>
      </c>
      <c r="G13">
        <f t="shared" si="0"/>
        <v>39</v>
      </c>
      <c r="I13" s="31">
        <v>10</v>
      </c>
      <c r="K13" s="52">
        <f>VLOOKUP(B13,Arr,7,FALSE)</f>
        <v>26</v>
      </c>
      <c r="L13" s="52">
        <f>MATCH(ROW()-3,KK,0)</f>
        <v>15</v>
      </c>
      <c r="M13" s="54" t="str">
        <f>INDEX(Location,L13)</f>
        <v>Cleveland, Ohio</v>
      </c>
      <c r="P13" s="50" t="s">
        <v>48</v>
      </c>
    </row>
    <row r="14" spans="2:15">
      <c r="B14" s="38" t="str">
        <v>San Francisco, California</v>
      </c>
      <c r="C14" s="39">
        <v>64</v>
      </c>
      <c r="D14" s="39">
        <v>51</v>
      </c>
      <c r="E14" s="39">
        <v>18</v>
      </c>
      <c r="F14" s="43">
        <v>10</v>
      </c>
      <c r="G14">
        <f t="shared" si="0"/>
        <v>180</v>
      </c>
      <c r="I14" s="31">
        <v>11</v>
      </c>
      <c r="K14" s="52">
        <f>VLOOKUP(B14,Arr,7,FALSE)</f>
        <v>45</v>
      </c>
      <c r="L14" s="52">
        <f>MATCH(ROW()-3,KK,0)</f>
        <v>27</v>
      </c>
      <c r="M14" s="54" t="str">
        <f>INDEX(Location,L14)</f>
        <v>Columbus, Ohio</v>
      </c>
      <c r="O14" t="s">
        <v>49</v>
      </c>
    </row>
    <row r="15" spans="2:16">
      <c r="B15" s="38" t="str">
        <v>New York, New York</v>
      </c>
      <c r="C15" s="39">
        <v>62</v>
      </c>
      <c r="D15" s="39">
        <v>48</v>
      </c>
      <c r="E15" s="39">
        <v>17</v>
      </c>
      <c r="F15" s="43">
        <v>9</v>
      </c>
      <c r="G15">
        <f t="shared" si="0"/>
        <v>153</v>
      </c>
      <c r="I15" s="31">
        <v>12</v>
      </c>
      <c r="K15" s="52">
        <f>VLOOKUP(B15,Arr,7,FALSE)</f>
        <v>29</v>
      </c>
      <c r="L15" s="52">
        <f>MATCH(ROW()-3,KK,0)</f>
        <v>16</v>
      </c>
      <c r="M15" s="54" t="str">
        <f>INDEX(Location,L15)</f>
        <v>Dallas, Texas</v>
      </c>
      <c r="P15" s="52">
        <f>SUMIF(F4:F54,"&lt;10",G4:G54)</f>
        <v>3294</v>
      </c>
    </row>
    <row r="16" spans="2:13">
      <c r="B16" s="38" t="str">
        <v>Buffalo, New York</v>
      </c>
      <c r="C16" s="39">
        <v>56</v>
      </c>
      <c r="D16" s="39">
        <v>40</v>
      </c>
      <c r="E16" s="39">
        <v>14</v>
      </c>
      <c r="F16" s="43">
        <v>5</v>
      </c>
      <c r="G16">
        <f t="shared" si="0"/>
        <v>70</v>
      </c>
      <c r="I16" s="31">
        <v>13</v>
      </c>
      <c r="K16" s="52">
        <f>VLOOKUP(B16,Arr,7,FALSE)</f>
        <v>6</v>
      </c>
      <c r="L16" s="52">
        <f>MATCH(ROW()-3,KK,0)</f>
        <v>8</v>
      </c>
      <c r="M16" s="54" t="str">
        <f>INDEX(Location,L16)</f>
        <v>Denver, Colorado</v>
      </c>
    </row>
    <row r="17" spans="2:13">
      <c r="B17" s="38" t="str">
        <v>Tampa, Florida</v>
      </c>
      <c r="C17" s="39">
        <v>82</v>
      </c>
      <c r="D17" s="39">
        <v>65</v>
      </c>
      <c r="E17" s="39">
        <v>28</v>
      </c>
      <c r="F17" s="43">
        <v>18</v>
      </c>
      <c r="G17">
        <f t="shared" si="0"/>
        <v>504</v>
      </c>
      <c r="I17" s="31">
        <v>14</v>
      </c>
      <c r="K17" s="52">
        <f>VLOOKUP(B17,Arr,7,FALSE)</f>
        <v>49</v>
      </c>
      <c r="L17" s="52">
        <f>MATCH(ROW()-3,KK,0)</f>
        <v>38</v>
      </c>
      <c r="M17" s="54" t="str">
        <f>INDEX(Location,L17)</f>
        <v>Detroit, Michigan</v>
      </c>
    </row>
    <row r="18" spans="2:16">
      <c r="B18" s="38" t="str">
        <v>Cleveland, Ohio</v>
      </c>
      <c r="C18" s="39">
        <v>60</v>
      </c>
      <c r="D18" s="39">
        <v>43</v>
      </c>
      <c r="E18" s="39">
        <v>15</v>
      </c>
      <c r="F18" s="43">
        <v>6</v>
      </c>
      <c r="G18">
        <f t="shared" si="0"/>
        <v>90</v>
      </c>
      <c r="I18" s="31">
        <v>15</v>
      </c>
      <c r="K18" s="52">
        <f>VLOOKUP(B18,Arr,7,FALSE)</f>
        <v>10</v>
      </c>
      <c r="L18" s="52">
        <f>MATCH(ROW()-3,KK,0)</f>
        <v>29</v>
      </c>
      <c r="M18" s="54" t="str">
        <f>INDEX(Location,L18)</f>
        <v>Hartford, Connecticut</v>
      </c>
      <c r="P18" s="50"/>
    </row>
    <row r="19" spans="2:13">
      <c r="B19" s="38" t="str">
        <v>Dallas, Texas</v>
      </c>
      <c r="C19" s="39">
        <v>77</v>
      </c>
      <c r="D19" s="39">
        <v>57</v>
      </c>
      <c r="E19" s="39">
        <v>25</v>
      </c>
      <c r="F19" s="43">
        <v>14</v>
      </c>
      <c r="G19">
        <f t="shared" si="0"/>
        <v>350</v>
      </c>
      <c r="I19" s="31">
        <v>16</v>
      </c>
      <c r="K19" s="52">
        <f>VLOOKUP(B19,Arr,7,FALSE)</f>
        <v>12</v>
      </c>
      <c r="L19" s="52">
        <f>MATCH(ROW()-3,KK,0)</f>
        <v>20</v>
      </c>
      <c r="M19" s="54" t="str">
        <f>INDEX(Location,L19)</f>
        <v>Houston, Texas</v>
      </c>
    </row>
    <row r="20" spans="2:13">
      <c r="B20" s="38" t="str">
        <v>Birmingham, Alabama</v>
      </c>
      <c r="C20" s="39">
        <v>74</v>
      </c>
      <c r="D20" s="39">
        <v>53</v>
      </c>
      <c r="E20" s="39">
        <v>23</v>
      </c>
      <c r="F20" s="43">
        <v>12</v>
      </c>
      <c r="G20">
        <f t="shared" si="0"/>
        <v>276</v>
      </c>
      <c r="I20" s="31">
        <v>17</v>
      </c>
      <c r="K20" s="52">
        <f>VLOOKUP(B20,Arr,7,FALSE)</f>
        <v>4</v>
      </c>
      <c r="L20" s="52">
        <f>MATCH(ROW()-3,KK,0)</f>
        <v>18</v>
      </c>
      <c r="M20" s="54" t="str">
        <f>INDEX(Location,L20)</f>
        <v>Indianapolis, Indiana</v>
      </c>
    </row>
    <row r="21" spans="2:13">
      <c r="B21" s="38" t="str">
        <v>Indianapolis, Indiana</v>
      </c>
      <c r="C21" s="39">
        <v>63</v>
      </c>
      <c r="D21" s="39">
        <v>44</v>
      </c>
      <c r="E21" s="39">
        <v>17</v>
      </c>
      <c r="F21" s="43">
        <v>7</v>
      </c>
      <c r="G21">
        <f t="shared" si="0"/>
        <v>119</v>
      </c>
      <c r="I21" s="31">
        <v>18</v>
      </c>
      <c r="K21" s="52">
        <f>VLOOKUP(B21,Arr,7,FALSE)</f>
        <v>17</v>
      </c>
      <c r="L21" s="52">
        <f>MATCH(ROW()-3,KK,0)</f>
        <v>41</v>
      </c>
      <c r="M21" s="54" t="str">
        <f>INDEX(Location,L21)</f>
        <v>Jacksonville, Florida</v>
      </c>
    </row>
    <row r="22" spans="2:13">
      <c r="B22" s="38" t="str">
        <v>Miami, Florida</v>
      </c>
      <c r="C22" s="39">
        <v>84</v>
      </c>
      <c r="D22" s="39">
        <v>70</v>
      </c>
      <c r="E22" s="39">
        <v>29</v>
      </c>
      <c r="F22" s="43">
        <v>21</v>
      </c>
      <c r="G22">
        <f t="shared" si="0"/>
        <v>609</v>
      </c>
      <c r="I22" s="31">
        <v>19</v>
      </c>
      <c r="K22" s="52">
        <f>VLOOKUP(B22,Arr,7,FALSE)</f>
        <v>24</v>
      </c>
      <c r="L22" s="52">
        <f>MATCH(ROW()-3,KK,0)</f>
        <v>23</v>
      </c>
      <c r="M22" s="54" t="str">
        <f>INDEX(Location,L22)</f>
        <v>Kansas City, Missouri</v>
      </c>
    </row>
    <row r="23" spans="2:13">
      <c r="B23" s="38" t="str">
        <v>Houston, Texas</v>
      </c>
      <c r="C23" s="39">
        <v>80</v>
      </c>
      <c r="D23" s="39">
        <v>60</v>
      </c>
      <c r="E23" s="39">
        <v>27</v>
      </c>
      <c r="F23" s="43">
        <v>16</v>
      </c>
      <c r="G23">
        <f t="shared" si="0"/>
        <v>432</v>
      </c>
      <c r="I23" s="31">
        <v>20</v>
      </c>
      <c r="K23" s="52">
        <f>VLOOKUP(B23,Arr,7,FALSE)</f>
        <v>16</v>
      </c>
      <c r="L23" s="52">
        <f>MATCH(ROW()-3,KK,0)</f>
        <v>48</v>
      </c>
      <c r="M23" s="54" t="str">
        <f>INDEX(Location,L23)</f>
        <v>Las Vegas, Nevada</v>
      </c>
    </row>
    <row r="24" spans="2:13">
      <c r="B24" s="38" t="str">
        <v>San Jose, California</v>
      </c>
      <c r="C24" s="39">
        <v>71</v>
      </c>
      <c r="D24" s="39">
        <v>50</v>
      </c>
      <c r="E24" s="39">
        <v>22</v>
      </c>
      <c r="F24" s="43">
        <v>10</v>
      </c>
      <c r="G24">
        <f t="shared" si="0"/>
        <v>220</v>
      </c>
      <c r="I24" s="31">
        <v>21</v>
      </c>
      <c r="K24" s="52">
        <f>VLOOKUP(B24,Arr,7,FALSE)</f>
        <v>46</v>
      </c>
      <c r="L24" s="52">
        <f>MATCH(ROW()-3,KK,0)</f>
        <v>46</v>
      </c>
      <c r="M24" s="54" t="str">
        <f>INDEX(Location,L24)</f>
        <v>Los Angeles, California</v>
      </c>
    </row>
    <row r="25" spans="2:13">
      <c r="B25" s="38" t="str">
        <v>Pittsburgh, Pennsylvania</v>
      </c>
      <c r="C25" s="39">
        <v>61</v>
      </c>
      <c r="D25" s="39">
        <v>42</v>
      </c>
      <c r="E25" s="39">
        <v>16</v>
      </c>
      <c r="F25" s="43">
        <v>6</v>
      </c>
      <c r="G25">
        <f t="shared" si="0"/>
        <v>96</v>
      </c>
      <c r="I25" s="31">
        <v>22</v>
      </c>
      <c r="K25" s="52">
        <f>VLOOKUP(B25,Arr,7,FALSE)</f>
        <v>34</v>
      </c>
      <c r="L25" s="52">
        <f>MATCH(ROW()-3,KK,0)</f>
        <v>33</v>
      </c>
      <c r="M25" s="54" t="str">
        <f>INDEX(Location,L25)</f>
        <v>Louisville, Kentucky</v>
      </c>
    </row>
    <row r="26" spans="2:13">
      <c r="B26" s="38" t="str">
        <v>Kansas City, Missouri</v>
      </c>
      <c r="C26" s="39">
        <v>66</v>
      </c>
      <c r="D26" s="39">
        <v>48</v>
      </c>
      <c r="E26" s="39">
        <v>19</v>
      </c>
      <c r="F26" s="43">
        <v>9</v>
      </c>
      <c r="G26">
        <f t="shared" si="0"/>
        <v>171</v>
      </c>
      <c r="I26" s="31">
        <v>23</v>
      </c>
      <c r="K26" s="52">
        <f>VLOOKUP(B26,Arr,7,FALSE)</f>
        <v>19</v>
      </c>
      <c r="L26" s="52">
        <f>MATCH(ROW()-3,KK,0)</f>
        <v>45</v>
      </c>
      <c r="M26" s="54" t="str">
        <f>INDEX(Location,L26)</f>
        <v>Memphis, Tennessee</v>
      </c>
    </row>
    <row r="27" spans="2:13">
      <c r="B27" s="38" t="str">
        <v>St. Louis, Missouri</v>
      </c>
      <c r="C27" s="39">
        <v>66</v>
      </c>
      <c r="D27" s="39">
        <v>48</v>
      </c>
      <c r="E27" s="39">
        <v>19</v>
      </c>
      <c r="F27" s="43">
        <v>9</v>
      </c>
      <c r="G27">
        <f t="shared" si="0"/>
        <v>171</v>
      </c>
      <c r="I27" s="31">
        <v>24</v>
      </c>
      <c r="K27" s="52">
        <f>VLOOKUP(B27,Arr,7,FALSE)</f>
        <v>48</v>
      </c>
      <c r="L27" s="52">
        <f>MATCH(ROW()-3,KK,0)</f>
        <v>19</v>
      </c>
      <c r="M27" s="54" t="str">
        <f>INDEX(Location,L27)</f>
        <v>Miami, Florida</v>
      </c>
    </row>
    <row r="28" spans="2:13">
      <c r="B28" s="38" t="str">
        <v>Sacramento, California</v>
      </c>
      <c r="C28" s="39">
        <v>74</v>
      </c>
      <c r="D28" s="39">
        <v>48</v>
      </c>
      <c r="E28" s="39">
        <v>23</v>
      </c>
      <c r="F28" s="43">
        <v>9</v>
      </c>
      <c r="G28">
        <f t="shared" si="0"/>
        <v>207</v>
      </c>
      <c r="I28" s="31">
        <v>25</v>
      </c>
      <c r="K28" s="52">
        <f>VLOOKUP(B28,Arr,7,FALSE)</f>
        <v>41</v>
      </c>
      <c r="L28" s="52">
        <f>MATCH(ROW()-3,KK,0)</f>
        <v>44</v>
      </c>
      <c r="M28" s="54" t="str">
        <f>INDEX(Location,L28)</f>
        <v>Milwaukee, Wisconsin</v>
      </c>
    </row>
    <row r="29" spans="2:13">
      <c r="B29" s="38" t="str">
        <v>Providence, Rhode Island</v>
      </c>
      <c r="C29" s="39">
        <v>61</v>
      </c>
      <c r="D29" s="39">
        <v>43</v>
      </c>
      <c r="E29" s="39">
        <v>16</v>
      </c>
      <c r="F29" s="43">
        <v>6</v>
      </c>
      <c r="G29">
        <f t="shared" si="0"/>
        <v>96</v>
      </c>
      <c r="I29" s="31">
        <v>26</v>
      </c>
      <c r="K29" s="52">
        <f>VLOOKUP(B29,Arr,7,FALSE)</f>
        <v>36</v>
      </c>
      <c r="L29" s="52">
        <f>MATCH(ROW()-3,KK,0)</f>
        <v>10</v>
      </c>
      <c r="M29" s="54" t="str">
        <f>INDEX(Location,L29)</f>
        <v>Minneapolis, Minnesota</v>
      </c>
    </row>
    <row r="30" spans="2:13">
      <c r="B30" s="38" t="str">
        <v>Columbus, Ohio</v>
      </c>
      <c r="C30" s="39">
        <v>63</v>
      </c>
      <c r="D30" s="39">
        <v>44</v>
      </c>
      <c r="E30" s="39">
        <v>17</v>
      </c>
      <c r="F30" s="43">
        <v>7</v>
      </c>
      <c r="G30">
        <f t="shared" si="0"/>
        <v>119</v>
      </c>
      <c r="I30" s="31">
        <v>27</v>
      </c>
      <c r="K30" s="52">
        <f>VLOOKUP(B30,Arr,7,FALSE)</f>
        <v>11</v>
      </c>
      <c r="L30" s="52">
        <f>MATCH(ROW()-3,KK,0)</f>
        <v>28</v>
      </c>
      <c r="M30" s="54" t="str">
        <f>INDEX(Location,L30)</f>
        <v>Nashville, Tennessee</v>
      </c>
    </row>
    <row r="31" spans="2:13">
      <c r="B31" s="38" t="str">
        <v>Nashville, Tennessee</v>
      </c>
      <c r="C31" s="39">
        <v>70</v>
      </c>
      <c r="D31" s="39">
        <v>49</v>
      </c>
      <c r="E31" s="39">
        <v>21</v>
      </c>
      <c r="F31" s="43">
        <v>9</v>
      </c>
      <c r="G31">
        <f t="shared" si="0"/>
        <v>189</v>
      </c>
      <c r="I31" s="31">
        <v>28</v>
      </c>
      <c r="K31" s="52">
        <f>VLOOKUP(B31,Arr,7,FALSE)</f>
        <v>27</v>
      </c>
      <c r="L31" s="52">
        <f>MATCH(ROW()-3,KK,0)</f>
        <v>5</v>
      </c>
      <c r="M31" s="54" t="str">
        <f>INDEX(Location,L31)</f>
        <v>New Orleans, Louisiana</v>
      </c>
    </row>
    <row r="32" spans="2:16">
      <c r="B32" s="38" t="str">
        <v>Hartford, Connecticut</v>
      </c>
      <c r="C32" s="39">
        <v>61</v>
      </c>
      <c r="D32" s="39">
        <v>40</v>
      </c>
      <c r="E32" s="39">
        <v>16</v>
      </c>
      <c r="F32" s="43">
        <v>5</v>
      </c>
      <c r="G32">
        <f t="shared" si="0"/>
        <v>80</v>
      </c>
      <c r="I32" s="31">
        <v>29</v>
      </c>
      <c r="K32" s="52">
        <f>VLOOKUP(B32,Arr,7,FALSE)</f>
        <v>15</v>
      </c>
      <c r="L32" s="52">
        <f>MATCH(ROW()-3,KK,0)</f>
        <v>12</v>
      </c>
      <c r="M32" s="54" t="str">
        <f>INDEX(Location,L32)</f>
        <v>New York, New York</v>
      </c>
      <c r="N32" s="56"/>
      <c r="O32" s="56"/>
      <c r="P32" s="56"/>
    </row>
    <row r="33" spans="2:16">
      <c r="B33" s="38" t="str">
        <v>Orlando, Florida</v>
      </c>
      <c r="C33" s="39">
        <v>83</v>
      </c>
      <c r="D33" s="39">
        <v>63</v>
      </c>
      <c r="E33" s="39">
        <v>28</v>
      </c>
      <c r="F33" s="43">
        <v>17</v>
      </c>
      <c r="G33">
        <f t="shared" si="0"/>
        <v>476</v>
      </c>
      <c r="I33" s="31">
        <v>30</v>
      </c>
      <c r="K33" s="52">
        <f>VLOOKUP(B33,Arr,7,FALSE)</f>
        <v>31</v>
      </c>
      <c r="L33" s="52">
        <f>MATCH(ROW()-3,KK,0)</f>
        <v>40</v>
      </c>
      <c r="M33" s="54" t="str">
        <f>INDEX(Location,L33)</f>
        <v>Oklahoma City, Oklahoma</v>
      </c>
      <c r="N33" s="57"/>
      <c r="O33" s="56"/>
      <c r="P33" s="58"/>
    </row>
    <row r="34" spans="2:16">
      <c r="B34" s="38" t="str">
        <v>Baltimore, Maryland</v>
      </c>
      <c r="C34" s="39">
        <v>65</v>
      </c>
      <c r="D34" s="39">
        <v>45</v>
      </c>
      <c r="E34" s="39">
        <v>18</v>
      </c>
      <c r="F34" s="43">
        <v>7</v>
      </c>
      <c r="G34">
        <f t="shared" si="0"/>
        <v>126</v>
      </c>
      <c r="I34" s="31">
        <v>31</v>
      </c>
      <c r="K34" s="52">
        <f>VLOOKUP(B34,Arr,7,FALSE)</f>
        <v>3</v>
      </c>
      <c r="L34" s="52">
        <f>MATCH(ROW()-3,KK,0)</f>
        <v>30</v>
      </c>
      <c r="M34" s="54" t="str">
        <f>INDEX(Location,L34)</f>
        <v>Orlando, Florida</v>
      </c>
      <c r="N34" s="57"/>
      <c r="O34" s="56"/>
      <c r="P34" s="59"/>
    </row>
    <row r="35" spans="2:16">
      <c r="B35" s="38" t="str">
        <v>Raleigh, North Carolina</v>
      </c>
      <c r="C35" s="39">
        <v>72</v>
      </c>
      <c r="D35" s="39">
        <v>50</v>
      </c>
      <c r="E35" s="39">
        <v>22</v>
      </c>
      <c r="F35" s="43">
        <v>10</v>
      </c>
      <c r="G35">
        <f t="shared" si="0"/>
        <v>220</v>
      </c>
      <c r="I35" s="31">
        <v>32</v>
      </c>
      <c r="K35" s="52">
        <f>VLOOKUP(B35,Arr,7,FALSE)</f>
        <v>37</v>
      </c>
      <c r="L35" s="52">
        <f>MATCH(ROW()-3,KK,0)</f>
        <v>49</v>
      </c>
      <c r="M35" s="54" t="str">
        <f>INDEX(Location,L35)</f>
        <v>Philadelphia, Pennsylvania</v>
      </c>
      <c r="N35" s="56"/>
      <c r="O35" s="56"/>
      <c r="P35" s="56"/>
    </row>
    <row r="36" spans="2:16">
      <c r="B36" s="38" t="str">
        <v>Louisville, Kentucky</v>
      </c>
      <c r="C36" s="39">
        <v>68</v>
      </c>
      <c r="D36" s="39">
        <v>49</v>
      </c>
      <c r="E36" s="39">
        <v>20</v>
      </c>
      <c r="F36" s="43">
        <v>9</v>
      </c>
      <c r="G36">
        <f t="shared" si="0"/>
        <v>180</v>
      </c>
      <c r="I36" s="31">
        <v>33</v>
      </c>
      <c r="K36" s="52">
        <f>VLOOKUP(B36,Arr,7,FALSE)</f>
        <v>22</v>
      </c>
      <c r="L36" s="52">
        <f>MATCH(ROW()-3,KK,0)</f>
        <v>9</v>
      </c>
      <c r="M36" s="54" t="str">
        <f>INDEX(Location,L36)</f>
        <v>Phoenix, Arizona</v>
      </c>
      <c r="N36" s="56"/>
      <c r="O36" s="56"/>
      <c r="P36" s="56"/>
    </row>
    <row r="37" spans="2:16">
      <c r="B37" s="38" t="str">
        <v>Salt Lake City, Utah</v>
      </c>
      <c r="C37" s="39">
        <v>64</v>
      </c>
      <c r="D37" s="39">
        <v>42</v>
      </c>
      <c r="E37" s="39">
        <v>18</v>
      </c>
      <c r="F37" s="43">
        <v>5</v>
      </c>
      <c r="G37">
        <f t="shared" si="0"/>
        <v>90</v>
      </c>
      <c r="I37" s="31">
        <v>34</v>
      </c>
      <c r="K37" s="52">
        <f>VLOOKUP(B37,Arr,7,FALSE)</f>
        <v>42</v>
      </c>
      <c r="L37" s="52">
        <f>MATCH(ROW()-3,KK,0)</f>
        <v>22</v>
      </c>
      <c r="M37" s="54" t="str">
        <f>INDEX(Location,L37)</f>
        <v>Pittsburgh, Pennsylvania</v>
      </c>
      <c r="N37" s="56"/>
      <c r="O37" s="56"/>
      <c r="P37" s="56"/>
    </row>
    <row r="38" spans="2:16">
      <c r="B38" s="38" t="str">
        <v>Richmond, Virginia</v>
      </c>
      <c r="C38" s="39">
        <v>70</v>
      </c>
      <c r="D38" s="39">
        <v>48</v>
      </c>
      <c r="E38" s="39">
        <v>21</v>
      </c>
      <c r="F38" s="43">
        <v>9</v>
      </c>
      <c r="G38">
        <f t="shared" si="0"/>
        <v>189</v>
      </c>
      <c r="I38" s="31">
        <v>35</v>
      </c>
      <c r="K38" s="52">
        <f>VLOOKUP(B38,Arr,7,FALSE)</f>
        <v>38</v>
      </c>
      <c r="L38" s="52">
        <f>MATCH(ROW()-3,KK,0)</f>
        <v>3</v>
      </c>
      <c r="M38" s="54" t="str">
        <f>INDEX(Location,L38)</f>
        <v>Portland, Oregon</v>
      </c>
      <c r="N38" s="56"/>
      <c r="O38" s="56"/>
      <c r="P38" s="56"/>
    </row>
    <row r="39" spans="2:16">
      <c r="B39" s="38" t="str">
        <v>Washington, DC</v>
      </c>
      <c r="C39" s="39">
        <v>67</v>
      </c>
      <c r="D39" s="39">
        <v>50</v>
      </c>
      <c r="E39" s="39">
        <v>19</v>
      </c>
      <c r="F39" s="43">
        <v>10</v>
      </c>
      <c r="G39">
        <f t="shared" si="0"/>
        <v>190</v>
      </c>
      <c r="I39" s="31">
        <v>36</v>
      </c>
      <c r="K39" s="52">
        <f>VLOOKUP(B39,Arr,7,FALSE)</f>
        <v>51</v>
      </c>
      <c r="L39" s="52">
        <f>MATCH(ROW()-3,KK,0)</f>
        <v>26</v>
      </c>
      <c r="M39" s="54" t="str">
        <f>INDEX(Location,L39)</f>
        <v>Providence, Rhode Island</v>
      </c>
      <c r="N39" s="56"/>
      <c r="O39" s="56"/>
      <c r="P39" s="56"/>
    </row>
    <row r="40" spans="2:16">
      <c r="B40" s="38" t="str">
        <v>Charlotte, North Carolina</v>
      </c>
      <c r="C40" s="39">
        <v>71</v>
      </c>
      <c r="D40" s="39">
        <v>49</v>
      </c>
      <c r="E40" s="39">
        <v>22</v>
      </c>
      <c r="F40" s="43">
        <v>9</v>
      </c>
      <c r="G40">
        <f t="shared" si="0"/>
        <v>198</v>
      </c>
      <c r="I40" s="31">
        <v>37</v>
      </c>
      <c r="K40" s="52">
        <f>VLOOKUP(B40,Arr,7,FALSE)</f>
        <v>7</v>
      </c>
      <c r="L40" s="52">
        <f>MATCH(ROW()-3,KK,0)</f>
        <v>32</v>
      </c>
      <c r="M40" s="54" t="str">
        <f>INDEX(Location,L40)</f>
        <v>Raleigh, North Carolina</v>
      </c>
      <c r="N40" s="56"/>
      <c r="O40" s="56"/>
      <c r="P40" s="56"/>
    </row>
    <row r="41" spans="2:16">
      <c r="B41" s="38" t="str">
        <v>Detroit, Michigan</v>
      </c>
      <c r="C41" s="39">
        <v>59</v>
      </c>
      <c r="D41" s="39">
        <v>42</v>
      </c>
      <c r="E41" s="39">
        <v>15</v>
      </c>
      <c r="F41" s="43">
        <v>5</v>
      </c>
      <c r="G41">
        <f t="shared" si="0"/>
        <v>75</v>
      </c>
      <c r="I41" s="31">
        <v>38</v>
      </c>
      <c r="K41" s="52">
        <f>VLOOKUP(B41,Arr,7,FALSE)</f>
        <v>14</v>
      </c>
      <c r="L41" s="52">
        <f>MATCH(ROW()-3,KK,0)</f>
        <v>35</v>
      </c>
      <c r="M41" s="54" t="str">
        <f>INDEX(Location,L41)</f>
        <v>Richmond, Virginia</v>
      </c>
      <c r="N41" s="56"/>
      <c r="O41" s="56"/>
      <c r="P41" s="56"/>
    </row>
    <row r="42" spans="2:16">
      <c r="B42" s="38" t="str">
        <v>Rochester, New York</v>
      </c>
      <c r="C42" s="39">
        <v>57</v>
      </c>
      <c r="D42" s="39">
        <v>39</v>
      </c>
      <c r="E42" s="39">
        <v>14</v>
      </c>
      <c r="F42" s="43">
        <v>4</v>
      </c>
      <c r="G42">
        <f t="shared" si="0"/>
        <v>56</v>
      </c>
      <c r="I42" s="31">
        <v>39</v>
      </c>
      <c r="K42" s="52">
        <f>VLOOKUP(B42,Arr,7,FALSE)</f>
        <v>40</v>
      </c>
      <c r="L42" s="52">
        <f>MATCH(ROW()-3,KK,0)</f>
        <v>43</v>
      </c>
      <c r="M42" s="54" t="str">
        <f>INDEX(Location,L42)</f>
        <v>Riverside, California</v>
      </c>
      <c r="N42" s="56"/>
      <c r="O42" s="56"/>
      <c r="P42" s="56"/>
    </row>
    <row r="43" spans="2:16">
      <c r="B43" s="38" t="str">
        <v>Oklahoma City, Oklahoma</v>
      </c>
      <c r="C43" s="39">
        <v>72</v>
      </c>
      <c r="D43" s="39">
        <v>51</v>
      </c>
      <c r="E43" s="39">
        <v>22</v>
      </c>
      <c r="F43" s="43">
        <v>10</v>
      </c>
      <c r="G43">
        <f t="shared" si="0"/>
        <v>220</v>
      </c>
      <c r="I43" s="31">
        <v>40</v>
      </c>
      <c r="K43" s="52">
        <f>VLOOKUP(B43,Arr,7,FALSE)</f>
        <v>30</v>
      </c>
      <c r="L43" s="52">
        <f>MATCH(ROW()-3,KK,0)</f>
        <v>39</v>
      </c>
      <c r="M43" s="54" t="str">
        <f>INDEX(Location,L43)</f>
        <v>Rochester, New York</v>
      </c>
      <c r="N43" s="56"/>
      <c r="O43" s="56"/>
      <c r="P43" s="56"/>
    </row>
    <row r="44" spans="2:16">
      <c r="B44" s="38" t="str">
        <v>Jacksonville, Florida</v>
      </c>
      <c r="C44" s="39">
        <v>79</v>
      </c>
      <c r="D44" s="39">
        <v>58</v>
      </c>
      <c r="E44" s="39">
        <v>26</v>
      </c>
      <c r="F44" s="43">
        <v>14</v>
      </c>
      <c r="G44">
        <f t="shared" si="0"/>
        <v>364</v>
      </c>
      <c r="I44" s="31">
        <v>41</v>
      </c>
      <c r="K44" s="52">
        <f>VLOOKUP(B44,Arr,7,FALSE)</f>
        <v>18</v>
      </c>
      <c r="L44" s="52">
        <f>MATCH(ROW()-3,KK,0)</f>
        <v>25</v>
      </c>
      <c r="M44" s="54" t="str">
        <f>INDEX(Location,L44)</f>
        <v>Sacramento, California</v>
      </c>
      <c r="N44" s="56"/>
      <c r="O44" s="56"/>
      <c r="P44" s="56"/>
    </row>
    <row r="45" spans="2:16">
      <c r="B45" s="38" t="str">
        <v>Seattle, Washington</v>
      </c>
      <c r="C45" s="39">
        <v>61</v>
      </c>
      <c r="D45" s="39">
        <v>46</v>
      </c>
      <c r="E45" s="39">
        <v>16</v>
      </c>
      <c r="F45" s="43">
        <v>8</v>
      </c>
      <c r="G45">
        <f t="shared" si="0"/>
        <v>128</v>
      </c>
      <c r="I45" s="31">
        <v>42</v>
      </c>
      <c r="K45" s="52">
        <f>VLOOKUP(B45,Arr,7,FALSE)</f>
        <v>47</v>
      </c>
      <c r="L45" s="52">
        <f>MATCH(ROW()-3,KK,0)</f>
        <v>34</v>
      </c>
      <c r="M45" s="54" t="str">
        <f>INDEX(Location,L45)</f>
        <v>Salt Lake City, Utah</v>
      </c>
      <c r="N45" s="56"/>
      <c r="O45" s="56"/>
      <c r="P45" s="56"/>
    </row>
    <row r="46" spans="2:16">
      <c r="B46" s="38" t="str">
        <v>Riverside, California</v>
      </c>
      <c r="C46" s="39">
        <v>81</v>
      </c>
      <c r="D46" s="39">
        <v>53</v>
      </c>
      <c r="E46" s="39">
        <v>27</v>
      </c>
      <c r="F46" s="43">
        <v>11</v>
      </c>
      <c r="G46">
        <f t="shared" si="0"/>
        <v>297</v>
      </c>
      <c r="I46" s="31">
        <v>43</v>
      </c>
      <c r="K46" s="52">
        <f>VLOOKUP(B46,Arr,7,FALSE)</f>
        <v>39</v>
      </c>
      <c r="L46" s="52">
        <f>MATCH(ROW()-3,KK,0)</f>
        <v>1</v>
      </c>
      <c r="M46" s="54" t="str">
        <f>INDEX(Location,L46)</f>
        <v>San Antonio, Texas</v>
      </c>
      <c r="N46" s="56"/>
      <c r="O46" s="56"/>
      <c r="P46" s="56"/>
    </row>
    <row r="47" spans="2:16">
      <c r="B47" s="38" t="str">
        <v>Milwaukee, Wisconsin</v>
      </c>
      <c r="C47" s="39">
        <v>56</v>
      </c>
      <c r="D47" s="39">
        <v>40</v>
      </c>
      <c r="E47" s="39">
        <v>13</v>
      </c>
      <c r="F47" s="43">
        <v>5</v>
      </c>
      <c r="G47">
        <f t="shared" si="0"/>
        <v>65</v>
      </c>
      <c r="I47" s="31">
        <v>44</v>
      </c>
      <c r="K47" s="52">
        <f>VLOOKUP(B47,Arr,7,FALSE)</f>
        <v>25</v>
      </c>
      <c r="L47" s="52">
        <f>MATCH(ROW()-3,KK,0)</f>
        <v>47</v>
      </c>
      <c r="M47" s="54" t="str">
        <f>INDEX(Location,L47)</f>
        <v>San Diego, California</v>
      </c>
      <c r="N47" s="56"/>
      <c r="O47" s="56"/>
      <c r="P47" s="56"/>
    </row>
    <row r="48" spans="2:16">
      <c r="B48" s="38" t="str">
        <v>Memphis, Tennessee</v>
      </c>
      <c r="C48" s="39">
        <v>73</v>
      </c>
      <c r="D48" s="39">
        <v>54</v>
      </c>
      <c r="E48" s="39">
        <v>23</v>
      </c>
      <c r="F48" s="43">
        <v>12</v>
      </c>
      <c r="G48">
        <f t="shared" si="0"/>
        <v>276</v>
      </c>
      <c r="I48" s="31">
        <v>45</v>
      </c>
      <c r="K48" s="52">
        <f>VLOOKUP(B48,Arr,7,FALSE)</f>
        <v>23</v>
      </c>
      <c r="L48" s="52">
        <f>MATCH(ROW()-3,KK,0)</f>
        <v>11</v>
      </c>
      <c r="M48" s="54" t="str">
        <f>INDEX(Location,L48)</f>
        <v>San Francisco, California</v>
      </c>
      <c r="N48" s="56"/>
      <c r="O48" s="56"/>
      <c r="P48" s="56"/>
    </row>
    <row r="49" spans="2:16">
      <c r="B49" s="38" t="str">
        <v>Los Angeles, California</v>
      </c>
      <c r="C49" s="39">
        <v>75</v>
      </c>
      <c r="D49" s="39">
        <v>56</v>
      </c>
      <c r="E49" s="39">
        <v>24</v>
      </c>
      <c r="F49" s="43">
        <v>13</v>
      </c>
      <c r="G49">
        <f t="shared" si="0"/>
        <v>312</v>
      </c>
      <c r="I49" s="31">
        <v>46</v>
      </c>
      <c r="K49" s="52">
        <f>VLOOKUP(B49,Arr,7,FALSE)</f>
        <v>21</v>
      </c>
      <c r="L49" s="52">
        <f>MATCH(ROW()-3,KK,0)</f>
        <v>21</v>
      </c>
      <c r="M49" s="54" t="str">
        <f>INDEX(Location,L49)</f>
        <v>San Jose, California</v>
      </c>
      <c r="N49" s="56"/>
      <c r="O49" s="56"/>
      <c r="P49" s="56"/>
    </row>
    <row r="50" spans="2:16">
      <c r="B50" s="38" t="str">
        <v>San Diego, California</v>
      </c>
      <c r="C50" s="39">
        <v>70</v>
      </c>
      <c r="D50" s="39">
        <v>58</v>
      </c>
      <c r="E50" s="39">
        <v>21</v>
      </c>
      <c r="F50" s="43">
        <v>14</v>
      </c>
      <c r="G50">
        <f t="shared" si="0"/>
        <v>294</v>
      </c>
      <c r="I50" s="31">
        <v>47</v>
      </c>
      <c r="K50" s="52">
        <f>VLOOKUP(B50,Arr,7,FALSE)</f>
        <v>44</v>
      </c>
      <c r="L50" s="52">
        <f>MATCH(ROW()-3,KK,0)</f>
        <v>42</v>
      </c>
      <c r="M50" s="54" t="str">
        <f>INDEX(Location,L50)</f>
        <v>Seattle, Washington</v>
      </c>
      <c r="N50" s="56"/>
      <c r="O50" s="56"/>
      <c r="P50" s="56"/>
    </row>
    <row r="51" spans="2:16">
      <c r="B51" s="38" t="str">
        <v>Las Vegas, Nevada</v>
      </c>
      <c r="C51" s="39">
        <v>80</v>
      </c>
      <c r="D51" s="39">
        <v>59</v>
      </c>
      <c r="E51" s="39">
        <v>27</v>
      </c>
      <c r="F51" s="43">
        <v>15</v>
      </c>
      <c r="G51">
        <f t="shared" si="0"/>
        <v>405</v>
      </c>
      <c r="I51" s="31">
        <v>48</v>
      </c>
      <c r="K51" s="52">
        <f>VLOOKUP(B51,Arr,7,FALSE)</f>
        <v>20</v>
      </c>
      <c r="L51" s="52">
        <f>MATCH(ROW()-3,KK,0)</f>
        <v>24</v>
      </c>
      <c r="M51" s="54" t="str">
        <f>INDEX(Location,L51)</f>
        <v>St. Louis, Missouri</v>
      </c>
      <c r="N51" s="56"/>
      <c r="O51" s="56"/>
      <c r="P51" s="56"/>
    </row>
    <row r="52" spans="2:16">
      <c r="B52" s="38" t="str">
        <v>Philadelphia, Pennsylvania</v>
      </c>
      <c r="C52" s="39">
        <v>65</v>
      </c>
      <c r="D52" s="39">
        <v>47</v>
      </c>
      <c r="E52" s="39">
        <v>18</v>
      </c>
      <c r="F52" s="43">
        <v>8</v>
      </c>
      <c r="G52">
        <f t="shared" si="0"/>
        <v>144</v>
      </c>
      <c r="I52" s="31">
        <v>49</v>
      </c>
      <c r="K52" s="52">
        <f>VLOOKUP(B52,Arr,7,FALSE)</f>
        <v>32</v>
      </c>
      <c r="L52" s="52">
        <f>MATCH(ROW()-3,KK,0)</f>
        <v>14</v>
      </c>
      <c r="M52" s="54" t="str">
        <f>INDEX(Location,L52)</f>
        <v>Tampa, Florida</v>
      </c>
      <c r="N52" s="56"/>
      <c r="O52" s="56"/>
      <c r="P52" s="56"/>
    </row>
    <row r="53" spans="2:16">
      <c r="B53" s="38" t="str">
        <v>Cincinnati, Ohio</v>
      </c>
      <c r="C53" s="39">
        <v>65</v>
      </c>
      <c r="D53" s="39">
        <v>43</v>
      </c>
      <c r="E53" s="39">
        <v>18</v>
      </c>
      <c r="F53" s="43">
        <v>6</v>
      </c>
      <c r="G53">
        <f t="shared" si="0"/>
        <v>108</v>
      </c>
      <c r="I53" s="31">
        <v>50</v>
      </c>
      <c r="K53" s="52">
        <f>VLOOKUP(B53,Arr,7,FALSE)</f>
        <v>9</v>
      </c>
      <c r="L53" s="52">
        <f>MATCH(ROW()-3,KK,0)</f>
        <v>2</v>
      </c>
      <c r="M53" s="54" t="str">
        <f>INDEX(Location,L53)</f>
        <v>Virginia Beach, Virginia</v>
      </c>
      <c r="N53" s="56"/>
      <c r="O53" s="56"/>
      <c r="P53" s="56"/>
    </row>
    <row r="54" spans="2:16">
      <c r="B54" s="40" t="str">
        <v>Chicago, Illinois</v>
      </c>
      <c r="C54" s="41">
        <v>59</v>
      </c>
      <c r="D54" s="41">
        <v>41</v>
      </c>
      <c r="E54" s="41">
        <v>15</v>
      </c>
      <c r="F54" s="44">
        <v>5</v>
      </c>
      <c r="G54">
        <f t="shared" si="0"/>
        <v>75</v>
      </c>
      <c r="I54" s="31">
        <v>51</v>
      </c>
      <c r="K54" s="52">
        <f>VLOOKUP(B54,Arr,7,FALSE)</f>
        <v>8</v>
      </c>
      <c r="L54" s="52">
        <f>MATCH(ROW()-3,KK,0)</f>
        <v>36</v>
      </c>
      <c r="M54" s="54" t="str">
        <f>INDEX(Location,L54)</f>
        <v>Washington, DC</v>
      </c>
      <c r="N54" s="56"/>
      <c r="O54" s="56"/>
      <c r="P54" s="56"/>
    </row>
    <row r="60" spans="1:6">
      <c r="A60" s="2"/>
      <c r="B60" s="2" t="s">
        <v>50</v>
      </c>
      <c r="C60" s="2"/>
      <c r="D60" s="2"/>
      <c r="E60" s="2"/>
      <c r="F60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54"/>
  <sheetViews>
    <sheetView showGridLines="0" workbookViewId="0">
      <selection activeCell="B3" sqref="B3:F54"/>
    </sheetView>
  </sheetViews>
  <sheetFormatPr defaultColWidth="9.109375" defaultRowHeight="14"/>
  <cols>
    <col min="2" max="2" width="35.109375" customWidth="1"/>
  </cols>
  <sheetData>
    <row r="1" spans="3:3">
      <c r="C1" s="35"/>
    </row>
    <row r="2" spans="3:3">
      <c r="C2" s="35"/>
    </row>
    <row r="3" spans="2:9">
      <c r="B3" s="36" t="s">
        <v>9</v>
      </c>
      <c r="C3" s="37" t="s">
        <v>10</v>
      </c>
      <c r="D3" s="37" t="s">
        <v>11</v>
      </c>
      <c r="E3" s="37" t="s">
        <v>51</v>
      </c>
      <c r="F3" s="42" t="s">
        <v>52</v>
      </c>
      <c r="I3" s="45" t="s">
        <v>42</v>
      </c>
    </row>
    <row r="4" spans="2:9">
      <c r="B4" s="38" t="s">
        <v>53</v>
      </c>
      <c r="C4" s="39">
        <v>80</v>
      </c>
      <c r="D4" s="39">
        <v>59</v>
      </c>
      <c r="E4" s="39">
        <v>27</v>
      </c>
      <c r="F4" s="43">
        <v>15</v>
      </c>
      <c r="I4">
        <f t="array" ref="I4:I54">ROW(A1:A51)</f>
        <v>1</v>
      </c>
    </row>
    <row r="5" spans="2:9">
      <c r="B5" s="38" t="s">
        <v>54</v>
      </c>
      <c r="C5" s="39">
        <v>68</v>
      </c>
      <c r="D5" s="39">
        <v>52</v>
      </c>
      <c r="E5" s="39">
        <v>20</v>
      </c>
      <c r="F5" s="43">
        <v>11</v>
      </c>
      <c r="I5">
        <v>2</v>
      </c>
    </row>
    <row r="6" spans="2:9">
      <c r="B6" s="38" t="s">
        <v>55</v>
      </c>
      <c r="C6" s="39">
        <v>63</v>
      </c>
      <c r="D6" s="39">
        <v>45</v>
      </c>
      <c r="E6" s="39">
        <v>17</v>
      </c>
      <c r="F6" s="43">
        <v>7</v>
      </c>
      <c r="I6">
        <v>3</v>
      </c>
    </row>
    <row r="7" spans="2:9">
      <c r="B7" s="38" t="s">
        <v>18</v>
      </c>
      <c r="C7" s="39">
        <v>59</v>
      </c>
      <c r="D7" s="39">
        <v>44</v>
      </c>
      <c r="E7" s="39">
        <v>15</v>
      </c>
      <c r="F7" s="43">
        <v>7</v>
      </c>
      <c r="I7">
        <v>4</v>
      </c>
    </row>
    <row r="8" spans="2:9">
      <c r="B8" s="38" t="s">
        <v>56</v>
      </c>
      <c r="C8" s="39">
        <v>78</v>
      </c>
      <c r="D8" s="39">
        <v>61</v>
      </c>
      <c r="E8" s="39">
        <v>26</v>
      </c>
      <c r="F8" s="43">
        <v>16</v>
      </c>
      <c r="I8">
        <v>5</v>
      </c>
    </row>
    <row r="9" spans="2:9">
      <c r="B9" s="38" t="s">
        <v>14</v>
      </c>
      <c r="C9" s="39">
        <v>72</v>
      </c>
      <c r="D9" s="39">
        <v>53</v>
      </c>
      <c r="E9" s="39">
        <v>22</v>
      </c>
      <c r="F9" s="43">
        <v>12</v>
      </c>
      <c r="I9">
        <v>6</v>
      </c>
    </row>
    <row r="10" spans="2:9">
      <c r="B10" s="38" t="s">
        <v>15</v>
      </c>
      <c r="C10" s="39">
        <v>80</v>
      </c>
      <c r="D10" s="39">
        <v>59</v>
      </c>
      <c r="E10" s="39">
        <v>27</v>
      </c>
      <c r="F10" s="43">
        <v>15</v>
      </c>
      <c r="I10">
        <v>7</v>
      </c>
    </row>
    <row r="11" spans="2:9">
      <c r="B11" s="38" t="s">
        <v>26</v>
      </c>
      <c r="C11" s="39">
        <v>64</v>
      </c>
      <c r="D11" s="39">
        <v>36</v>
      </c>
      <c r="E11" s="39">
        <v>18</v>
      </c>
      <c r="F11" s="43">
        <v>2</v>
      </c>
      <c r="I11">
        <v>8</v>
      </c>
    </row>
    <row r="12" spans="2:9">
      <c r="B12" s="38" t="s">
        <v>57</v>
      </c>
      <c r="C12" s="39">
        <v>87</v>
      </c>
      <c r="D12" s="39">
        <v>63</v>
      </c>
      <c r="E12" s="39">
        <v>31</v>
      </c>
      <c r="F12" s="43">
        <v>17</v>
      </c>
      <c r="I12">
        <v>9</v>
      </c>
    </row>
    <row r="13" spans="2:9">
      <c r="B13" s="38" t="s">
        <v>58</v>
      </c>
      <c r="C13" s="39">
        <v>55</v>
      </c>
      <c r="D13" s="39">
        <v>37</v>
      </c>
      <c r="E13" s="39">
        <v>13</v>
      </c>
      <c r="F13" s="43">
        <v>3</v>
      </c>
      <c r="I13">
        <v>10</v>
      </c>
    </row>
    <row r="14" spans="2:9">
      <c r="B14" s="38" t="s">
        <v>59</v>
      </c>
      <c r="C14" s="39">
        <v>64</v>
      </c>
      <c r="D14" s="39">
        <v>51</v>
      </c>
      <c r="E14" s="39">
        <v>18</v>
      </c>
      <c r="F14" s="43">
        <v>10</v>
      </c>
      <c r="I14">
        <v>11</v>
      </c>
    </row>
    <row r="15" spans="2:9">
      <c r="B15" s="38" t="s">
        <v>60</v>
      </c>
      <c r="C15" s="39">
        <v>62</v>
      </c>
      <c r="D15" s="39">
        <v>48</v>
      </c>
      <c r="E15" s="39">
        <v>17</v>
      </c>
      <c r="F15" s="43">
        <v>9</v>
      </c>
      <c r="I15">
        <v>12</v>
      </c>
    </row>
    <row r="16" spans="2:9">
      <c r="B16" s="38" t="s">
        <v>19</v>
      </c>
      <c r="C16" s="39">
        <v>56</v>
      </c>
      <c r="D16" s="39">
        <v>40</v>
      </c>
      <c r="E16" s="39">
        <v>14</v>
      </c>
      <c r="F16" s="43">
        <v>5</v>
      </c>
      <c r="I16">
        <v>13</v>
      </c>
    </row>
    <row r="17" spans="2:9">
      <c r="B17" s="38" t="s">
        <v>61</v>
      </c>
      <c r="C17" s="39">
        <v>82</v>
      </c>
      <c r="D17" s="39">
        <v>65</v>
      </c>
      <c r="E17" s="39">
        <v>28</v>
      </c>
      <c r="F17" s="43">
        <v>18</v>
      </c>
      <c r="I17">
        <v>14</v>
      </c>
    </row>
    <row r="18" spans="2:9">
      <c r="B18" s="38" t="s">
        <v>23</v>
      </c>
      <c r="C18" s="39">
        <v>60</v>
      </c>
      <c r="D18" s="39">
        <v>43</v>
      </c>
      <c r="E18" s="39">
        <v>15</v>
      </c>
      <c r="F18" s="43">
        <v>6</v>
      </c>
      <c r="I18">
        <v>15</v>
      </c>
    </row>
    <row r="19" spans="2:9">
      <c r="B19" s="38" t="s">
        <v>25</v>
      </c>
      <c r="C19" s="39">
        <v>77</v>
      </c>
      <c r="D19" s="39">
        <v>57</v>
      </c>
      <c r="E19" s="39">
        <v>25</v>
      </c>
      <c r="F19" s="43">
        <v>14</v>
      </c>
      <c r="I19">
        <v>16</v>
      </c>
    </row>
    <row r="20" spans="2:9">
      <c r="B20" s="38" t="s">
        <v>17</v>
      </c>
      <c r="C20" s="39">
        <v>74</v>
      </c>
      <c r="D20" s="39">
        <v>53</v>
      </c>
      <c r="E20" s="39">
        <v>23</v>
      </c>
      <c r="F20" s="43">
        <v>12</v>
      </c>
      <c r="I20">
        <v>17</v>
      </c>
    </row>
    <row r="21" spans="2:9">
      <c r="B21" s="38" t="s">
        <v>62</v>
      </c>
      <c r="C21" s="39">
        <v>63</v>
      </c>
      <c r="D21" s="39">
        <v>44</v>
      </c>
      <c r="E21" s="39">
        <v>17</v>
      </c>
      <c r="F21" s="43">
        <v>7</v>
      </c>
      <c r="I21">
        <v>18</v>
      </c>
    </row>
    <row r="22" spans="2:9">
      <c r="B22" s="38" t="s">
        <v>63</v>
      </c>
      <c r="C22" s="39">
        <v>84</v>
      </c>
      <c r="D22" s="39">
        <v>70</v>
      </c>
      <c r="E22" s="39">
        <v>29</v>
      </c>
      <c r="F22" s="43">
        <v>21</v>
      </c>
      <c r="I22">
        <v>19</v>
      </c>
    </row>
    <row r="23" spans="2:9">
      <c r="B23" s="38" t="s">
        <v>64</v>
      </c>
      <c r="C23" s="39">
        <v>80</v>
      </c>
      <c r="D23" s="39">
        <v>60</v>
      </c>
      <c r="E23" s="39">
        <v>27</v>
      </c>
      <c r="F23" s="43">
        <v>16</v>
      </c>
      <c r="I23">
        <v>20</v>
      </c>
    </row>
    <row r="24" spans="2:9">
      <c r="B24" s="38" t="s">
        <v>65</v>
      </c>
      <c r="C24" s="39">
        <v>71</v>
      </c>
      <c r="D24" s="39">
        <v>50</v>
      </c>
      <c r="E24" s="39">
        <v>22</v>
      </c>
      <c r="F24" s="43">
        <v>10</v>
      </c>
      <c r="I24">
        <v>21</v>
      </c>
    </row>
    <row r="25" spans="2:9">
      <c r="B25" s="38" t="s">
        <v>66</v>
      </c>
      <c r="C25" s="39">
        <v>61</v>
      </c>
      <c r="D25" s="39">
        <v>42</v>
      </c>
      <c r="E25" s="39">
        <v>16</v>
      </c>
      <c r="F25" s="43">
        <v>6</v>
      </c>
      <c r="I25">
        <v>22</v>
      </c>
    </row>
    <row r="26" spans="2:9">
      <c r="B26" s="38" t="s">
        <v>67</v>
      </c>
      <c r="C26" s="39">
        <v>66</v>
      </c>
      <c r="D26" s="39">
        <v>48</v>
      </c>
      <c r="E26" s="39">
        <v>19</v>
      </c>
      <c r="F26" s="43">
        <v>9</v>
      </c>
      <c r="I26">
        <v>23</v>
      </c>
    </row>
    <row r="27" spans="2:9">
      <c r="B27" s="38" t="s">
        <v>68</v>
      </c>
      <c r="C27" s="39">
        <v>66</v>
      </c>
      <c r="D27" s="39">
        <v>48</v>
      </c>
      <c r="E27" s="39">
        <v>19</v>
      </c>
      <c r="F27" s="43">
        <v>9</v>
      </c>
      <c r="I27">
        <v>24</v>
      </c>
    </row>
    <row r="28" spans="2:9">
      <c r="B28" s="38" t="s">
        <v>69</v>
      </c>
      <c r="C28" s="39">
        <v>74</v>
      </c>
      <c r="D28" s="39">
        <v>48</v>
      </c>
      <c r="E28" s="39">
        <v>23</v>
      </c>
      <c r="F28" s="43">
        <v>9</v>
      </c>
      <c r="I28">
        <v>25</v>
      </c>
    </row>
    <row r="29" spans="2:9">
      <c r="B29" s="38" t="s">
        <v>70</v>
      </c>
      <c r="C29" s="39">
        <v>61</v>
      </c>
      <c r="D29" s="39">
        <v>43</v>
      </c>
      <c r="E29" s="39">
        <v>16</v>
      </c>
      <c r="F29" s="43">
        <v>6</v>
      </c>
      <c r="I29">
        <v>26</v>
      </c>
    </row>
    <row r="30" spans="2:9">
      <c r="B30" s="38" t="s">
        <v>24</v>
      </c>
      <c r="C30" s="39">
        <v>63</v>
      </c>
      <c r="D30" s="39">
        <v>44</v>
      </c>
      <c r="E30" s="39">
        <v>17</v>
      </c>
      <c r="F30" s="43">
        <v>7</v>
      </c>
      <c r="I30">
        <v>27</v>
      </c>
    </row>
    <row r="31" spans="2:9">
      <c r="B31" s="38" t="s">
        <v>71</v>
      </c>
      <c r="C31" s="39">
        <v>70</v>
      </c>
      <c r="D31" s="39">
        <v>49</v>
      </c>
      <c r="E31" s="39">
        <v>21</v>
      </c>
      <c r="F31" s="43">
        <v>9</v>
      </c>
      <c r="I31">
        <v>28</v>
      </c>
    </row>
    <row r="32" spans="2:9">
      <c r="B32" s="38" t="s">
        <v>72</v>
      </c>
      <c r="C32" s="39">
        <v>61</v>
      </c>
      <c r="D32" s="39">
        <v>40</v>
      </c>
      <c r="E32" s="39">
        <v>16</v>
      </c>
      <c r="F32" s="43">
        <v>5</v>
      </c>
      <c r="I32">
        <v>29</v>
      </c>
    </row>
    <row r="33" spans="2:9">
      <c r="B33" s="38" t="s">
        <v>73</v>
      </c>
      <c r="C33" s="39">
        <v>83</v>
      </c>
      <c r="D33" s="39">
        <v>63</v>
      </c>
      <c r="E33" s="39">
        <v>28</v>
      </c>
      <c r="F33" s="43">
        <v>17</v>
      </c>
      <c r="I33">
        <v>30</v>
      </c>
    </row>
    <row r="34" spans="2:9">
      <c r="B34" s="38" t="s">
        <v>16</v>
      </c>
      <c r="C34" s="39">
        <v>65</v>
      </c>
      <c r="D34" s="39">
        <v>45</v>
      </c>
      <c r="E34" s="39">
        <v>18</v>
      </c>
      <c r="F34" s="43">
        <v>7</v>
      </c>
      <c r="I34">
        <v>31</v>
      </c>
    </row>
    <row r="35" spans="2:9">
      <c r="B35" s="38" t="s">
        <v>74</v>
      </c>
      <c r="C35" s="39">
        <v>72</v>
      </c>
      <c r="D35" s="39">
        <v>50</v>
      </c>
      <c r="E35" s="39">
        <v>22</v>
      </c>
      <c r="F35" s="43">
        <v>10</v>
      </c>
      <c r="I35">
        <v>32</v>
      </c>
    </row>
    <row r="36" spans="2:9">
      <c r="B36" s="38" t="s">
        <v>75</v>
      </c>
      <c r="C36" s="39">
        <v>68</v>
      </c>
      <c r="D36" s="39">
        <v>49</v>
      </c>
      <c r="E36" s="39">
        <v>20</v>
      </c>
      <c r="F36" s="43">
        <v>9</v>
      </c>
      <c r="I36">
        <v>33</v>
      </c>
    </row>
    <row r="37" spans="2:9">
      <c r="B37" s="38" t="s">
        <v>76</v>
      </c>
      <c r="C37" s="39">
        <v>64</v>
      </c>
      <c r="D37" s="39">
        <v>42</v>
      </c>
      <c r="E37" s="39">
        <v>18</v>
      </c>
      <c r="F37" s="43">
        <v>5</v>
      </c>
      <c r="I37">
        <v>34</v>
      </c>
    </row>
    <row r="38" spans="2:9">
      <c r="B38" s="38" t="s">
        <v>77</v>
      </c>
      <c r="C38" s="39">
        <v>70</v>
      </c>
      <c r="D38" s="39">
        <v>48</v>
      </c>
      <c r="E38" s="39">
        <v>21</v>
      </c>
      <c r="F38" s="43">
        <v>9</v>
      </c>
      <c r="I38">
        <v>35</v>
      </c>
    </row>
    <row r="39" spans="2:9">
      <c r="B39" s="38" t="s">
        <v>78</v>
      </c>
      <c r="C39" s="39">
        <v>67</v>
      </c>
      <c r="D39" s="39">
        <v>50</v>
      </c>
      <c r="E39" s="39">
        <v>19</v>
      </c>
      <c r="F39" s="43">
        <v>10</v>
      </c>
      <c r="I39">
        <v>36</v>
      </c>
    </row>
    <row r="40" spans="2:9">
      <c r="B40" s="38" t="s">
        <v>20</v>
      </c>
      <c r="C40" s="39">
        <v>71</v>
      </c>
      <c r="D40" s="39">
        <v>49</v>
      </c>
      <c r="E40" s="39">
        <v>22</v>
      </c>
      <c r="F40" s="43">
        <v>9</v>
      </c>
      <c r="I40">
        <v>37</v>
      </c>
    </row>
    <row r="41" spans="2:9">
      <c r="B41" s="38" t="s">
        <v>27</v>
      </c>
      <c r="C41" s="39">
        <v>59</v>
      </c>
      <c r="D41" s="39">
        <v>42</v>
      </c>
      <c r="E41" s="39">
        <v>15</v>
      </c>
      <c r="F41" s="43">
        <v>5</v>
      </c>
      <c r="I41">
        <v>38</v>
      </c>
    </row>
    <row r="42" spans="2:9">
      <c r="B42" s="38" t="s">
        <v>79</v>
      </c>
      <c r="C42" s="39">
        <v>57</v>
      </c>
      <c r="D42" s="39">
        <v>39</v>
      </c>
      <c r="E42" s="39">
        <v>14</v>
      </c>
      <c r="F42" s="43">
        <v>4</v>
      </c>
      <c r="I42">
        <v>39</v>
      </c>
    </row>
    <row r="43" spans="2:9">
      <c r="B43" s="38" t="s">
        <v>80</v>
      </c>
      <c r="C43" s="39">
        <v>72</v>
      </c>
      <c r="D43" s="39">
        <v>51</v>
      </c>
      <c r="E43" s="39">
        <v>22</v>
      </c>
      <c r="F43" s="43">
        <v>10</v>
      </c>
      <c r="I43">
        <v>40</v>
      </c>
    </row>
    <row r="44" spans="2:9">
      <c r="B44" s="38" t="s">
        <v>81</v>
      </c>
      <c r="C44" s="39">
        <v>79</v>
      </c>
      <c r="D44" s="39">
        <v>58</v>
      </c>
      <c r="E44" s="39">
        <v>26</v>
      </c>
      <c r="F44" s="43">
        <v>14</v>
      </c>
      <c r="I44">
        <v>41</v>
      </c>
    </row>
    <row r="45" spans="2:9">
      <c r="B45" s="38" t="s">
        <v>82</v>
      </c>
      <c r="C45" s="39">
        <v>61</v>
      </c>
      <c r="D45" s="39">
        <v>46</v>
      </c>
      <c r="E45" s="39">
        <v>16</v>
      </c>
      <c r="F45" s="43">
        <v>8</v>
      </c>
      <c r="I45">
        <v>42</v>
      </c>
    </row>
    <row r="46" spans="2:9">
      <c r="B46" s="38" t="s">
        <v>83</v>
      </c>
      <c r="C46" s="39">
        <v>81</v>
      </c>
      <c r="D46" s="39">
        <v>53</v>
      </c>
      <c r="E46" s="39">
        <v>27</v>
      </c>
      <c r="F46" s="43">
        <v>11</v>
      </c>
      <c r="I46">
        <v>43</v>
      </c>
    </row>
    <row r="47" spans="2:9">
      <c r="B47" s="38" t="s">
        <v>84</v>
      </c>
      <c r="C47" s="39">
        <v>56</v>
      </c>
      <c r="D47" s="39">
        <v>40</v>
      </c>
      <c r="E47" s="39">
        <v>13</v>
      </c>
      <c r="F47" s="43">
        <v>5</v>
      </c>
      <c r="I47">
        <v>44</v>
      </c>
    </row>
    <row r="48" spans="2:9">
      <c r="B48" s="38" t="s">
        <v>85</v>
      </c>
      <c r="C48" s="39">
        <v>73</v>
      </c>
      <c r="D48" s="39">
        <v>54</v>
      </c>
      <c r="E48" s="39">
        <v>23</v>
      </c>
      <c r="F48" s="43">
        <v>12</v>
      </c>
      <c r="I48">
        <v>45</v>
      </c>
    </row>
    <row r="49" spans="2:9">
      <c r="B49" s="38" t="s">
        <v>86</v>
      </c>
      <c r="C49" s="39">
        <v>75</v>
      </c>
      <c r="D49" s="39">
        <v>56</v>
      </c>
      <c r="E49" s="39">
        <v>24</v>
      </c>
      <c r="F49" s="43">
        <v>13</v>
      </c>
      <c r="I49">
        <v>46</v>
      </c>
    </row>
    <row r="50" spans="2:9">
      <c r="B50" s="38" t="s">
        <v>87</v>
      </c>
      <c r="C50" s="39">
        <v>70</v>
      </c>
      <c r="D50" s="39">
        <v>58</v>
      </c>
      <c r="E50" s="39">
        <v>21</v>
      </c>
      <c r="F50" s="43">
        <v>14</v>
      </c>
      <c r="I50">
        <v>47</v>
      </c>
    </row>
    <row r="51" spans="2:9">
      <c r="B51" s="38" t="s">
        <v>88</v>
      </c>
      <c r="C51" s="39">
        <v>80</v>
      </c>
      <c r="D51" s="39">
        <v>59</v>
      </c>
      <c r="E51" s="39">
        <v>27</v>
      </c>
      <c r="F51" s="43">
        <v>15</v>
      </c>
      <c r="I51">
        <v>48</v>
      </c>
    </row>
    <row r="52" spans="2:9">
      <c r="B52" s="38" t="s">
        <v>89</v>
      </c>
      <c r="C52" s="39">
        <v>65</v>
      </c>
      <c r="D52" s="39">
        <v>47</v>
      </c>
      <c r="E52" s="39">
        <v>18</v>
      </c>
      <c r="F52" s="43">
        <v>8</v>
      </c>
      <c r="I52">
        <v>49</v>
      </c>
    </row>
    <row r="53" spans="2:9">
      <c r="B53" s="38" t="s">
        <v>22</v>
      </c>
      <c r="C53" s="39">
        <v>65</v>
      </c>
      <c r="D53" s="39">
        <v>43</v>
      </c>
      <c r="E53" s="39">
        <v>18</v>
      </c>
      <c r="F53" s="43">
        <v>6</v>
      </c>
      <c r="I53">
        <v>50</v>
      </c>
    </row>
    <row r="54" spans="2:9">
      <c r="B54" s="40" t="s">
        <v>21</v>
      </c>
      <c r="C54" s="41">
        <v>59</v>
      </c>
      <c r="D54" s="41">
        <v>41</v>
      </c>
      <c r="E54" s="41">
        <v>15</v>
      </c>
      <c r="F54" s="44">
        <v>5</v>
      </c>
      <c r="I54">
        <v>51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2"/>
  <sheetViews>
    <sheetView showGridLines="0" zoomScale="85" zoomScaleNormal="85" workbookViewId="0">
      <selection activeCell="H16" sqref="H16"/>
    </sheetView>
  </sheetViews>
  <sheetFormatPr defaultColWidth="9" defaultRowHeight="14"/>
  <cols>
    <col min="1" max="7" width="12.6640625" customWidth="1"/>
    <col min="8" max="13" width="20.6640625" customWidth="1"/>
    <col min="14" max="22" width="12.6640625" customWidth="1"/>
  </cols>
  <sheetData>
    <row r="1" spans="1:14">
      <c r="A1" s="2"/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1" spans="1:6">
      <c r="A2" s="3"/>
      <c r="B2" s="3"/>
      <c r="C2" s="3"/>
      <c r="D2" s="3"/>
      <c r="E2" s="3"/>
      <c r="F2" s="3"/>
    </row>
    <row r="3" spans="2:2">
      <c r="B3" s="4" t="s">
        <v>90</v>
      </c>
    </row>
    <row r="4" spans="2:2">
      <c r="B4" s="5" t="s">
        <v>91</v>
      </c>
    </row>
    <row r="5" spans="2:13">
      <c r="B5" s="6" t="s">
        <v>92</v>
      </c>
      <c r="I5" s="24" t="str">
        <f t="array" ref="I5">TRANSPOSE(B4:B8)</f>
        <v>Alphaville</v>
      </c>
      <c r="J5" s="24" t="str">
        <f>B5</f>
        <v>Betaburg</v>
      </c>
      <c r="K5" s="29" t="str">
        <f>B6</f>
        <v>Charliefield</v>
      </c>
      <c r="L5" s="29" t="str">
        <f>B7</f>
        <v>Deltatown</v>
      </c>
      <c r="M5" s="29" t="str">
        <f>B8</f>
        <v>Echopolis</v>
      </c>
    </row>
    <row r="6" spans="2:13">
      <c r="B6" s="6" t="s">
        <v>93</v>
      </c>
      <c r="H6" s="24" t="str">
        <f>B4</f>
        <v>Alphaville</v>
      </c>
      <c r="I6" s="30">
        <f>SUMIFS(Dis,Town1,$H6,Town2,I$5)</f>
        <v>0</v>
      </c>
      <c r="J6" s="30">
        <f>SUMIFS(Dis,Town1,$H6,Town2,J$5)</f>
        <v>140</v>
      </c>
      <c r="K6" s="30">
        <f>SUMIFS(Dis,Town1,$H6,Town2,K$5)</f>
        <v>300</v>
      </c>
      <c r="L6" s="30">
        <f>SUMIFS(Dis,Town1,$H6,Town2,L$5)</f>
        <v>214</v>
      </c>
      <c r="M6" s="30">
        <f>SUMIFS(Dis,Town1,$H6,Town2,M$5)</f>
        <v>78</v>
      </c>
    </row>
    <row r="7" spans="2:13">
      <c r="B7" s="6" t="s">
        <v>94</v>
      </c>
      <c r="H7" s="24" t="str">
        <f>B5</f>
        <v>Betaburg</v>
      </c>
      <c r="I7" s="30">
        <f>SUMIFS(Dis,Town1,$H7,Town2,I$5)</f>
        <v>140</v>
      </c>
      <c r="J7" s="30">
        <f>SUMIFS(Dis,Town1,$H7,Town2,J$5)</f>
        <v>0</v>
      </c>
      <c r="K7" s="30">
        <f>SUMIFS(Dis,Town1,$H7,Town2,K$5)</f>
        <v>365</v>
      </c>
      <c r="L7" s="30">
        <f>SUMIFS(Dis,Town1,$H7,Town2,L$5)</f>
        <v>320</v>
      </c>
      <c r="M7" s="30">
        <f>SUMIFS(Dis,Town1,$H7,Town2,M$5)</f>
        <v>205</v>
      </c>
    </row>
    <row r="8" spans="2:13">
      <c r="B8" s="7" t="s">
        <v>95</v>
      </c>
      <c r="H8" s="24" t="str">
        <f>B6</f>
        <v>Charliefield</v>
      </c>
      <c r="I8" s="30">
        <f>SUMIFS(Dis,Town1,$H8,Town2,I$5)</f>
        <v>300</v>
      </c>
      <c r="J8" s="30">
        <f>SUMIFS(Dis,Town1,$H8,Town2,J$5)</f>
        <v>365</v>
      </c>
      <c r="K8" s="30">
        <f>SUMIFS(Dis,Town1,$H8,Town2,K$5)</f>
        <v>0</v>
      </c>
      <c r="L8" s="30">
        <f>SUMIFS(Dis,Town1,$H8,Town2,L$5)</f>
        <v>217</v>
      </c>
      <c r="M8" s="30">
        <f>SUMIFS(Dis,Town1,$H8,Town2,M$5)</f>
        <v>348</v>
      </c>
    </row>
    <row r="9" spans="2:13">
      <c r="B9" s="8" t="s">
        <v>96</v>
      </c>
      <c r="H9" s="24" t="str">
        <f>B7</f>
        <v>Deltatown</v>
      </c>
      <c r="I9" s="30">
        <f>SUMIFS(Dis,Town1,$H9,Town2,I$5)</f>
        <v>214</v>
      </c>
      <c r="J9" s="30">
        <f>SUMIFS(Dis,Town1,$H9,Town2,J$5)</f>
        <v>320</v>
      </c>
      <c r="K9" s="30">
        <f>SUMIFS(Dis,Town1,$H9,Town2,K$5)</f>
        <v>217</v>
      </c>
      <c r="L9" s="30">
        <f>SUMIFS(Dis,Town1,$H9,Town2,L$5)</f>
        <v>0</v>
      </c>
      <c r="M9" s="30">
        <f>SUMIFS(Dis,Town1,$H9,Town2,M$5)</f>
        <v>191</v>
      </c>
    </row>
    <row r="10" spans="8:13">
      <c r="H10" s="24" t="str">
        <f>B8</f>
        <v>Echopolis</v>
      </c>
      <c r="I10" s="30">
        <f>SUMIFS(Dis,Town1,$H10,Town2,I$5)</f>
        <v>78</v>
      </c>
      <c r="J10" s="30">
        <f>SUMIFS(Dis,Town1,$H10,Town2,J$5)</f>
        <v>205</v>
      </c>
      <c r="K10" s="30">
        <f>SUMIFS(Dis,Town1,$H10,Town2,K$5)</f>
        <v>348</v>
      </c>
      <c r="L10" s="30">
        <f>SUMIFS(Dis,Town1,$H10,Town2,L$5)</f>
        <v>191</v>
      </c>
      <c r="M10" s="30">
        <f>SUMIFS(Dis,Town1,$H10,Town2,M$5)</f>
        <v>0</v>
      </c>
    </row>
    <row r="11" spans="9:13">
      <c r="I11" s="31"/>
      <c r="J11" s="31"/>
      <c r="K11" s="31"/>
      <c r="L11" s="31"/>
      <c r="M11" s="31"/>
    </row>
    <row r="12" spans="2:13">
      <c r="B12" s="4" t="s">
        <v>97</v>
      </c>
      <c r="I12" s="31"/>
      <c r="J12" s="31"/>
      <c r="K12" s="31"/>
      <c r="L12" s="31"/>
      <c r="M12" s="31"/>
    </row>
    <row r="13" spans="2:13">
      <c r="B13" s="9" t="s">
        <v>98</v>
      </c>
      <c r="C13" s="10" t="s">
        <v>99</v>
      </c>
      <c r="D13" s="11" t="s">
        <v>100</v>
      </c>
      <c r="H13" s="4" t="s">
        <v>37</v>
      </c>
      <c r="I13" s="31"/>
      <c r="J13" s="31"/>
      <c r="K13" s="31"/>
      <c r="L13" s="31"/>
      <c r="M13" s="31"/>
    </row>
    <row r="14" spans="2:13">
      <c r="B14" s="12" t="str">
        <f>INDEX(Towns,1)</f>
        <v>Alphaville</v>
      </c>
      <c r="C14" s="13" t="str">
        <f t="array" ref="C14:C18">Towns</f>
        <v>Alphaville</v>
      </c>
      <c r="D14" s="14">
        <v>0</v>
      </c>
      <c r="G14" s="4" t="s">
        <v>101</v>
      </c>
      <c r="H14" s="25">
        <f t="array" ref="H14">IFERROR(SUM(LEN(I5:M5)*(CODE(I5:M5)+CODE(RIGHT(I5:M5,1)))*COLUMN(I5:M5)),0)</f>
        <v>91256</v>
      </c>
      <c r="I14" s="31"/>
      <c r="J14" s="31"/>
      <c r="K14" s="31"/>
      <c r="L14" s="31"/>
      <c r="M14" s="31"/>
    </row>
    <row r="15" spans="2:13">
      <c r="B15" s="15" t="str">
        <f>B14</f>
        <v>Alphaville</v>
      </c>
      <c r="C15" s="16" t="str">
        <v>Betaburg</v>
      </c>
      <c r="D15" s="17">
        <v>140</v>
      </c>
      <c r="G15" s="4" t="s">
        <v>102</v>
      </c>
      <c r="H15" s="25">
        <f t="array" ref="H15">IFERROR(MOD(SUM(MMULT(I6:M10,I6:M10)),10000),0)</f>
        <v>2672</v>
      </c>
      <c r="I15" s="31"/>
      <c r="J15" s="31"/>
      <c r="K15" s="31"/>
      <c r="L15" s="31"/>
      <c r="M15" s="31"/>
    </row>
    <row r="16" spans="2:13">
      <c r="B16" s="15" t="str">
        <f t="shared" ref="B16:B38" si="0">B15</f>
        <v>Alphaville</v>
      </c>
      <c r="C16" s="16" t="str">
        <v>Charliefield</v>
      </c>
      <c r="D16" s="17">
        <v>300</v>
      </c>
      <c r="G16" s="4" t="s">
        <v>103</v>
      </c>
      <c r="H16" s="25">
        <f t="array" ref="H16">IFERROR(MOD(SUM(MMULT(I21:M25,I21:M25))*(L21&gt;M21),10000),0)</f>
        <v>0</v>
      </c>
      <c r="I16" s="31"/>
      <c r="J16" s="31"/>
      <c r="K16" s="31"/>
      <c r="L16" s="31"/>
      <c r="M16" s="31"/>
    </row>
    <row r="17" spans="2:13">
      <c r="B17" s="15" t="str">
        <f t="shared" si="0"/>
        <v>Alphaville</v>
      </c>
      <c r="C17" s="16" t="str">
        <v>Deltatown</v>
      </c>
      <c r="D17" s="17">
        <v>214</v>
      </c>
      <c r="I17" s="31"/>
      <c r="J17" s="31"/>
      <c r="K17" s="31"/>
      <c r="L17" s="31"/>
      <c r="M17" s="31"/>
    </row>
    <row r="18" spans="2:13">
      <c r="B18" s="15" t="str">
        <f t="shared" si="0"/>
        <v>Alphaville</v>
      </c>
      <c r="C18" s="16" t="str">
        <v>Echopolis</v>
      </c>
      <c r="D18" s="17">
        <v>78</v>
      </c>
      <c r="I18" s="31"/>
      <c r="J18" s="31"/>
      <c r="K18" s="31"/>
      <c r="L18" s="31"/>
      <c r="M18" s="31"/>
    </row>
    <row r="19" customFormat="1" spans="2:13">
      <c r="B19" s="18" t="str">
        <f>INDEX(Towns,2)</f>
        <v>Betaburg</v>
      </c>
      <c r="C19" s="19" t="str">
        <f>C14</f>
        <v>Alphaville</v>
      </c>
      <c r="D19" s="20">
        <f>D15</f>
        <v>140</v>
      </c>
      <c r="G19" t="s">
        <v>104</v>
      </c>
      <c r="I19" s="31">
        <v>1</v>
      </c>
      <c r="J19" s="31">
        <v>2</v>
      </c>
      <c r="K19" s="31">
        <v>3</v>
      </c>
      <c r="L19" s="31">
        <v>4</v>
      </c>
      <c r="M19" s="31">
        <v>5</v>
      </c>
    </row>
    <row r="20" spans="2:13">
      <c r="B20" s="15" t="str">
        <f t="shared" si="0"/>
        <v>Betaburg</v>
      </c>
      <c r="C20" s="19" t="str">
        <f t="shared" ref="C20:C38" si="1">C15</f>
        <v>Betaburg</v>
      </c>
      <c r="D20" s="17">
        <v>0</v>
      </c>
      <c r="I20" s="32" t="str">
        <f t="shared" ref="I20:M20" si="2">I5</f>
        <v>Alphaville</v>
      </c>
      <c r="J20" s="33" t="str">
        <f t="shared" si="2"/>
        <v>Betaburg</v>
      </c>
      <c r="K20" s="33" t="str">
        <f t="shared" si="2"/>
        <v>Charliefield</v>
      </c>
      <c r="L20" s="33" t="str">
        <f t="shared" si="2"/>
        <v>Deltatown</v>
      </c>
      <c r="M20" s="34" t="str">
        <f t="shared" si="2"/>
        <v>Echopolis</v>
      </c>
    </row>
    <row r="21" spans="2:13">
      <c r="B21" s="15" t="str">
        <f t="shared" si="0"/>
        <v>Betaburg</v>
      </c>
      <c r="C21" s="19" t="str">
        <f t="shared" si="1"/>
        <v>Charliefield</v>
      </c>
      <c r="D21" s="17">
        <v>365</v>
      </c>
      <c r="G21">
        <v>1</v>
      </c>
      <c r="H21" s="26" t="str">
        <f t="shared" ref="H21:H25" si="3">H6</f>
        <v>Alphaville</v>
      </c>
      <c r="I21" s="30">
        <f t="shared" ref="I21:I25" si="4">IF($G21&lt;=I$19,I6,"")</f>
        <v>0</v>
      </c>
      <c r="J21" s="30">
        <f t="shared" ref="J21:J25" si="5">IF($G21&lt;=J$19,J6,"")</f>
        <v>140</v>
      </c>
      <c r="K21" s="30">
        <f>IF($G21&lt;=K$19,K6,"")</f>
        <v>300</v>
      </c>
      <c r="L21" s="30">
        <f t="shared" ref="L21:L25" si="6">IF($G21&lt;=L$19,L6,"")</f>
        <v>214</v>
      </c>
      <c r="M21" s="30">
        <f t="shared" ref="M21:M25" si="7">IF($G21&lt;=M$19,M6,"")</f>
        <v>78</v>
      </c>
    </row>
    <row r="22" spans="2:13">
      <c r="B22" s="15" t="str">
        <f t="shared" si="0"/>
        <v>Betaburg</v>
      </c>
      <c r="C22" s="19" t="str">
        <f t="shared" si="1"/>
        <v>Deltatown</v>
      </c>
      <c r="D22" s="17">
        <v>320</v>
      </c>
      <c r="G22">
        <v>2</v>
      </c>
      <c r="H22" s="27" t="str">
        <f t="shared" si="3"/>
        <v>Betaburg</v>
      </c>
      <c r="I22" s="30" t="str">
        <f t="shared" si="4"/>
        <v/>
      </c>
      <c r="J22" s="30">
        <f t="shared" ref="J22:M22" si="8">IF($G22&lt;=J$19,J7,"")</f>
        <v>0</v>
      </c>
      <c r="K22" s="30">
        <f t="shared" si="8"/>
        <v>365</v>
      </c>
      <c r="L22" s="30">
        <f t="shared" si="8"/>
        <v>320</v>
      </c>
      <c r="M22" s="30">
        <f t="shared" si="8"/>
        <v>205</v>
      </c>
    </row>
    <row r="23" spans="2:13">
      <c r="B23" s="15" t="str">
        <f t="shared" si="0"/>
        <v>Betaburg</v>
      </c>
      <c r="C23" s="19" t="str">
        <f t="shared" si="1"/>
        <v>Echopolis</v>
      </c>
      <c r="D23" s="17">
        <v>205</v>
      </c>
      <c r="G23">
        <v>3</v>
      </c>
      <c r="H23" s="27" t="str">
        <f t="shared" si="3"/>
        <v>Charliefield</v>
      </c>
      <c r="I23" s="30" t="str">
        <f t="shared" si="4"/>
        <v/>
      </c>
      <c r="J23" s="30" t="str">
        <f t="shared" si="5"/>
        <v/>
      </c>
      <c r="K23" s="30">
        <f t="shared" ref="K23:M23" si="9">IF($G23&lt;=K$19,K8,"")</f>
        <v>0</v>
      </c>
      <c r="L23" s="30">
        <f t="shared" si="9"/>
        <v>217</v>
      </c>
      <c r="M23" s="30">
        <f t="shared" si="9"/>
        <v>348</v>
      </c>
    </row>
    <row r="24" customFormat="1" spans="2:13">
      <c r="B24" s="18" t="str">
        <f>INDEX(Towns,3)</f>
        <v>Charliefield</v>
      </c>
      <c r="C24" s="19" t="str">
        <f t="shared" si="1"/>
        <v>Alphaville</v>
      </c>
      <c r="D24" s="20">
        <f>D16</f>
        <v>300</v>
      </c>
      <c r="G24">
        <v>4</v>
      </c>
      <c r="H24" s="27" t="str">
        <f t="shared" si="3"/>
        <v>Deltatown</v>
      </c>
      <c r="I24" s="30" t="str">
        <f t="shared" si="4"/>
        <v/>
      </c>
      <c r="J24" s="30" t="str">
        <f t="shared" si="5"/>
        <v/>
      </c>
      <c r="K24" s="30" t="str">
        <f>IF($G24&lt;=K$19,K9,"")</f>
        <v/>
      </c>
      <c r="L24" s="30">
        <f t="shared" si="6"/>
        <v>0</v>
      </c>
      <c r="M24" s="30">
        <f t="shared" si="7"/>
        <v>191</v>
      </c>
    </row>
    <row r="25" customFormat="1" spans="2:13">
      <c r="B25" s="15" t="str">
        <f t="shared" si="0"/>
        <v>Charliefield</v>
      </c>
      <c r="C25" s="19" t="str">
        <f t="shared" si="1"/>
        <v>Betaburg</v>
      </c>
      <c r="D25" s="20">
        <f>D21</f>
        <v>365</v>
      </c>
      <c r="G25">
        <v>5</v>
      </c>
      <c r="H25" s="28" t="str">
        <f t="shared" si="3"/>
        <v>Echopolis</v>
      </c>
      <c r="I25" s="30" t="str">
        <f t="shared" si="4"/>
        <v/>
      </c>
      <c r="J25" s="30" t="str">
        <f t="shared" si="5"/>
        <v/>
      </c>
      <c r="K25" s="30" t="str">
        <f>IF($G25&lt;=K$19,K10,"")</f>
        <v/>
      </c>
      <c r="L25" s="30" t="str">
        <f t="shared" si="6"/>
        <v/>
      </c>
      <c r="M25" s="30">
        <f t="shared" si="7"/>
        <v>0</v>
      </c>
    </row>
    <row r="26" spans="2:4">
      <c r="B26" s="15" t="str">
        <f t="shared" si="0"/>
        <v>Charliefield</v>
      </c>
      <c r="C26" s="19" t="str">
        <f t="shared" si="1"/>
        <v>Charliefield</v>
      </c>
      <c r="D26" s="17">
        <v>0</v>
      </c>
    </row>
    <row r="27" spans="2:4">
      <c r="B27" s="15" t="str">
        <f t="shared" si="0"/>
        <v>Charliefield</v>
      </c>
      <c r="C27" s="19" t="str">
        <f t="shared" si="1"/>
        <v>Deltatown</v>
      </c>
      <c r="D27" s="17">
        <v>217</v>
      </c>
    </row>
    <row r="28" spans="2:4">
      <c r="B28" s="15" t="str">
        <f t="shared" si="0"/>
        <v>Charliefield</v>
      </c>
      <c r="C28" s="19" t="str">
        <f t="shared" si="1"/>
        <v>Echopolis</v>
      </c>
      <c r="D28" s="17">
        <v>348</v>
      </c>
    </row>
    <row r="29" customFormat="1" spans="2:4">
      <c r="B29" s="18" t="str">
        <f>INDEX(Towns,4)</f>
        <v>Deltatown</v>
      </c>
      <c r="C29" s="19" t="str">
        <f t="shared" si="1"/>
        <v>Alphaville</v>
      </c>
      <c r="D29" s="20">
        <f>D17</f>
        <v>214</v>
      </c>
    </row>
    <row r="30" customFormat="1" spans="2:4">
      <c r="B30" s="15" t="str">
        <f t="shared" si="0"/>
        <v>Deltatown</v>
      </c>
      <c r="C30" s="19" t="str">
        <f t="shared" si="1"/>
        <v>Betaburg</v>
      </c>
      <c r="D30" s="20">
        <f>D22</f>
        <v>320</v>
      </c>
    </row>
    <row r="31" customFormat="1" spans="2:4">
      <c r="B31" s="15" t="str">
        <f t="shared" si="0"/>
        <v>Deltatown</v>
      </c>
      <c r="C31" s="19" t="str">
        <f t="shared" si="1"/>
        <v>Charliefield</v>
      </c>
      <c r="D31" s="20">
        <f>D27</f>
        <v>217</v>
      </c>
    </row>
    <row r="32" spans="2:4">
      <c r="B32" s="15" t="str">
        <f t="shared" si="0"/>
        <v>Deltatown</v>
      </c>
      <c r="C32" s="19" t="str">
        <f t="shared" si="1"/>
        <v>Deltatown</v>
      </c>
      <c r="D32" s="17">
        <v>0</v>
      </c>
    </row>
    <row r="33" spans="2:4">
      <c r="B33" s="15" t="str">
        <f t="shared" si="0"/>
        <v>Deltatown</v>
      </c>
      <c r="C33" s="19" t="str">
        <f t="shared" si="1"/>
        <v>Echopolis</v>
      </c>
      <c r="D33" s="17">
        <v>191</v>
      </c>
    </row>
    <row r="34" customFormat="1" spans="2:4">
      <c r="B34" s="18" t="str">
        <f>INDEX(Towns,5)</f>
        <v>Echopolis</v>
      </c>
      <c r="C34" s="19" t="str">
        <f t="shared" si="1"/>
        <v>Alphaville</v>
      </c>
      <c r="D34" s="20">
        <f>D18</f>
        <v>78</v>
      </c>
    </row>
    <row r="35" customFormat="1" spans="2:4">
      <c r="B35" s="15" t="str">
        <f t="shared" si="0"/>
        <v>Echopolis</v>
      </c>
      <c r="C35" s="19" t="str">
        <f t="shared" si="1"/>
        <v>Betaburg</v>
      </c>
      <c r="D35" s="20">
        <f>D23</f>
        <v>205</v>
      </c>
    </row>
    <row r="36" customFormat="1" spans="2:4">
      <c r="B36" s="15" t="str">
        <f t="shared" si="0"/>
        <v>Echopolis</v>
      </c>
      <c r="C36" s="19" t="str">
        <f t="shared" si="1"/>
        <v>Charliefield</v>
      </c>
      <c r="D36" s="20">
        <f>D28</f>
        <v>348</v>
      </c>
    </row>
    <row r="37" customFormat="1" spans="2:4">
      <c r="B37" s="15" t="str">
        <f t="shared" si="0"/>
        <v>Echopolis</v>
      </c>
      <c r="C37" s="19" t="str">
        <f t="shared" si="1"/>
        <v>Deltatown</v>
      </c>
      <c r="D37" s="20">
        <f>D33</f>
        <v>191</v>
      </c>
    </row>
    <row r="38" spans="2:4">
      <c r="B38" s="21" t="str">
        <f t="shared" si="0"/>
        <v>Echopolis</v>
      </c>
      <c r="C38" s="22" t="str">
        <f t="shared" si="1"/>
        <v>Echopolis</v>
      </c>
      <c r="D38" s="23">
        <v>0</v>
      </c>
    </row>
    <row r="42" spans="1:14">
      <c r="A42" s="2"/>
      <c r="B42" s="2" t="s">
        <v>105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H54"/>
  <sheetViews>
    <sheetView workbookViewId="0">
      <selection activeCell="B4" sqref="B4:H54"/>
    </sheetView>
  </sheetViews>
  <sheetFormatPr defaultColWidth="9" defaultRowHeight="14" outlineLevelCol="7"/>
  <sheetData>
    <row r="4" spans="2:8">
      <c r="B4" s="1" t="s">
        <v>14</v>
      </c>
      <c r="C4" s="1">
        <v>72</v>
      </c>
      <c r="D4" s="1">
        <v>53</v>
      </c>
      <c r="E4" s="1">
        <v>22</v>
      </c>
      <c r="F4" s="1">
        <v>12</v>
      </c>
      <c r="G4" s="1"/>
      <c r="H4" s="1">
        <v>1</v>
      </c>
    </row>
    <row r="5" spans="2:8">
      <c r="B5" s="1" t="s">
        <v>15</v>
      </c>
      <c r="C5" s="1">
        <v>80</v>
      </c>
      <c r="D5" s="1">
        <v>59</v>
      </c>
      <c r="E5" s="1">
        <v>27</v>
      </c>
      <c r="F5" s="1">
        <v>15</v>
      </c>
      <c r="G5" s="1"/>
      <c r="H5" s="1">
        <v>2</v>
      </c>
    </row>
    <row r="6" spans="2:8">
      <c r="B6" s="1" t="s">
        <v>16</v>
      </c>
      <c r="C6" s="1">
        <v>65</v>
      </c>
      <c r="D6" s="1">
        <v>45</v>
      </c>
      <c r="E6" s="1">
        <v>18</v>
      </c>
      <c r="F6" s="1">
        <v>7</v>
      </c>
      <c r="G6" s="1"/>
      <c r="H6" s="1">
        <v>3</v>
      </c>
    </row>
    <row r="7" spans="2:8">
      <c r="B7" s="1" t="s">
        <v>17</v>
      </c>
      <c r="C7" s="1">
        <v>74</v>
      </c>
      <c r="D7" s="1">
        <v>53</v>
      </c>
      <c r="E7" s="1">
        <v>23</v>
      </c>
      <c r="F7" s="1">
        <v>12</v>
      </c>
      <c r="G7" s="1"/>
      <c r="H7" s="1">
        <v>4</v>
      </c>
    </row>
    <row r="8" spans="2:8">
      <c r="B8" s="1" t="s">
        <v>18</v>
      </c>
      <c r="C8" s="1">
        <v>59</v>
      </c>
      <c r="D8" s="1">
        <v>44</v>
      </c>
      <c r="E8" s="1">
        <v>15</v>
      </c>
      <c r="F8" s="1">
        <v>7</v>
      </c>
      <c r="G8" s="1"/>
      <c r="H8" s="1">
        <v>5</v>
      </c>
    </row>
    <row r="9" spans="2:8">
      <c r="B9" s="1" t="s">
        <v>19</v>
      </c>
      <c r="C9" s="1">
        <v>56</v>
      </c>
      <c r="D9" s="1">
        <v>40</v>
      </c>
      <c r="E9" s="1">
        <v>14</v>
      </c>
      <c r="F9" s="1">
        <v>5</v>
      </c>
      <c r="G9" s="1"/>
      <c r="H9" s="1">
        <v>6</v>
      </c>
    </row>
    <row r="10" spans="2:8">
      <c r="B10" s="1" t="s">
        <v>20</v>
      </c>
      <c r="C10" s="1">
        <v>71</v>
      </c>
      <c r="D10" s="1">
        <v>49</v>
      </c>
      <c r="E10" s="1">
        <v>22</v>
      </c>
      <c r="F10" s="1">
        <v>9</v>
      </c>
      <c r="G10" s="1"/>
      <c r="H10" s="1">
        <v>7</v>
      </c>
    </row>
    <row r="11" spans="2:8">
      <c r="B11" s="1" t="s">
        <v>21</v>
      </c>
      <c r="C11" s="1">
        <v>59</v>
      </c>
      <c r="D11" s="1">
        <v>41</v>
      </c>
      <c r="E11" s="1">
        <v>15</v>
      </c>
      <c r="F11" s="1">
        <v>5</v>
      </c>
      <c r="G11" s="1"/>
      <c r="H11" s="1">
        <v>8</v>
      </c>
    </row>
    <row r="12" spans="2:8">
      <c r="B12" s="1" t="s">
        <v>22</v>
      </c>
      <c r="C12" s="1">
        <v>65</v>
      </c>
      <c r="D12" s="1">
        <v>43</v>
      </c>
      <c r="E12" s="1">
        <v>18</v>
      </c>
      <c r="F12" s="1">
        <v>6</v>
      </c>
      <c r="G12" s="1"/>
      <c r="H12" s="1">
        <v>9</v>
      </c>
    </row>
    <row r="13" spans="2:8">
      <c r="B13" s="1" t="s">
        <v>23</v>
      </c>
      <c r="C13" s="1">
        <v>60</v>
      </c>
      <c r="D13" s="1">
        <v>43</v>
      </c>
      <c r="E13" s="1">
        <v>15</v>
      </c>
      <c r="F13" s="1">
        <v>6</v>
      </c>
      <c r="G13" s="1"/>
      <c r="H13" s="1">
        <v>10</v>
      </c>
    </row>
    <row r="14" spans="2:8">
      <c r="B14" s="1" t="s">
        <v>24</v>
      </c>
      <c r="C14" s="1">
        <v>63</v>
      </c>
      <c r="D14" s="1">
        <v>44</v>
      </c>
      <c r="E14" s="1">
        <v>17</v>
      </c>
      <c r="F14" s="1">
        <v>7</v>
      </c>
      <c r="G14" s="1"/>
      <c r="H14" s="1">
        <v>11</v>
      </c>
    </row>
    <row r="15" spans="2:8">
      <c r="B15" s="1" t="s">
        <v>25</v>
      </c>
      <c r="C15" s="1">
        <v>77</v>
      </c>
      <c r="D15" s="1">
        <v>57</v>
      </c>
      <c r="E15" s="1">
        <v>25</v>
      </c>
      <c r="F15" s="1">
        <v>14</v>
      </c>
      <c r="G15" s="1"/>
      <c r="H15" s="1">
        <v>12</v>
      </c>
    </row>
    <row r="16" spans="2:8">
      <c r="B16" s="1" t="s">
        <v>26</v>
      </c>
      <c r="C16" s="1">
        <v>64</v>
      </c>
      <c r="D16" s="1">
        <v>36</v>
      </c>
      <c r="E16" s="1">
        <v>18</v>
      </c>
      <c r="F16" s="1">
        <v>2</v>
      </c>
      <c r="G16" s="1"/>
      <c r="H16" s="1">
        <v>13</v>
      </c>
    </row>
    <row r="17" spans="2:8">
      <c r="B17" s="1" t="s">
        <v>27</v>
      </c>
      <c r="C17" s="1">
        <v>59</v>
      </c>
      <c r="D17" s="1">
        <v>42</v>
      </c>
      <c r="E17" s="1">
        <v>15</v>
      </c>
      <c r="F17" s="1">
        <v>5</v>
      </c>
      <c r="G17" s="1"/>
      <c r="H17" s="1">
        <v>14</v>
      </c>
    </row>
    <row r="18" spans="2:8">
      <c r="B18" s="1" t="s">
        <v>72</v>
      </c>
      <c r="C18" s="1">
        <v>61</v>
      </c>
      <c r="D18" s="1">
        <v>40</v>
      </c>
      <c r="E18" s="1">
        <v>16</v>
      </c>
      <c r="F18" s="1">
        <v>5</v>
      </c>
      <c r="G18" s="1"/>
      <c r="H18" s="1">
        <v>15</v>
      </c>
    </row>
    <row r="19" spans="2:8">
      <c r="B19" s="1" t="s">
        <v>64</v>
      </c>
      <c r="C19" s="1">
        <v>80</v>
      </c>
      <c r="D19" s="1">
        <v>60</v>
      </c>
      <c r="E19" s="1">
        <v>27</v>
      </c>
      <c r="F19" s="1">
        <v>16</v>
      </c>
      <c r="G19" s="1"/>
      <c r="H19" s="1">
        <v>16</v>
      </c>
    </row>
    <row r="20" spans="2:8">
      <c r="B20" s="1" t="s">
        <v>62</v>
      </c>
      <c r="C20" s="1">
        <v>63</v>
      </c>
      <c r="D20" s="1">
        <v>44</v>
      </c>
      <c r="E20" s="1">
        <v>17</v>
      </c>
      <c r="F20" s="1">
        <v>7</v>
      </c>
      <c r="G20" s="1"/>
      <c r="H20" s="1">
        <v>17</v>
      </c>
    </row>
    <row r="21" spans="2:8">
      <c r="B21" s="1" t="s">
        <v>81</v>
      </c>
      <c r="C21" s="1">
        <v>79</v>
      </c>
      <c r="D21" s="1">
        <v>58</v>
      </c>
      <c r="E21" s="1">
        <v>26</v>
      </c>
      <c r="F21" s="1">
        <v>14</v>
      </c>
      <c r="G21" s="1"/>
      <c r="H21" s="1">
        <v>18</v>
      </c>
    </row>
    <row r="22" spans="2:8">
      <c r="B22" s="1" t="s">
        <v>67</v>
      </c>
      <c r="C22" s="1">
        <v>66</v>
      </c>
      <c r="D22" s="1">
        <v>48</v>
      </c>
      <c r="E22" s="1">
        <v>19</v>
      </c>
      <c r="F22" s="1">
        <v>9</v>
      </c>
      <c r="G22" s="1"/>
      <c r="H22" s="1">
        <v>19</v>
      </c>
    </row>
    <row r="23" spans="2:8">
      <c r="B23" s="1" t="s">
        <v>88</v>
      </c>
      <c r="C23" s="1">
        <v>80</v>
      </c>
      <c r="D23" s="1">
        <v>59</v>
      </c>
      <c r="E23" s="1">
        <v>27</v>
      </c>
      <c r="F23" s="1">
        <v>15</v>
      </c>
      <c r="G23" s="1"/>
      <c r="H23" s="1">
        <v>20</v>
      </c>
    </row>
    <row r="24" spans="2:8">
      <c r="B24" s="1" t="s">
        <v>86</v>
      </c>
      <c r="C24" s="1">
        <v>75</v>
      </c>
      <c r="D24" s="1">
        <v>56</v>
      </c>
      <c r="E24" s="1">
        <v>24</v>
      </c>
      <c r="F24" s="1">
        <v>13</v>
      </c>
      <c r="G24" s="1"/>
      <c r="H24" s="1">
        <v>21</v>
      </c>
    </row>
    <row r="25" spans="2:8">
      <c r="B25" s="1" t="s">
        <v>75</v>
      </c>
      <c r="C25" s="1">
        <v>68</v>
      </c>
      <c r="D25" s="1">
        <v>49</v>
      </c>
      <c r="E25" s="1">
        <v>20</v>
      </c>
      <c r="F25" s="1">
        <v>9</v>
      </c>
      <c r="G25" s="1"/>
      <c r="H25" s="1">
        <v>22</v>
      </c>
    </row>
    <row r="26" spans="2:8">
      <c r="B26" s="1" t="s">
        <v>85</v>
      </c>
      <c r="C26" s="1">
        <v>73</v>
      </c>
      <c r="D26" s="1">
        <v>54</v>
      </c>
      <c r="E26" s="1">
        <v>23</v>
      </c>
      <c r="F26" s="1">
        <v>12</v>
      </c>
      <c r="G26" s="1"/>
      <c r="H26" s="1">
        <v>23</v>
      </c>
    </row>
    <row r="27" spans="2:8">
      <c r="B27" s="1" t="s">
        <v>63</v>
      </c>
      <c r="C27" s="1">
        <v>84</v>
      </c>
      <c r="D27" s="1">
        <v>70</v>
      </c>
      <c r="E27" s="1">
        <v>29</v>
      </c>
      <c r="F27" s="1">
        <v>21</v>
      </c>
      <c r="G27" s="1"/>
      <c r="H27" s="1">
        <v>24</v>
      </c>
    </row>
    <row r="28" spans="2:8">
      <c r="B28" s="1" t="s">
        <v>84</v>
      </c>
      <c r="C28" s="1">
        <v>56</v>
      </c>
      <c r="D28" s="1">
        <v>40</v>
      </c>
      <c r="E28" s="1">
        <v>13</v>
      </c>
      <c r="F28" s="1">
        <v>5</v>
      </c>
      <c r="G28" s="1"/>
      <c r="H28" s="1">
        <v>25</v>
      </c>
    </row>
    <row r="29" spans="2:8">
      <c r="B29" s="1" t="s">
        <v>58</v>
      </c>
      <c r="C29" s="1">
        <v>55</v>
      </c>
      <c r="D29" s="1">
        <v>37</v>
      </c>
      <c r="E29" s="1">
        <v>13</v>
      </c>
      <c r="F29" s="1">
        <v>3</v>
      </c>
      <c r="G29" s="1"/>
      <c r="H29" s="1">
        <v>26</v>
      </c>
    </row>
    <row r="30" spans="2:8">
      <c r="B30" s="1" t="s">
        <v>71</v>
      </c>
      <c r="C30" s="1">
        <v>70</v>
      </c>
      <c r="D30" s="1">
        <v>49</v>
      </c>
      <c r="E30" s="1">
        <v>21</v>
      </c>
      <c r="F30" s="1">
        <v>9</v>
      </c>
      <c r="G30" s="1"/>
      <c r="H30" s="1">
        <v>27</v>
      </c>
    </row>
    <row r="31" spans="2:8">
      <c r="B31" s="1" t="s">
        <v>56</v>
      </c>
      <c r="C31" s="1">
        <v>78</v>
      </c>
      <c r="D31" s="1">
        <v>61</v>
      </c>
      <c r="E31" s="1">
        <v>26</v>
      </c>
      <c r="F31" s="1">
        <v>16</v>
      </c>
      <c r="G31" s="1"/>
      <c r="H31" s="1">
        <v>28</v>
      </c>
    </row>
    <row r="32" spans="2:8">
      <c r="B32" s="1" t="s">
        <v>60</v>
      </c>
      <c r="C32" s="1">
        <v>62</v>
      </c>
      <c r="D32" s="1">
        <v>48</v>
      </c>
      <c r="E32" s="1">
        <v>17</v>
      </c>
      <c r="F32" s="1">
        <v>9</v>
      </c>
      <c r="G32" s="1"/>
      <c r="H32" s="1">
        <v>29</v>
      </c>
    </row>
    <row r="33" spans="2:8">
      <c r="B33" s="1" t="s">
        <v>80</v>
      </c>
      <c r="C33" s="1">
        <v>72</v>
      </c>
      <c r="D33" s="1">
        <v>51</v>
      </c>
      <c r="E33" s="1">
        <v>22</v>
      </c>
      <c r="F33" s="1">
        <v>10</v>
      </c>
      <c r="G33" s="1"/>
      <c r="H33" s="1">
        <v>30</v>
      </c>
    </row>
    <row r="34" spans="2:8">
      <c r="B34" s="1" t="s">
        <v>73</v>
      </c>
      <c r="C34" s="1">
        <v>83</v>
      </c>
      <c r="D34" s="1">
        <v>63</v>
      </c>
      <c r="E34" s="1">
        <v>28</v>
      </c>
      <c r="F34" s="1">
        <v>17</v>
      </c>
      <c r="G34" s="1"/>
      <c r="H34" s="1">
        <v>31</v>
      </c>
    </row>
    <row r="35" spans="2:8">
      <c r="B35" s="1" t="s">
        <v>89</v>
      </c>
      <c r="C35" s="1">
        <v>65</v>
      </c>
      <c r="D35" s="1">
        <v>47</v>
      </c>
      <c r="E35" s="1">
        <v>18</v>
      </c>
      <c r="F35" s="1">
        <v>8</v>
      </c>
      <c r="G35" s="1"/>
      <c r="H35" s="1">
        <v>32</v>
      </c>
    </row>
    <row r="36" spans="2:8">
      <c r="B36" s="1" t="s">
        <v>57</v>
      </c>
      <c r="C36" s="1">
        <v>87</v>
      </c>
      <c r="D36" s="1">
        <v>63</v>
      </c>
      <c r="E36" s="1">
        <v>31</v>
      </c>
      <c r="F36" s="1">
        <v>17</v>
      </c>
      <c r="G36" s="1"/>
      <c r="H36" s="1">
        <v>33</v>
      </c>
    </row>
    <row r="37" spans="2:8">
      <c r="B37" s="1" t="s">
        <v>66</v>
      </c>
      <c r="C37" s="1">
        <v>61</v>
      </c>
      <c r="D37" s="1">
        <v>42</v>
      </c>
      <c r="E37" s="1">
        <v>16</v>
      </c>
      <c r="F37" s="1">
        <v>6</v>
      </c>
      <c r="G37" s="1"/>
      <c r="H37" s="1">
        <v>34</v>
      </c>
    </row>
    <row r="38" spans="2:8">
      <c r="B38" s="1" t="s">
        <v>55</v>
      </c>
      <c r="C38" s="1">
        <v>63</v>
      </c>
      <c r="D38" s="1">
        <v>45</v>
      </c>
      <c r="E38" s="1">
        <v>17</v>
      </c>
      <c r="F38" s="1">
        <v>7</v>
      </c>
      <c r="G38" s="1"/>
      <c r="H38" s="1">
        <v>35</v>
      </c>
    </row>
    <row r="39" spans="2:8">
      <c r="B39" s="1" t="s">
        <v>70</v>
      </c>
      <c r="C39" s="1">
        <v>61</v>
      </c>
      <c r="D39" s="1">
        <v>43</v>
      </c>
      <c r="E39" s="1">
        <v>16</v>
      </c>
      <c r="F39" s="1">
        <v>6</v>
      </c>
      <c r="G39" s="1"/>
      <c r="H39" s="1">
        <v>36</v>
      </c>
    </row>
    <row r="40" spans="2:8">
      <c r="B40" s="1" t="s">
        <v>74</v>
      </c>
      <c r="C40" s="1">
        <v>72</v>
      </c>
      <c r="D40" s="1">
        <v>50</v>
      </c>
      <c r="E40" s="1">
        <v>22</v>
      </c>
      <c r="F40" s="1">
        <v>10</v>
      </c>
      <c r="G40" s="1"/>
      <c r="H40" s="1">
        <v>37</v>
      </c>
    </row>
    <row r="41" spans="2:8">
      <c r="B41" s="1" t="s">
        <v>77</v>
      </c>
      <c r="C41" s="1">
        <v>70</v>
      </c>
      <c r="D41" s="1">
        <v>48</v>
      </c>
      <c r="E41" s="1">
        <v>21</v>
      </c>
      <c r="F41" s="1">
        <v>9</v>
      </c>
      <c r="G41" s="1"/>
      <c r="H41" s="1">
        <v>38</v>
      </c>
    </row>
    <row r="42" spans="2:8">
      <c r="B42" s="1" t="s">
        <v>83</v>
      </c>
      <c r="C42" s="1">
        <v>81</v>
      </c>
      <c r="D42" s="1">
        <v>53</v>
      </c>
      <c r="E42" s="1">
        <v>27</v>
      </c>
      <c r="F42" s="1">
        <v>11</v>
      </c>
      <c r="G42" s="1"/>
      <c r="H42" s="1">
        <v>39</v>
      </c>
    </row>
    <row r="43" spans="2:8">
      <c r="B43" s="1" t="s">
        <v>79</v>
      </c>
      <c r="C43" s="1">
        <v>57</v>
      </c>
      <c r="D43" s="1">
        <v>39</v>
      </c>
      <c r="E43" s="1">
        <v>14</v>
      </c>
      <c r="F43" s="1">
        <v>4</v>
      </c>
      <c r="G43" s="1"/>
      <c r="H43" s="1">
        <v>40</v>
      </c>
    </row>
    <row r="44" spans="2:8">
      <c r="B44" s="1" t="s">
        <v>69</v>
      </c>
      <c r="C44" s="1">
        <v>74</v>
      </c>
      <c r="D44" s="1">
        <v>48</v>
      </c>
      <c r="E44" s="1">
        <v>23</v>
      </c>
      <c r="F44" s="1">
        <v>9</v>
      </c>
      <c r="G44" s="1"/>
      <c r="H44" s="1">
        <v>41</v>
      </c>
    </row>
    <row r="45" spans="2:8">
      <c r="B45" s="1" t="s">
        <v>76</v>
      </c>
      <c r="C45" s="1">
        <v>64</v>
      </c>
      <c r="D45" s="1">
        <v>42</v>
      </c>
      <c r="E45" s="1">
        <v>18</v>
      </c>
      <c r="F45" s="1">
        <v>5</v>
      </c>
      <c r="G45" s="1"/>
      <c r="H45" s="1">
        <v>42</v>
      </c>
    </row>
    <row r="46" spans="2:8">
      <c r="B46" s="1" t="s">
        <v>53</v>
      </c>
      <c r="C46" s="1">
        <v>80</v>
      </c>
      <c r="D46" s="1">
        <v>59</v>
      </c>
      <c r="E46" s="1">
        <v>27</v>
      </c>
      <c r="F46" s="1">
        <v>15</v>
      </c>
      <c r="G46" s="1"/>
      <c r="H46" s="1">
        <v>43</v>
      </c>
    </row>
    <row r="47" spans="2:8">
      <c r="B47" s="1" t="s">
        <v>87</v>
      </c>
      <c r="C47" s="1">
        <v>70</v>
      </c>
      <c r="D47" s="1">
        <v>58</v>
      </c>
      <c r="E47" s="1">
        <v>21</v>
      </c>
      <c r="F47" s="1">
        <v>14</v>
      </c>
      <c r="G47" s="1"/>
      <c r="H47" s="1">
        <v>44</v>
      </c>
    </row>
    <row r="48" spans="2:8">
      <c r="B48" s="1" t="s">
        <v>59</v>
      </c>
      <c r="C48" s="1">
        <v>64</v>
      </c>
      <c r="D48" s="1">
        <v>51</v>
      </c>
      <c r="E48" s="1">
        <v>18</v>
      </c>
      <c r="F48" s="1">
        <v>10</v>
      </c>
      <c r="G48" s="1"/>
      <c r="H48" s="1">
        <v>45</v>
      </c>
    </row>
    <row r="49" spans="2:8">
      <c r="B49" s="1" t="s">
        <v>65</v>
      </c>
      <c r="C49" s="1">
        <v>71</v>
      </c>
      <c r="D49" s="1">
        <v>50</v>
      </c>
      <c r="E49" s="1">
        <v>22</v>
      </c>
      <c r="F49" s="1">
        <v>10</v>
      </c>
      <c r="G49" s="1"/>
      <c r="H49" s="1">
        <v>46</v>
      </c>
    </row>
    <row r="50" spans="2:8">
      <c r="B50" s="1" t="s">
        <v>82</v>
      </c>
      <c r="C50" s="1">
        <v>61</v>
      </c>
      <c r="D50" s="1">
        <v>46</v>
      </c>
      <c r="E50" s="1">
        <v>16</v>
      </c>
      <c r="F50" s="1">
        <v>8</v>
      </c>
      <c r="G50" s="1"/>
      <c r="H50" s="1">
        <v>47</v>
      </c>
    </row>
    <row r="51" spans="2:8">
      <c r="B51" s="1" t="s">
        <v>68</v>
      </c>
      <c r="C51" s="1">
        <v>66</v>
      </c>
      <c r="D51" s="1">
        <v>48</v>
      </c>
      <c r="E51" s="1">
        <v>19</v>
      </c>
      <c r="F51" s="1">
        <v>9</v>
      </c>
      <c r="G51" s="1"/>
      <c r="H51" s="1">
        <v>48</v>
      </c>
    </row>
    <row r="52" spans="2:8">
      <c r="B52" s="1" t="s">
        <v>61</v>
      </c>
      <c r="C52" s="1">
        <v>82</v>
      </c>
      <c r="D52" s="1">
        <v>65</v>
      </c>
      <c r="E52" s="1">
        <v>28</v>
      </c>
      <c r="F52" s="1">
        <v>18</v>
      </c>
      <c r="G52" s="1"/>
      <c r="H52" s="1">
        <v>49</v>
      </c>
    </row>
    <row r="53" spans="2:8">
      <c r="B53" s="1" t="s">
        <v>54</v>
      </c>
      <c r="C53" s="1">
        <v>68</v>
      </c>
      <c r="D53" s="1">
        <v>52</v>
      </c>
      <c r="E53" s="1">
        <v>20</v>
      </c>
      <c r="F53" s="1">
        <v>11</v>
      </c>
      <c r="G53" s="1"/>
      <c r="H53" s="1">
        <v>50</v>
      </c>
    </row>
    <row r="54" spans="2:8">
      <c r="B54" s="1" t="s">
        <v>78</v>
      </c>
      <c r="C54" s="1">
        <v>67</v>
      </c>
      <c r="D54" s="1">
        <v>50</v>
      </c>
      <c r="E54" s="1">
        <v>19</v>
      </c>
      <c r="F54" s="1">
        <v>10</v>
      </c>
      <c r="G54" s="1"/>
      <c r="H54" s="1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Introduction</vt:lpstr>
      <vt:lpstr>Table_Data</vt:lpstr>
      <vt:lpstr>Raw_Data</vt:lpstr>
      <vt:lpstr>Raw</vt:lpstr>
      <vt:lpstr>Distances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Tim Keighley</cp:lastModifiedBy>
  <dcterms:created xsi:type="dcterms:W3CDTF">2017-08-26T02:34:00Z</dcterms:created>
  <cp:lastPrinted>2017-11-06T04:32:00Z</cp:lastPrinted>
  <dcterms:modified xsi:type="dcterms:W3CDTF">2020-11-19T20:43:33Z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