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dac\Downloads\"/>
    </mc:Choice>
  </mc:AlternateContent>
  <xr:revisionPtr revIDLastSave="0" documentId="13_ncr:1_{A9A31A2F-3F8F-4773-910C-F9C9F83D1830}" xr6:coauthVersionLast="47" xr6:coauthVersionMax="47" xr10:uidLastSave="{00000000-0000-0000-0000-000000000000}"/>
  <bookViews>
    <workbookView xWindow="-120" yWindow="-120" windowWidth="20730" windowHeight="11040" xr2:uid="{E25BBE9C-5E68-45B3-B737-31D3B38A8D40}"/>
  </bookViews>
  <sheets>
    <sheet name="Charts" sheetId="5" r:id="rId1"/>
    <sheet name="Pivot Tables" sheetId="3" r:id="rId2"/>
    <sheet name="Data Labels" sheetId="4" r:id="rId3"/>
    <sheet name="Data Summary" sheetId="2" r:id="rId4"/>
    <sheet name="Data" sheetId="1" r:id="rId5"/>
  </sheets>
  <calcPr calcId="191029"/>
  <pivotCaches>
    <pivotCache cacheId="4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C22" i="2"/>
  <c r="D22" i="2"/>
  <c r="E22" i="2"/>
  <c r="F22" i="2"/>
  <c r="G22" i="2"/>
  <c r="H22" i="2"/>
  <c r="I22" i="2"/>
  <c r="J22" i="2"/>
  <c r="K22" i="2"/>
  <c r="L22" i="2"/>
  <c r="M22" i="2"/>
  <c r="B22" i="2"/>
  <c r="C21" i="2"/>
  <c r="D21" i="2"/>
  <c r="E21" i="2"/>
  <c r="F21" i="2"/>
  <c r="G21" i="2"/>
  <c r="H21" i="2"/>
  <c r="I21" i="2"/>
  <c r="J21" i="2"/>
  <c r="K21" i="2"/>
  <c r="L21" i="2"/>
  <c r="M21" i="2"/>
  <c r="B21" i="2"/>
  <c r="N21" i="2" s="1"/>
  <c r="C51" i="2"/>
  <c r="D51" i="2"/>
  <c r="E51" i="2"/>
  <c r="F51" i="2"/>
  <c r="G51" i="2"/>
  <c r="H51" i="2"/>
  <c r="I51" i="2"/>
  <c r="J51" i="2"/>
  <c r="K51" i="2"/>
  <c r="L51" i="2"/>
  <c r="M51" i="2"/>
  <c r="C52" i="2"/>
  <c r="D52" i="2"/>
  <c r="E52" i="2"/>
  <c r="F52" i="2"/>
  <c r="G52" i="2"/>
  <c r="H52" i="2"/>
  <c r="I52" i="2"/>
  <c r="J52" i="2"/>
  <c r="K52" i="2"/>
  <c r="L52" i="2"/>
  <c r="M52" i="2"/>
  <c r="C53" i="2"/>
  <c r="D53" i="2"/>
  <c r="E53" i="2"/>
  <c r="F53" i="2"/>
  <c r="G53" i="2"/>
  <c r="H53" i="2"/>
  <c r="I53" i="2"/>
  <c r="J53" i="2"/>
  <c r="K53" i="2"/>
  <c r="L53" i="2"/>
  <c r="M53" i="2"/>
  <c r="B53" i="2"/>
  <c r="B52" i="2"/>
  <c r="B51" i="2"/>
  <c r="C44" i="2"/>
  <c r="D44" i="2"/>
  <c r="E44" i="2"/>
  <c r="F44" i="2"/>
  <c r="G44" i="2"/>
  <c r="H44" i="2"/>
  <c r="I44" i="2"/>
  <c r="J44" i="2"/>
  <c r="K44" i="2"/>
  <c r="L44" i="2"/>
  <c r="M44" i="2"/>
  <c r="B44" i="2"/>
  <c r="C43" i="2"/>
  <c r="D43" i="2"/>
  <c r="E43" i="2"/>
  <c r="F43" i="2"/>
  <c r="G43" i="2"/>
  <c r="H43" i="2"/>
  <c r="I43" i="2"/>
  <c r="J43" i="2"/>
  <c r="K43" i="2"/>
  <c r="L43" i="2"/>
  <c r="M43" i="2"/>
  <c r="B43" i="2"/>
  <c r="C42" i="2"/>
  <c r="D42" i="2"/>
  <c r="E42" i="2"/>
  <c r="F42" i="2"/>
  <c r="G42" i="2"/>
  <c r="H42" i="2"/>
  <c r="I42" i="2"/>
  <c r="J42" i="2"/>
  <c r="K42" i="2"/>
  <c r="L42" i="2"/>
  <c r="M42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O4" i="1"/>
  <c r="O2" i="1"/>
  <c r="O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N2" i="1"/>
  <c r="C33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N52" i="2" l="1"/>
  <c r="N53" i="2"/>
  <c r="N42" i="2"/>
  <c r="N43" i="2"/>
  <c r="N51" i="2"/>
  <c r="N44" i="2"/>
  <c r="B8" i="2"/>
  <c r="B12" i="4" s="1" a="1"/>
  <c r="B12" i="4" s="1"/>
  <c r="B9" i="2"/>
  <c r="B13" i="4" s="1" a="1"/>
  <c r="B13" i="4" s="1"/>
  <c r="B10" i="2"/>
  <c r="B14" i="4" s="1" a="1"/>
  <c r="B14" i="4" s="1"/>
  <c r="J14" i="2"/>
  <c r="J21" i="4" s="1" a="1"/>
  <c r="J21" i="4" s="1"/>
  <c r="K15" i="2"/>
  <c r="K22" i="4" s="1" a="1"/>
  <c r="K22" i="4" s="1"/>
  <c r="L16" i="2"/>
  <c r="L23" i="4" s="1" a="1"/>
  <c r="L23" i="4" s="1"/>
  <c r="B31" i="2"/>
  <c r="B32" i="2"/>
  <c r="B33" i="2"/>
  <c r="M8" i="2"/>
  <c r="M9" i="2"/>
  <c r="M13" i="4" s="1" a="1"/>
  <c r="M13" i="4" s="1"/>
  <c r="M10" i="2"/>
  <c r="M14" i="4" s="1" a="1"/>
  <c r="M14" i="4" s="1"/>
  <c r="I14" i="2"/>
  <c r="I21" i="4" s="1" a="1"/>
  <c r="I21" i="4" s="1"/>
  <c r="J15" i="2"/>
  <c r="J22" i="4" s="1" a="1"/>
  <c r="J22" i="4" s="1"/>
  <c r="K16" i="2"/>
  <c r="K23" i="4" s="1" a="1"/>
  <c r="K23" i="4" s="1"/>
  <c r="M31" i="2"/>
  <c r="M32" i="2"/>
  <c r="M33" i="2"/>
  <c r="L8" i="2"/>
  <c r="L12" i="4" s="1" a="1"/>
  <c r="L12" i="4" s="1"/>
  <c r="L9" i="2"/>
  <c r="L13" i="4" s="1" a="1"/>
  <c r="L13" i="4" s="1"/>
  <c r="L10" i="2"/>
  <c r="L14" i="4" s="1" a="1"/>
  <c r="L14" i="4" s="1"/>
  <c r="H14" i="2"/>
  <c r="H21" i="4" s="1" a="1"/>
  <c r="H21" i="4" s="1"/>
  <c r="I15" i="2"/>
  <c r="I22" i="4" s="1" a="1"/>
  <c r="I22" i="4" s="1"/>
  <c r="J16" i="2"/>
  <c r="J23" i="4" s="1" a="1"/>
  <c r="J23" i="4" s="1"/>
  <c r="L31" i="2"/>
  <c r="L32" i="2"/>
  <c r="L33" i="2"/>
  <c r="K8" i="2"/>
  <c r="K12" i="4" s="1" a="1"/>
  <c r="K12" i="4" s="1"/>
  <c r="K9" i="2"/>
  <c r="K13" i="4" s="1" a="1"/>
  <c r="K13" i="4" s="1"/>
  <c r="K10" i="2"/>
  <c r="K14" i="4" s="1" a="1"/>
  <c r="K14" i="4" s="1"/>
  <c r="G14" i="2"/>
  <c r="G21" i="4" s="1" a="1"/>
  <c r="G21" i="4" s="1"/>
  <c r="H15" i="2"/>
  <c r="H22" i="4" s="1" a="1"/>
  <c r="H22" i="4" s="1"/>
  <c r="I16" i="2"/>
  <c r="I23" i="4" s="1" a="1"/>
  <c r="I23" i="4" s="1"/>
  <c r="K31" i="2"/>
  <c r="K34" i="2" s="1"/>
  <c r="K32" i="2"/>
  <c r="K33" i="2"/>
  <c r="J8" i="2"/>
  <c r="J12" i="4" s="1" a="1"/>
  <c r="J12" i="4" s="1"/>
  <c r="J9" i="2"/>
  <c r="J13" i="4" s="1" a="1"/>
  <c r="J13" i="4" s="1"/>
  <c r="J10" i="2"/>
  <c r="J14" i="4" s="1" a="1"/>
  <c r="J14" i="4" s="1"/>
  <c r="F14" i="2"/>
  <c r="F21" i="4" s="1" a="1"/>
  <c r="F21" i="4" s="1"/>
  <c r="G15" i="2"/>
  <c r="G22" i="4" s="1" a="1"/>
  <c r="G22" i="4" s="1"/>
  <c r="H16" i="2"/>
  <c r="H23" i="4" s="1" a="1"/>
  <c r="H23" i="4" s="1"/>
  <c r="J31" i="2"/>
  <c r="J32" i="2"/>
  <c r="J33" i="2"/>
  <c r="I8" i="2"/>
  <c r="I9" i="2"/>
  <c r="I13" i="4" s="1" a="1"/>
  <c r="I13" i="4" s="1"/>
  <c r="I10" i="2"/>
  <c r="I14" i="4" s="1" a="1"/>
  <c r="I14" i="4" s="1"/>
  <c r="E14" i="2"/>
  <c r="E21" i="4" s="1" a="1"/>
  <c r="E21" i="4" s="1"/>
  <c r="F15" i="2"/>
  <c r="F22" i="4" s="1" a="1"/>
  <c r="F22" i="4" s="1"/>
  <c r="G16" i="2"/>
  <c r="G23" i="4" s="1" a="1"/>
  <c r="G23" i="4" s="1"/>
  <c r="I31" i="2"/>
  <c r="I32" i="2"/>
  <c r="I33" i="2"/>
  <c r="H8" i="2"/>
  <c r="H9" i="2"/>
  <c r="H13" i="4" s="1" a="1"/>
  <c r="H13" i="4" s="1"/>
  <c r="H10" i="2"/>
  <c r="H14" i="4" s="1" a="1"/>
  <c r="H14" i="4" s="1"/>
  <c r="D14" i="2"/>
  <c r="E15" i="2"/>
  <c r="E22" i="4" s="1" a="1"/>
  <c r="E22" i="4" s="1"/>
  <c r="F16" i="2"/>
  <c r="H31" i="2"/>
  <c r="H32" i="2"/>
  <c r="H33" i="2"/>
  <c r="G8" i="2"/>
  <c r="G9" i="2"/>
  <c r="G13" i="4" s="1" a="1"/>
  <c r="G13" i="4" s="1"/>
  <c r="G10" i="2"/>
  <c r="G14" i="4" s="1" a="1"/>
  <c r="G14" i="4" s="1"/>
  <c r="C14" i="2"/>
  <c r="C21" i="4" s="1" a="1"/>
  <c r="C21" i="4" s="1"/>
  <c r="D15" i="2"/>
  <c r="D22" i="4" s="1" a="1"/>
  <c r="D22" i="4" s="1"/>
  <c r="E16" i="2"/>
  <c r="G31" i="2"/>
  <c r="G32" i="2"/>
  <c r="G33" i="2"/>
  <c r="F8" i="2"/>
  <c r="F12" i="4" s="1" a="1"/>
  <c r="F12" i="4" s="1"/>
  <c r="F9" i="2"/>
  <c r="F13" i="4" s="1" a="1"/>
  <c r="F13" i="4" s="1"/>
  <c r="F10" i="2"/>
  <c r="F14" i="4" s="1" a="1"/>
  <c r="F14" i="4" s="1"/>
  <c r="B14" i="2"/>
  <c r="B15" i="2"/>
  <c r="B22" i="4" s="1" a="1"/>
  <c r="B22" i="4" s="1"/>
  <c r="C15" i="2"/>
  <c r="C22" i="4" s="1" a="1"/>
  <c r="C22" i="4" s="1"/>
  <c r="D16" i="2"/>
  <c r="D23" i="4" s="1" a="1"/>
  <c r="D23" i="4" s="1"/>
  <c r="F31" i="2"/>
  <c r="F32" i="2"/>
  <c r="F33" i="2"/>
  <c r="E8" i="2"/>
  <c r="E12" i="4" s="1" a="1"/>
  <c r="E12" i="4" s="1"/>
  <c r="E9" i="2"/>
  <c r="E13" i="4" s="1" a="1"/>
  <c r="E13" i="4" s="1"/>
  <c r="E10" i="2"/>
  <c r="E14" i="4" s="1" a="1"/>
  <c r="E14" i="4" s="1"/>
  <c r="M14" i="2"/>
  <c r="M21" i="4" s="1" a="1"/>
  <c r="M21" i="4" s="1"/>
  <c r="B16" i="2"/>
  <c r="C16" i="2"/>
  <c r="C23" i="4" s="1" a="1"/>
  <c r="C23" i="4" s="1"/>
  <c r="E31" i="2"/>
  <c r="E32" i="2"/>
  <c r="E33" i="2"/>
  <c r="E34" i="2" s="1"/>
  <c r="D8" i="2"/>
  <c r="D12" i="4" s="1" a="1"/>
  <c r="D12" i="4" s="1"/>
  <c r="D9" i="2"/>
  <c r="D13" i="4" s="1" a="1"/>
  <c r="D13" i="4" s="1"/>
  <c r="D10" i="2"/>
  <c r="D14" i="4" s="1" a="1"/>
  <c r="D14" i="4" s="1"/>
  <c r="L14" i="2"/>
  <c r="L21" i="4" s="1" a="1"/>
  <c r="L21" i="4" s="1"/>
  <c r="M15" i="2"/>
  <c r="M22" i="4" s="1" a="1"/>
  <c r="M22" i="4" s="1"/>
  <c r="D31" i="2"/>
  <c r="D32" i="2"/>
  <c r="D33" i="2"/>
  <c r="C8" i="2"/>
  <c r="C9" i="2"/>
  <c r="C13" i="4" s="1" a="1"/>
  <c r="C13" i="4" s="1"/>
  <c r="C10" i="2"/>
  <c r="C14" i="4" s="1" a="1"/>
  <c r="C14" i="4" s="1"/>
  <c r="K14" i="2"/>
  <c r="L15" i="2"/>
  <c r="M16" i="2"/>
  <c r="M23" i="4" s="1" a="1"/>
  <c r="M23" i="4" s="1"/>
  <c r="C31" i="2"/>
  <c r="C32" i="2"/>
  <c r="L34" i="2"/>
  <c r="N32" i="2" l="1"/>
  <c r="M34" i="2"/>
  <c r="B34" i="2"/>
  <c r="H11" i="2"/>
  <c r="H12" i="4" a="1"/>
  <c r="H12" i="4" s="1"/>
  <c r="H17" i="2"/>
  <c r="H24" i="4" s="1" a="1"/>
  <c r="H24" i="4" s="1"/>
  <c r="C11" i="2"/>
  <c r="C12" i="4" a="1"/>
  <c r="C12" i="4" s="1"/>
  <c r="G34" i="2"/>
  <c r="E17" i="2"/>
  <c r="E24" i="4" s="1" a="1"/>
  <c r="E24" i="4" s="1"/>
  <c r="E23" i="4" a="1"/>
  <c r="E23" i="4" s="1"/>
  <c r="L17" i="2"/>
  <c r="L24" i="4" s="1" a="1"/>
  <c r="L24" i="4" s="1"/>
  <c r="L22" i="4" a="1"/>
  <c r="L22" i="4" s="1"/>
  <c r="K17" i="2"/>
  <c r="K24" i="4" s="1" a="1"/>
  <c r="K24" i="4" s="1"/>
  <c r="K21" i="4" a="1"/>
  <c r="K21" i="4" s="1"/>
  <c r="B17" i="2"/>
  <c r="B24" i="4" s="1" a="1"/>
  <c r="B24" i="4" s="1"/>
  <c r="B21" i="4" a="1"/>
  <c r="B21" i="4" s="1"/>
  <c r="G11" i="2"/>
  <c r="G12" i="4" a="1"/>
  <c r="G12" i="4" s="1"/>
  <c r="I34" i="2"/>
  <c r="D34" i="2"/>
  <c r="N16" i="2"/>
  <c r="B23" i="4" a="1"/>
  <c r="B23" i="4" s="1"/>
  <c r="H34" i="2"/>
  <c r="D17" i="2"/>
  <c r="D24" i="4" s="1" a="1"/>
  <c r="D24" i="4" s="1"/>
  <c r="D21" i="4" a="1"/>
  <c r="D21" i="4" s="1"/>
  <c r="C34" i="2"/>
  <c r="I11" i="2"/>
  <c r="I12" i="4" a="1"/>
  <c r="I12" i="4" s="1"/>
  <c r="M11" i="2"/>
  <c r="M12" i="4" a="1"/>
  <c r="M12" i="4" s="1"/>
  <c r="F17" i="2"/>
  <c r="F24" i="4" s="1" a="1"/>
  <c r="F24" i="4" s="1"/>
  <c r="F23" i="4" a="1"/>
  <c r="F23" i="4" s="1"/>
  <c r="E11" i="2"/>
  <c r="F34" i="2"/>
  <c r="J34" i="2"/>
  <c r="G17" i="2"/>
  <c r="G24" i="4" s="1" a="1"/>
  <c r="G24" i="4" s="1"/>
  <c r="L11" i="2"/>
  <c r="N31" i="2"/>
  <c r="D11" i="2"/>
  <c r="C17" i="2"/>
  <c r="N15" i="2"/>
  <c r="N14" i="2"/>
  <c r="K11" i="2"/>
  <c r="J17" i="2"/>
  <c r="J24" i="4" s="1" a="1"/>
  <c r="J24" i="4" s="1"/>
  <c r="N10" i="2"/>
  <c r="N9" i="2"/>
  <c r="N33" i="2"/>
  <c r="M17" i="2"/>
  <c r="M24" i="4" s="1" a="1"/>
  <c r="M24" i="4" s="1"/>
  <c r="F11" i="2"/>
  <c r="J11" i="2"/>
  <c r="I17" i="2"/>
  <c r="I24" i="4" s="1" a="1"/>
  <c r="I24" i="4" s="1"/>
  <c r="N8" i="2"/>
  <c r="B11" i="2"/>
  <c r="K15" i="4" l="1" a="1"/>
  <c r="K15" i="4" s="1"/>
  <c r="K5" i="2"/>
  <c r="C15" i="4" a="1"/>
  <c r="C15" i="4" s="1"/>
  <c r="C5" i="2"/>
  <c r="B15" i="4" a="1"/>
  <c r="B15" i="4" s="1"/>
  <c r="B5" i="2"/>
  <c r="M15" i="4" a="1"/>
  <c r="M15" i="4" s="1"/>
  <c r="M5" i="2"/>
  <c r="G15" i="4" a="1"/>
  <c r="G15" i="4" s="1"/>
  <c r="G5" i="2"/>
  <c r="D15" i="4" a="1"/>
  <c r="D15" i="4" s="1"/>
  <c r="D5" i="2"/>
  <c r="I15" i="4" a="1"/>
  <c r="I15" i="4" s="1"/>
  <c r="I5" i="2"/>
  <c r="H15" i="4" a="1"/>
  <c r="H15" i="4" s="1"/>
  <c r="H5" i="2"/>
  <c r="E15" i="4" a="1"/>
  <c r="E15" i="4" s="1"/>
  <c r="E5" i="2"/>
  <c r="J15" i="4" a="1"/>
  <c r="J15" i="4" s="1"/>
  <c r="J5" i="2"/>
  <c r="N34" i="2"/>
  <c r="F15" i="4" a="1"/>
  <c r="F15" i="4" s="1"/>
  <c r="F5" i="2"/>
  <c r="L15" i="4" a="1"/>
  <c r="L15" i="4" s="1"/>
  <c r="L5" i="2"/>
  <c r="N17" i="2"/>
  <c r="C24" i="4" a="1"/>
  <c r="C24" i="4" s="1"/>
  <c r="N11" i="2"/>
  <c r="N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<sst xmlns="http://schemas.openxmlformats.org/spreadsheetml/2006/main" count="371" uniqueCount="66">
  <si>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Date</t>
  </si>
  <si>
    <t>Hass</t>
  </si>
  <si>
    <t>Reed</t>
  </si>
  <si>
    <t>Zutano</t>
  </si>
  <si>
    <t>Small Bags</t>
  </si>
  <si>
    <t>Large Bags</t>
  </si>
  <si>
    <t>Xlarge Bags</t>
  </si>
  <si>
    <t>Avocado Type</t>
  </si>
  <si>
    <t>Year</t>
  </si>
  <si>
    <t>Region</t>
  </si>
  <si>
    <t>conventional</t>
  </si>
  <si>
    <t>Albany</t>
  </si>
  <si>
    <t>organic</t>
  </si>
  <si>
    <t>Total Avocados Sold</t>
  </si>
  <si>
    <t>Total Bags Sold</t>
  </si>
  <si>
    <t>Month</t>
  </si>
  <si>
    <t>Week</t>
  </si>
  <si>
    <t>Average Avocado Weekly Price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</si>
  <si>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</si>
  <si>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</si>
  <si>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</si>
  <si>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</si>
  <si>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</si>
  <si>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</si>
  <si>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</si>
  <si>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</si>
  <si>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</si>
  <si>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</si>
  <si>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</si>
  <si>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</si>
  <si>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Sum of Hass</t>
  </si>
  <si>
    <t>Sum of Reed</t>
  </si>
  <si>
    <t>Sum of Zutano</t>
  </si>
  <si>
    <t xml:space="preserve">January </t>
  </si>
  <si>
    <t>CONVENTIONAL</t>
  </si>
  <si>
    <t>TOTAL</t>
  </si>
  <si>
    <t>YEAR TOTAL</t>
  </si>
  <si>
    <t>ORGANIC</t>
  </si>
  <si>
    <t>Small</t>
  </si>
  <si>
    <t>Large</t>
  </si>
  <si>
    <t>Xlarge</t>
  </si>
  <si>
    <t>Income</t>
  </si>
  <si>
    <t>MONTHLY AVERAGE SALES OF AVOCADOS</t>
  </si>
  <si>
    <t>MONTHLY TOTAL SALES OF AVOCADOS</t>
  </si>
  <si>
    <t>MONTHLY TOTAL SALES OF BAGS</t>
  </si>
  <si>
    <t>Average of Hass</t>
  </si>
  <si>
    <t>Average of Reed</t>
  </si>
  <si>
    <t>Average of Zutano</t>
  </si>
  <si>
    <t>Conventional</t>
  </si>
  <si>
    <t>Organic</t>
  </si>
  <si>
    <t>Sales Classification</t>
  </si>
  <si>
    <t>Low</t>
  </si>
  <si>
    <t>Medium</t>
  </si>
  <si>
    <t>High</t>
  </si>
  <si>
    <t>&lt;65,000</t>
  </si>
  <si>
    <t>65,000-95,000</t>
  </si>
  <si>
    <t>&gt;95,000</t>
  </si>
  <si>
    <t>&lt;1,500</t>
  </si>
  <si>
    <t>1,500-2,000</t>
  </si>
  <si>
    <t>&gt; 2000</t>
  </si>
  <si>
    <t>Hass Percentages</t>
  </si>
  <si>
    <t>Type</t>
  </si>
  <si>
    <t>Reed Percentages</t>
  </si>
  <si>
    <t>Zutano Percentages</t>
  </si>
  <si>
    <t>AVERAGE PRICE CONVENTIONAL</t>
  </si>
  <si>
    <t>AVERAGE PRICE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</si>
</sst>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2" fillId="0" borderId="0" xfId="0" applyFont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2" fontId="3" fillId="0" borderId="0" xfId="0" applyNumberFormat="1" applyFont="1"/>
    <xf numFmtId="0" fontId="0" fillId="5" borderId="2" xfId="0" applyFill="1" applyBorder="1"/>
    <xf numFmtId="1" fontId="0" fillId="0" borderId="2" xfId="0" applyNumberFormat="1" applyBorder="1"/>
    <xf numFmtId="1" fontId="0" fillId="0" borderId="0" xfId="0" applyNumberFormat="1"/>
    <xf numFmtId="1" fontId="0" fillId="6" borderId="0" xfId="0" applyNumberFormat="1" applyFill="1"/>
    <xf numFmtId="0" fontId="5" fillId="6" borderId="0" xfId="0" applyFont="1" applyFill="1"/>
    <xf numFmtId="0" fontId="5" fillId="5" borderId="1" xfId="0" applyFont="1" applyFill="1" applyBorder="1"/>
    <xf numFmtId="3" fontId="5" fillId="5" borderId="1" xfId="0" applyNumberFormat="1" applyFont="1" applyFill="1" applyBorder="1"/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center" vertical="center" textRotation="0" indent="0" justifyLastLine="0" shrinkToFit="0" readingOrder="0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OF AVOCADO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Summary'!$A$5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Summary'!$B$3:$M$4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Summary'!$B$5:$M$5</c:f>
              <c:numCache>
                <c:formatCode>0</c:formatCode>
                <c:ptCount val="12"/>
                <c:pt idx="0">
                  <c:v>478726.77</c:v>
                </c:pt>
                <c:pt idx="1">
                  <c:v>422590.44</c:v>
                </c:pt>
                <c:pt idx="2">
                  <c:v>343768.58999999997</c:v>
                </c:pt>
                <c:pt idx="3">
                  <c:v>411823.70999999996</c:v>
                </c:pt>
                <c:pt idx="4">
                  <c:v>374119.01</c:v>
                </c:pt>
                <c:pt idx="5">
                  <c:v>317405.17999999993</c:v>
                </c:pt>
                <c:pt idx="6">
                  <c:v>412796.36999999994</c:v>
                </c:pt>
                <c:pt idx="7">
                  <c:v>323893.65000000008</c:v>
                </c:pt>
                <c:pt idx="8">
                  <c:v>285386.66000000003</c:v>
                </c:pt>
                <c:pt idx="9">
                  <c:v>301278.46999999997</c:v>
                </c:pt>
                <c:pt idx="10">
                  <c:v>295157.83999999997</c:v>
                </c:pt>
                <c:pt idx="11">
                  <c:v>429129.48999999993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1-47EE-9FBC-D4DB22E8F6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6"/>
        <c:overlap val="-2"/>
        <c:axId val="787085952"/>
        <c:axId val="825799472"/>
      </c:barChart>
      <c:catAx>
        <c:axId val="7870859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99472"/>
        <c:crosses val="autoZero"/>
        <c:auto val="1"/>
        <c:lblAlgn val="ctr"/>
        <c:lblOffset val="100"/>
        <c:noMultiLvlLbl val="0"/>
      </c:catAx>
      <c:valAx>
        <c:axId val="825799472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extTo"/>
        <c:crossAx val="78708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CONVENTIONAL</a:t>
            </a:r>
            <a:r>
              <a:rPr lang="en-US" baseline="0"/>
              <a:t> AVOCADO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Summary'!$A$8</c:f>
              <c:strCache>
                <c:ptCount val="1"/>
                <c:pt idx="0">
                  <c:v>Hass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9692044407466577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3B-42AC-9B75-EEDC22793301}"/>
                </c:ext>
              </c:extLst>
            </c:dLbl>
            <c:dLbl>
              <c:idx val="1"/>
              <c:layout>
                <c:manualLayout>
                  <c:x val="-1.9713030584015617E-17"/>
                  <c:y val="4.4965058446334742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3B-42AC-9B75-EEDC227933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9144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Summary'!$B$8:$M$8</c:f>
              <c:numCache>
                <c:formatCode>0</c:formatCode>
                <c:ptCount val="12"/>
                <c:pt idx="0">
                  <c:v>19493.449999999997</c:v>
                </c:pt>
                <c:pt idx="1">
                  <c:v>15367.880000000001</c:v>
                </c:pt>
                <c:pt idx="2">
                  <c:v>10687.310000000001</c:v>
                </c:pt>
                <c:pt idx="3">
                  <c:v>19612.52</c:v>
                </c:pt>
                <c:pt idx="4">
                  <c:v>9931.06</c:v>
                </c:pt>
                <c:pt idx="5">
                  <c:v>8591.5600000000013</c:v>
                </c:pt>
                <c:pt idx="6">
                  <c:v>11998.04</c:v>
                </c:pt>
                <c:pt idx="7">
                  <c:v>8114.08</c:v>
                </c:pt>
                <c:pt idx="8">
                  <c:v>14601.55</c:v>
                </c:pt>
                <c:pt idx="9">
                  <c:v>18192.75</c:v>
                </c:pt>
                <c:pt idx="10">
                  <c:v>12100.36</c:v>
                </c:pt>
                <c:pt idx="11">
                  <c:v>15005.41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B-42AC-9B75-EEDC22793301}"/>
            </c:ext>
          </c:extLst>
        </c:ser>
        <c:ser>
          <c:idx val="1"/>
          <c:order val="1"/>
          <c:tx>
            <c:strRef>
              <c:f>'Data Summary'!$A$9</c:f>
              <c:strCache>
                <c:ptCount val="1"/>
                <c:pt idx="0">
                  <c:v>Reed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Summary'!$B$9:$M$9</c:f>
              <c:numCache>
                <c:formatCode>0</c:formatCode>
                <c:ptCount val="12"/>
                <c:pt idx="0">
                  <c:v>454113.64</c:v>
                </c:pt>
                <c:pt idx="1">
                  <c:v>402251.77</c:v>
                </c:pt>
                <c:pt idx="2">
                  <c:v>330834.49</c:v>
                </c:pt>
                <c:pt idx="3">
                  <c:v>388713.31999999995</c:v>
                </c:pt>
                <c:pt idx="4">
                  <c:v>361769.02</c:v>
                </c:pt>
                <c:pt idx="5">
                  <c:v>305746.96999999997</c:v>
                </c:pt>
                <c:pt idx="6">
                  <c:v>394425.86</c:v>
                </c:pt>
                <c:pt idx="7">
                  <c:v>313974.17000000004</c:v>
                </c:pt>
                <c:pt idx="8">
                  <c:v>269411.94000000006</c:v>
                </c:pt>
                <c:pt idx="9">
                  <c:v>281541.15999999997</c:v>
                </c:pt>
                <c:pt idx="10">
                  <c:v>281929.31</c:v>
                </c:pt>
                <c:pt idx="11">
                  <c:v>412237.83999999997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B-42AC-9B75-EEDC22793301}"/>
            </c:ext>
          </c:extLst>
        </c:ser>
        <c:ser>
          <c:idx val="2"/>
          <c:order val="2"/>
          <c:tx>
            <c:strRef>
              <c:f>'Data Summary'!$A$10</c:f>
              <c:strCache>
                <c:ptCount val="1"/>
                <c:pt idx="0">
                  <c:v>Zutano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Summary'!$B$10:$M$10</c:f>
              <c:numCache>
                <c:formatCode>0</c:formatCode>
                <c:ptCount val="12"/>
                <c:pt idx="0">
                  <c:v>3540.57</c:v>
                </c:pt>
                <c:pt idx="1">
                  <c:v>2491.2999999999997</c:v>
                </c:pt>
                <c:pt idx="2">
                  <c:v>357.92</c:v>
                </c:pt>
                <c:pt idx="3">
                  <c:v>469.16</c:v>
                </c:pt>
                <c:pt idx="4">
                  <c:v>757.21</c:v>
                </c:pt>
                <c:pt idx="5">
                  <c:v>1317.67</c:v>
                </c:pt>
                <c:pt idx="6">
                  <c:v>5043.9799999999996</c:v>
                </c:pt>
                <c:pt idx="7">
                  <c:v>724.33</c:v>
                </c:pt>
                <c:pt idx="8">
                  <c:v>366.94</c:v>
                </c:pt>
                <c:pt idx="9">
                  <c:v>276.35000000000002</c:v>
                </c:pt>
                <c:pt idx="10">
                  <c:v>351.88</c:v>
                </c:pt>
                <c:pt idx="11">
                  <c:v>358.85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B-42AC-9B75-EEDC2279330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"/>
        <c:overlap val="100"/>
        <c:axId val="872993536"/>
        <c:axId val="871001504"/>
      </c:barChart>
      <c:catAx>
        <c:axId val="8729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01504"/>
        <c:crosses val="autoZero"/>
        <c:auto val="1"/>
        <c:lblAlgn val="ctr"/>
        <c:lblOffset val="800"/>
        <c:noMultiLvlLbl val="0"/>
      </c:catAx>
      <c:valAx>
        <c:axId val="87100150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9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ORGANIC AVOCADO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Summary'!$A$14</c:f>
              <c:strCache>
                <c:ptCount val="1"/>
                <c:pt idx="0">
                  <c:v>Hass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50453900603674E-3"/>
                  <c:y val="7.1714618378574943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2E-413C-AF42-70263707A193}"/>
                </c:ext>
              </c:extLst>
            </c:dLbl>
            <c:dLbl>
              <c:idx val="1"/>
              <c:layout>
                <c:manualLayout>
                  <c:x val="-2.2504539006036532E-3"/>
                  <c:y val="0.20424614373917729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52E-413C-AF42-70263707A193}"/>
                </c:ext>
              </c:extLst>
            </c:dLbl>
            <c:dLbl>
              <c:idx val="2"/>
              <c:layout>
                <c:manualLayout>
                  <c:x val="-6.7513617018110008E-3"/>
                  <c:y val="0.14116179893171768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52E-413C-AF42-70263707A193}"/>
                </c:ext>
              </c:extLst>
            </c:dLbl>
            <c:dLbl>
              <c:idx val="3"/>
              <c:layout>
                <c:manualLayout>
                  <c:x val="-2.2504539006036944E-3"/>
                  <c:y val="0.22055897946330685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52E-413C-AF42-70263707A193}"/>
                </c:ext>
              </c:extLst>
            </c:dLbl>
            <c:dLbl>
              <c:idx val="4"/>
              <c:layout>
                <c:manualLayout>
                  <c:x val="-2.2504539006036532E-3"/>
                  <c:y val="5.5048303753902718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52E-413C-AF42-70263707A193}"/>
                </c:ext>
              </c:extLst>
            </c:dLbl>
            <c:dLbl>
              <c:idx val="5"/>
              <c:layout>
                <c:manualLayout>
                  <c:x val="0"/>
                  <c:y val="9.7913655450321241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52E-413C-AF42-70263707A193}"/>
                </c:ext>
              </c:extLst>
            </c:dLbl>
            <c:dLbl>
              <c:idx val="6"/>
              <c:layout>
                <c:manualLayout>
                  <c:x val="0"/>
                  <c:y val="7.3654226077345494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2E-413C-AF42-70263707A193}"/>
                </c:ext>
              </c:extLst>
            </c:dLbl>
            <c:dLbl>
              <c:idx val="7"/>
              <c:layout>
                <c:manualLayout>
                  <c:x val="-2.2504539006037356E-3"/>
                  <c:y val="5.4523473800962827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52E-413C-AF42-70263707A193}"/>
                </c:ext>
              </c:extLst>
            </c:dLbl>
            <c:dLbl>
              <c:idx val="8"/>
              <c:layout>
                <c:manualLayout>
                  <c:x val="-4.5009078012073888E-3"/>
                  <c:y val="6.5885449558345355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52E-413C-AF42-70263707A193}"/>
                </c:ext>
              </c:extLst>
            </c:dLbl>
            <c:dLbl>
              <c:idx val="9"/>
              <c:layout>
                <c:manualLayout>
                  <c:x val="-9.0018156024146128E-3"/>
                  <c:y val="4.1761376739967555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52E-413C-AF42-70263707A193}"/>
                </c:ext>
              </c:extLst>
            </c:dLbl>
            <c:dLbl>
              <c:idx val="10"/>
              <c:layout>
                <c:manualLayout>
                  <c:x val="-2.2504539006036532E-3"/>
                  <c:y val="4.127383450031652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52E-413C-AF42-70263707A193}"/>
                </c:ext>
              </c:extLst>
            </c:dLbl>
            <c:dLbl>
              <c:idx val="11"/>
              <c:layout>
                <c:manualLayout>
                  <c:x val="0"/>
                  <c:y val="5.5502868998564096E-2"/>
                </c:manualLayout>
              </c:layout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52E-413C-AF42-70263707A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27432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Summary'!$B$14:$M$14</c:f>
              <c:numCache>
                <c:formatCode>0</c:formatCode>
                <c:ptCount val="12"/>
                <c:pt idx="0">
                  <c:v>328.77</c:v>
                </c:pt>
                <c:pt idx="1">
                  <c:v>1704.08</c:v>
                </c:pt>
                <c:pt idx="2">
                  <c:v>1034.1399999999999</c:v>
                </c:pt>
                <c:pt idx="3">
                  <c:v>1809.99</c:v>
                </c:pt>
                <c:pt idx="4">
                  <c:v>165.91000000000003</c:v>
                </c:pt>
                <c:pt idx="5">
                  <c:v>584.78</c:v>
                </c:pt>
                <c:pt idx="6">
                  <c:v>401.21999999999997</c:v>
                </c:pt>
                <c:pt idx="7">
                  <c:v>187.53</c:v>
                </c:pt>
                <c:pt idx="8">
                  <c:v>245.06</c:v>
                </c:pt>
                <c:pt idx="9">
                  <c:v>89.57</c:v>
                </c:pt>
                <c:pt idx="10">
                  <c:v>31.31</c:v>
                </c:pt>
                <c:pt idx="11">
                  <c:v>223.85000000000002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E-413C-AF42-70263707A193}"/>
            </c:ext>
          </c:extLst>
        </c:ser>
        <c:ser>
          <c:idx val="1"/>
          <c:order val="1"/>
          <c:tx>
            <c:strRef>
              <c:f>'Data Summary'!$A$15</c:f>
              <c:strCache>
                <c:ptCount val="1"/>
                <c:pt idx="0">
                  <c:v>Reed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Summary'!$B$15:$M$15</c:f>
              <c:numCache>
                <c:formatCode>0</c:formatCode>
                <c:ptCount val="12"/>
                <c:pt idx="0">
                  <c:v>1250.3400000000001</c:v>
                </c:pt>
                <c:pt idx="1">
                  <c:v>775.41</c:v>
                </c:pt>
                <c:pt idx="2">
                  <c:v>854.73</c:v>
                </c:pt>
                <c:pt idx="3">
                  <c:v>1218.72</c:v>
                </c:pt>
                <c:pt idx="4">
                  <c:v>1495.81</c:v>
                </c:pt>
                <c:pt idx="5">
                  <c:v>1164.2</c:v>
                </c:pt>
                <c:pt idx="6">
                  <c:v>927.2700000000001</c:v>
                </c:pt>
                <c:pt idx="7">
                  <c:v>893.54</c:v>
                </c:pt>
                <c:pt idx="8">
                  <c:v>761.17000000000007</c:v>
                </c:pt>
                <c:pt idx="9">
                  <c:v>1178.6399999999999</c:v>
                </c:pt>
                <c:pt idx="10">
                  <c:v>744.98</c:v>
                </c:pt>
                <c:pt idx="11">
                  <c:v>1303.5400000000002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E-413C-AF42-70263707A193}"/>
            </c:ext>
          </c:extLst>
        </c:ser>
        <c:ser>
          <c:idx val="2"/>
          <c:order val="2"/>
          <c:tx>
            <c:strRef>
              <c:f>'Data Summary'!$A$16</c:f>
              <c:strCache>
                <c:ptCount val="1"/>
                <c:pt idx="0">
                  <c:v>Zutano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Summary'!$B$16:$M$16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2E-413C-AF42-70263707A1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100"/>
        <c:axId val="943516608"/>
        <c:axId val="564030048"/>
      </c:barChart>
      <c:catAx>
        <c:axId val="9435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30048"/>
        <c:crosses val="autoZero"/>
        <c:auto val="1"/>
        <c:lblAlgn val="ctr"/>
        <c:lblOffset val="700"/>
        <c:noMultiLvlLbl val="0"/>
      </c:catAx>
      <c:valAx>
        <c:axId val="5640300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1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Summary'!$A$21</c:f>
              <c:strCache>
                <c:ptCount val="1"/>
                <c:pt idx="0">
                  <c:v>AVERAGE PRICE CONVENTIONAL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Summary'!$B$21:$M$21</c:f>
              <c:numCache>
                <c:formatCode>0.00</c:formatCode>
                <c:ptCount val="12"/>
                <c:pt idx="0">
                  <c:v>1.4940000000000002</c:v>
                </c:pt>
                <c:pt idx="1">
                  <c:v>1.4950000000000001</c:v>
                </c:pt>
                <c:pt idx="2">
                  <c:v>1.37</c:v>
                </c:pt>
                <c:pt idx="3">
                  <c:v>1.45</c:v>
                </c:pt>
                <c:pt idx="4">
                  <c:v>1.605</c:v>
                </c:pt>
                <c:pt idx="5">
                  <c:v>1.615</c:v>
                </c:pt>
                <c:pt idx="6">
                  <c:v>1.514</c:v>
                </c:pt>
                <c:pt idx="7">
                  <c:v>1.5675000000000001</c:v>
                </c:pt>
                <c:pt idx="8">
                  <c:v>1.6475</c:v>
                </c:pt>
                <c:pt idx="9">
                  <c:v>1.67</c:v>
                </c:pt>
                <c:pt idx="10">
                  <c:v>1.5074999999999998</c:v>
                </c:pt>
                <c:pt idx="11">
                  <c:v>1.4059999999999999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F-41E1-AC9B-B51E9E8E0591}"/>
            </c:ext>
          </c:extLst>
        </c:ser>
        <c:ser>
          <c:idx val="1"/>
          <c:order val="1"/>
          <c:tx>
            <c:strRef>
              <c:f>'Data Summary'!$A$22</c:f>
              <c:strCache>
                <c:ptCount val="1"/>
                <c:pt idx="0">
                  <c:v>AVERAGE PRICE ORGANIC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Summary'!$B$3:$M$3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'Data Summary'!$B$22:$M$22</c:f>
              <c:numCache>
                <c:formatCode>0.00</c:formatCode>
                <c:ptCount val="12"/>
                <c:pt idx="0">
                  <c:v>1.8660000000000001</c:v>
                </c:pt>
                <c:pt idx="1">
                  <c:v>1.72</c:v>
                </c:pt>
                <c:pt idx="2">
                  <c:v>1.9249999999999998</c:v>
                </c:pt>
                <c:pt idx="3">
                  <c:v>1.8580000000000001</c:v>
                </c:pt>
                <c:pt idx="4">
                  <c:v>1.7675000000000001</c:v>
                </c:pt>
                <c:pt idx="5">
                  <c:v>1.9574999999999998</c:v>
                </c:pt>
                <c:pt idx="6">
                  <c:v>1.7979999999999996</c:v>
                </c:pt>
                <c:pt idx="7">
                  <c:v>1.9125000000000001</c:v>
                </c:pt>
                <c:pt idx="8">
                  <c:v>1.6875</c:v>
                </c:pt>
                <c:pt idx="9">
                  <c:v>1.466</c:v>
                </c:pt>
                <c:pt idx="10">
                  <c:v>1.6325000000000001</c:v>
                </c:pt>
                <c:pt idx="11">
                  <c:v>1.472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F-41E1-AC9B-B51E9E8E05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2355504"/>
        <c:axId val="787310800"/>
      </c:lineChart>
      <c:catAx>
        <c:axId val="622355504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10800"/>
        <c:crosses val="autoZero"/>
        <c:auto val="1"/>
        <c:lblAlgn val="ctr"/>
        <c:lblOffset val="100"/>
        <c:noMultiLvlLbl val="0"/>
      </c:catAx>
      <c:valAx>
        <c:axId val="78731080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223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8F99FA-6442-4FC5-83C6-87A589464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363793</xdr:colOff>
      <xdr:row>17</xdr:row>
      <xdr:rowOff>170015</xdr:rowOff>
    </xdr:from>
    <xdr:to>
      <xdr:col>10</xdr:col>
      <xdr:colOff>173294</xdr:colOff>
      <xdr:row>41</xdr:row>
      <xdr:rowOff>160491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B4F6C-31E8-470B-93A8-6BD2F87F3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430162</xdr:colOff>
      <xdr:row>18</xdr:row>
      <xdr:rowOff>0</xdr:rowOff>
    </xdr:from>
    <xdr:to>
      <xdr:col>19</xdr:col>
      <xdr:colOff>542823</xdr:colOff>
      <xdr:row>41</xdr:row>
      <xdr:rowOff>163872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E6E87-1C1D-404C-BB6A-AF7B96656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184354</xdr:rowOff>
    </xdr:from>
    <xdr:to>
      <xdr:col>17</xdr:col>
      <xdr:colOff>174113</xdr:colOff>
      <xdr:row>16</xdr:row>
      <xdr:rowOff>20483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8A89F-B2B6-4D16-AB38-F914554E0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D. Cárdenas" refreshedDate="45021.766848032406" createdVersion="8" refreshedVersion="8" minRefreshableVersion="3" recordCount="106" xr:uid="{9AD2FD32-4DDE-47E2-BC77-5FE4F59D0373}">
  <cacheSource type="worksheet">
    <worksheetSource name="Data"/>
  </cacheSource>
  <cacheFields count="16">
    <cacheField name="Date" numFmtId="14">
      <sharedItems containsSemiMixedTypes="0" containsNonDate="0" containsDate="1" containsString="0" minDate="2017-01-01T00:00:00" maxDate="2018-01-01T00:00:00"/>
    </cacheField>
    <cacheField name="Average Avocado Weekly Price" numFmtId="0">
      <sharedItems containsSemiMixedTypes="0" containsString="0" containsNumber="1" minValue="1.1299999999999999" maxValue="2.13"/>
    </cacheField>
    <cacheField name="Hass" numFmtId="0">
      <sharedItems containsSemiMixedTypes="0" containsString="0" containsNumber="1" minValue="0" maxValue="5666.6" count="105">
        <n v="4845.7700000000004"/>
        <n v="71.650000000000006"/>
        <n v="3355.47"/>
        <n v="63.46"/>
        <n v="3327.65"/>
        <n v="82.3"/>
        <n v="4119.9399999999996"/>
        <n v="78.83"/>
        <n v="3844.62"/>
        <n v="32.53"/>
        <n v="5666.6"/>
        <n v="26.75"/>
        <n v="3808.43"/>
        <n v="119.52"/>
        <n v="2702.57"/>
        <n v="1049.5"/>
        <n v="3190.28"/>
        <n v="508.31"/>
        <n v="3123.26"/>
        <n v="241"/>
        <n v="2046.8"/>
        <n v="123.51"/>
        <n v="2332.96"/>
        <n v="503.14"/>
        <n v="3184.29"/>
        <n v="166.49"/>
        <n v="4530.8"/>
        <n v="885.46"/>
        <n v="3708.13"/>
        <n v="159.65"/>
        <n v="4362.9799999999996"/>
        <n v="265.82"/>
        <n v="4437.5"/>
        <n v="110.25"/>
        <n v="2573.11"/>
        <n v="388.81"/>
        <n v="2473.5300000000002"/>
        <n v="89.53"/>
        <n v="2804.86"/>
        <n v="44.12"/>
        <n v="2307.02"/>
        <n v="20.329999999999998"/>
        <n v="2345.65"/>
        <n v="11.93"/>
        <n v="1923.04"/>
        <n v="54.47"/>
        <n v="1989.84"/>
        <n v="21.33"/>
        <n v="2454.0100000000002"/>
        <n v="366.52"/>
        <n v="2224.67"/>
        <n v="142.46"/>
        <n v="2808.47"/>
        <n v="59.41"/>
        <n v="2899.46"/>
        <n v="38.06"/>
        <n v="2468.7800000000002"/>
        <n v="155.1"/>
        <n v="1905.52"/>
        <n v="93.39"/>
        <n v="1915.81"/>
        <n v="55.26"/>
        <n v="2456.91"/>
        <n v="39.31"/>
        <n v="1947.26"/>
        <n v="42.86"/>
        <n v="1553.71"/>
        <n v="61.21"/>
        <n v="2156.1999999999998"/>
        <n v="44.15"/>
        <n v="4738.38"/>
        <n v="112.42"/>
        <n v="3368.35"/>
        <n v="45.5"/>
        <n v="3986.2"/>
        <n v="30.32"/>
        <n v="2508.62"/>
        <n v="56.82"/>
        <n v="4411.0200000000004"/>
        <n v="31.2"/>
        <n v="3679.82"/>
        <n v="23.15"/>
        <n v="3383.35"/>
        <n v="18.71"/>
        <n v="3758.8"/>
        <n v="3.52"/>
        <n v="2959.76"/>
        <n v="12.99"/>
        <n v="2483.36"/>
        <n v="3.56"/>
        <n v="4509"/>
        <n v="0"/>
        <n v="2695"/>
        <n v="2413"/>
        <n v="27.75"/>
        <n v="3772"/>
        <n v="118.55"/>
        <n v="3220.05"/>
        <n v="18.04"/>
        <n v="2578.9499999999998"/>
        <n v="37.46"/>
        <n v="2811.71"/>
        <n v="31.68"/>
        <n v="2622.7"/>
        <n v="18.12"/>
      </sharedItems>
    </cacheField>
    <cacheField name="Reed" numFmtId="0">
      <sharedItems containsSemiMixedTypes="0" containsString="0" containsNumber="1" minValue="64.14" maxValue="165530.03"/>
    </cacheField>
    <cacheField name="Zutano" numFmtId="0">
      <sharedItems containsSemiMixedTypes="0" containsString="0" containsNumber="1" minValue="0" maxValue="2546.08"/>
    </cacheField>
    <cacheField name="Small Bags" numFmtId="0">
      <sharedItems containsSemiMixedTypes="0" containsString="0" containsNumber="1" minValue="1112.42" maxValue="13277.29"/>
    </cacheField>
    <cacheField name="Large Bags" numFmtId="0">
      <sharedItems containsSemiMixedTypes="0" containsString="0" containsNumber="1" minValue="0" maxValue="27205.98"/>
    </cacheField>
    <cacheField name="Xlarge Bags" numFmtId="0">
      <sharedItems containsSemiMixedTypes="0" containsString="0" containsNumber="1" minValue="0" maxValue="2585"/>
    </cacheField>
    <cacheField name="Avocado Type" numFmtId="1">
      <sharedItems count="2">
        <s v="conventional"/>
        <s v="organic"/>
      </sharedItems>
    </cacheField>
    <cacheField name="Year" numFmtId="1">
      <sharedItems containsSemiMixedTypes="0" containsString="0" containsNumber="1" containsInteger="1" minValue="2017" maxValue="2017"/>
    </cacheField>
    <cacheField name="Region" numFmtId="0">
      <sharedItems/>
    </cacheField>
    <cacheField name="Total Avocados Sold" numFmtId="1">
      <sharedItems containsSemiMixedTypes="0" containsString="0" containsNumber="1" minValue="67.7" maxValue="173315.65"/>
    </cacheField>
    <cacheField name="Total Bags Sold" numFmtId="1">
      <sharedItems containsSemiMixedTypes="0" containsString="0" containsNumber="1" minValue="1112.42" maxValue="36806.79"/>
    </cacheField>
    <cacheField name="Month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Week" numFmtId="1">
      <sharedItems containsSemiMixedTypes="0" containsString="0" containsNumber="1" containsInteger="1" minValue="1" maxValue="53"/>
    </cacheField>
    <cacheField name="Income" numFmtId="0">
      <sharedItems containsSemiMixedTypes="0" containsString="0" containsNumber="1" minValue="101.55000000000001" maxValue="258240.3184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d v="2017-01-01T00:00:00"/>
    <n v="1.47"/>
    <x v="0"/>
    <n v="117027.41"/>
    <n v="200.36"/>
    <n v="7866.86"/>
    <n v="7.83"/>
    <n v="0"/>
    <x v="0"/>
    <n v="2017"/>
    <s v="Albany"/>
    <n v="122073.54000000001"/>
    <n v="7874.69"/>
    <x v="0"/>
    <n v="1"/>
    <n v="179448.10380000001"/>
  </r>
  <r>
    <d v="2017-01-01T00:00:00"/>
    <n v="1.87"/>
    <x v="1"/>
    <n v="192.63"/>
    <n v="0"/>
    <n v="1112.42"/>
    <n v="0"/>
    <n v="0"/>
    <x v="1"/>
    <n v="2017"/>
    <s v="Albany"/>
    <n v="264.27999999999997"/>
    <n v="1112.42"/>
    <x v="0"/>
    <n v="1"/>
    <n v="494.20359999999999"/>
  </r>
  <r>
    <d v="2017-01-08T00:00:00"/>
    <n v="1.55"/>
    <x v="2"/>
    <n v="75641.23"/>
    <n v="56.91"/>
    <n v="12606.67"/>
    <n v="67.900000000000006"/>
    <n v="0"/>
    <x v="0"/>
    <n v="2017"/>
    <s v="Albany"/>
    <n v="79053.61"/>
    <n v="12674.57"/>
    <x v="0"/>
    <n v="2"/>
    <n v="122533.09550000001"/>
  </r>
  <r>
    <d v="2017-01-08T00:00:00"/>
    <n v="1.94"/>
    <x v="3"/>
    <n v="478.31"/>
    <n v="0"/>
    <n v="1687.75"/>
    <n v="0"/>
    <n v="0"/>
    <x v="1"/>
    <n v="2017"/>
    <s v="Albany"/>
    <n v="541.77"/>
    <n v="1687.75"/>
    <x v="0"/>
    <n v="2"/>
    <n v="1051.0337999999999"/>
  </r>
  <r>
    <d v="2017-01-15T00:00:00"/>
    <n v="1.55"/>
    <x v="4"/>
    <n v="71956.77"/>
    <n v="607.03"/>
    <n v="12574.72"/>
    <n v="60.09"/>
    <n v="0"/>
    <x v="0"/>
    <n v="2017"/>
    <s v="Albany"/>
    <n v="75891.45"/>
    <n v="12634.81"/>
    <x v="0"/>
    <n v="3"/>
    <n v="117631.7475"/>
  </r>
  <r>
    <d v="2017-01-15T00:00:00"/>
    <n v="1.84"/>
    <x v="5"/>
    <n v="328.02"/>
    <n v="0"/>
    <n v="1572.33"/>
    <n v="0"/>
    <n v="0"/>
    <x v="1"/>
    <n v="2017"/>
    <s v="Albany"/>
    <n v="410.32"/>
    <n v="1572.33"/>
    <x v="0"/>
    <n v="3"/>
    <n v="754.98879999999997"/>
  </r>
  <r>
    <d v="2017-01-22T00:00:00"/>
    <n v="1.59"/>
    <x v="6"/>
    <n v="111173.08"/>
    <n v="2191.71"/>
    <n v="11060.19"/>
    <n v="125.5"/>
    <n v="8.82"/>
    <x v="0"/>
    <n v="2017"/>
    <s v="Albany"/>
    <n v="117484.73000000001"/>
    <n v="11194.51"/>
    <x v="0"/>
    <n v="4"/>
    <n v="186800.72070000003"/>
  </r>
  <r>
    <d v="2017-01-22T00:00:00"/>
    <n v="1.82"/>
    <x v="7"/>
    <n v="128.24"/>
    <n v="0"/>
    <n v="1690"/>
    <n v="0"/>
    <n v="0"/>
    <x v="1"/>
    <n v="2017"/>
    <s v="Albany"/>
    <n v="207.07"/>
    <n v="1690"/>
    <x v="0"/>
    <n v="4"/>
    <n v="376.86739999999998"/>
  </r>
  <r>
    <d v="2017-01-29T00:00:00"/>
    <n v="1.31"/>
    <x v="8"/>
    <n v="78315.149999999994"/>
    <n v="484.56"/>
    <n v="12393.84"/>
    <n v="382.06"/>
    <n v="4.3600000000000003"/>
    <x v="0"/>
    <n v="2017"/>
    <s v="Albany"/>
    <n v="82644.329999999987"/>
    <n v="12780.26"/>
    <x v="0"/>
    <n v="5"/>
    <n v="108264.07229999999"/>
  </r>
  <r>
    <d v="2017-01-29T00:00:00"/>
    <n v="1.86"/>
    <x v="9"/>
    <n v="123.14"/>
    <n v="0"/>
    <n v="1640.14"/>
    <n v="0"/>
    <n v="0"/>
    <x v="1"/>
    <n v="2017"/>
    <s v="Albany"/>
    <n v="155.67000000000002"/>
    <n v="1640.14"/>
    <x v="0"/>
    <n v="5"/>
    <n v="289.54620000000006"/>
  </r>
  <r>
    <d v="2017-02-05T00:00:00"/>
    <n v="1.49"/>
    <x v="10"/>
    <n v="165530.03"/>
    <n v="2119.02"/>
    <n v="10047.32"/>
    <n v="186.11"/>
    <n v="0"/>
    <x v="0"/>
    <n v="2017"/>
    <s v="Albany"/>
    <n v="173315.65"/>
    <n v="10233.43"/>
    <x v="1"/>
    <n v="6"/>
    <n v="258240.31849999999"/>
  </r>
  <r>
    <d v="2017-02-05T00:00:00"/>
    <n v="1.72"/>
    <x v="11"/>
    <n v="223.33"/>
    <n v="0"/>
    <n v="1503.27"/>
    <n v="0"/>
    <n v="0"/>
    <x v="1"/>
    <n v="2017"/>
    <s v="Albany"/>
    <n v="250.08"/>
    <n v="1503.27"/>
    <x v="1"/>
    <n v="6"/>
    <n v="430.13760000000002"/>
  </r>
  <r>
    <d v="2017-02-12T00:00:00"/>
    <n v="1.42"/>
    <x v="12"/>
    <n v="81070.44"/>
    <n v="175.6"/>
    <n v="11650.91"/>
    <n v="510.56"/>
    <n v="0"/>
    <x v="0"/>
    <n v="2017"/>
    <s v="Albany"/>
    <n v="85054.47"/>
    <n v="12161.47"/>
    <x v="1"/>
    <n v="7"/>
    <n v="120777.3474"/>
  </r>
  <r>
    <d v="2017-02-12T00:00:00"/>
    <n v="1.78"/>
    <x v="13"/>
    <n v="170.57"/>
    <n v="0"/>
    <n v="1516.31"/>
    <n v="0"/>
    <n v="0"/>
    <x v="1"/>
    <n v="2017"/>
    <s v="Albany"/>
    <n v="290.08999999999997"/>
    <n v="1516.31"/>
    <x v="1"/>
    <n v="7"/>
    <n v="516.36019999999996"/>
  </r>
  <r>
    <d v="2017-02-19T00:00:00"/>
    <n v="1.67"/>
    <x v="14"/>
    <n v="81691.539999999994"/>
    <n v="125.48"/>
    <n v="10784.07"/>
    <n v="171.41"/>
    <n v="0"/>
    <x v="0"/>
    <n v="2017"/>
    <s v="Albany"/>
    <n v="84519.59"/>
    <n v="10955.48"/>
    <x v="1"/>
    <n v="8"/>
    <n v="141147.71529999998"/>
  </r>
  <r>
    <d v="2017-02-19T00:00:00"/>
    <n v="1.67"/>
    <x v="15"/>
    <n v="141.41"/>
    <n v="0"/>
    <n v="1332.65"/>
    <n v="0"/>
    <n v="0"/>
    <x v="1"/>
    <n v="2017"/>
    <s v="Albany"/>
    <n v="1190.9100000000001"/>
    <n v="1332.65"/>
    <x v="1"/>
    <n v="8"/>
    <n v="1988.8197"/>
  </r>
  <r>
    <d v="2017-02-26T00:00:00"/>
    <n v="1.4"/>
    <x v="16"/>
    <n v="73959.759999999995"/>
    <n v="71.2"/>
    <n v="10910.4"/>
    <n v="239.45"/>
    <n v="0"/>
    <x v="0"/>
    <n v="2017"/>
    <s v="Albany"/>
    <n v="77221.239999999991"/>
    <n v="11149.85"/>
    <x v="1"/>
    <n v="9"/>
    <n v="108109.73599999998"/>
  </r>
  <r>
    <d v="2017-02-26T00:00:00"/>
    <n v="1.71"/>
    <x v="17"/>
    <n v="240.1"/>
    <n v="0"/>
    <n v="1437.55"/>
    <n v="0"/>
    <n v="0"/>
    <x v="1"/>
    <n v="2017"/>
    <s v="Albany"/>
    <n v="748.41"/>
    <n v="1437.55"/>
    <x v="1"/>
    <n v="9"/>
    <n v="1279.7810999999999"/>
  </r>
  <r>
    <d v="2017-03-05T00:00:00"/>
    <n v="1.18"/>
    <x v="18"/>
    <n v="90784.49"/>
    <n v="57.86"/>
    <n v="13277.29"/>
    <n v="111.35"/>
    <n v="0"/>
    <x v="0"/>
    <n v="2017"/>
    <s v="Albany"/>
    <n v="93965.61"/>
    <n v="13388.640000000001"/>
    <x v="2"/>
    <n v="10"/>
    <n v="110879.41979999999"/>
  </r>
  <r>
    <d v="2017-03-05T00:00:00"/>
    <n v="1.84"/>
    <x v="19"/>
    <n v="208.79"/>
    <n v="0"/>
    <n v="1778.35"/>
    <n v="0"/>
    <n v="0"/>
    <x v="1"/>
    <n v="2017"/>
    <s v="Albany"/>
    <n v="449.78999999999996"/>
    <n v="1778.35"/>
    <x v="2"/>
    <n v="10"/>
    <n v="827.61360000000002"/>
  </r>
  <r>
    <d v="2017-03-12T00:00:00"/>
    <n v="1.54"/>
    <x v="20"/>
    <n v="67162.63"/>
    <n v="89.32"/>
    <n v="10990.08"/>
    <n v="15424.46"/>
    <n v="0"/>
    <x v="0"/>
    <n v="2017"/>
    <s v="Albany"/>
    <n v="69298.750000000015"/>
    <n v="26414.54"/>
    <x v="2"/>
    <n v="11"/>
    <n v="106720.07500000003"/>
  </r>
  <r>
    <d v="2017-03-12T00:00:00"/>
    <n v="1.97"/>
    <x v="21"/>
    <n v="206.64"/>
    <n v="0"/>
    <n v="1671.8"/>
    <n v="0"/>
    <n v="0"/>
    <x v="1"/>
    <n v="2017"/>
    <s v="Albany"/>
    <n v="330.15"/>
    <n v="1671.8"/>
    <x v="2"/>
    <n v="11"/>
    <n v="650.39549999999997"/>
  </r>
  <r>
    <d v="2017-03-19T00:00:00"/>
    <n v="1.6"/>
    <x v="22"/>
    <n v="72033.149999999994"/>
    <n v="140.57"/>
    <n v="8302.27"/>
    <n v="9965.66"/>
    <n v="0"/>
    <x v="0"/>
    <n v="2017"/>
    <s v="Albany"/>
    <n v="74506.680000000008"/>
    <n v="18267.93"/>
    <x v="2"/>
    <n v="12"/>
    <n v="119210.68800000002"/>
  </r>
  <r>
    <d v="2017-03-19T00:00:00"/>
    <n v="1.87"/>
    <x v="23"/>
    <n v="175.98"/>
    <n v="0"/>
    <n v="2084.2600000000002"/>
    <n v="0"/>
    <n v="0"/>
    <x v="1"/>
    <n v="2017"/>
    <s v="Albany"/>
    <n v="679.12"/>
    <n v="2084.2600000000002"/>
    <x v="2"/>
    <n v="12"/>
    <n v="1269.9544000000001"/>
  </r>
  <r>
    <d v="2017-03-26T00:00:00"/>
    <n v="1.1599999999999999"/>
    <x v="24"/>
    <n v="100854.22"/>
    <n v="70.17"/>
    <n v="7252.7"/>
    <n v="11590.27"/>
    <n v="0"/>
    <x v="0"/>
    <n v="2017"/>
    <s v="Albany"/>
    <n v="104108.68"/>
    <n v="18842.97"/>
    <x v="2"/>
    <n v="13"/>
    <n v="120766.06879999998"/>
  </r>
  <r>
    <d v="2017-03-26T00:00:00"/>
    <n v="2.02"/>
    <x v="25"/>
    <n v="263.32"/>
    <n v="0"/>
    <n v="1820.41"/>
    <n v="0"/>
    <n v="0"/>
    <x v="1"/>
    <n v="2017"/>
    <s v="Albany"/>
    <n v="429.81"/>
    <n v="1820.41"/>
    <x v="2"/>
    <n v="13"/>
    <n v="868.21619999999996"/>
  </r>
  <r>
    <d v="2017-04-02T00:00:00"/>
    <n v="1.62"/>
    <x v="26"/>
    <n v="68015.37"/>
    <n v="97.26"/>
    <n v="6332.44"/>
    <n v="13645.24"/>
    <n v="0"/>
    <x v="0"/>
    <n v="2017"/>
    <s v="Albany"/>
    <n v="72643.429999999993"/>
    <n v="19977.68"/>
    <x v="3"/>
    <n v="14"/>
    <n v="117682.3566"/>
  </r>
  <r>
    <d v="2017-04-02T00:00:00"/>
    <n v="1.86"/>
    <x v="27"/>
    <n v="362.37"/>
    <n v="0"/>
    <n v="2245.04"/>
    <n v="0"/>
    <n v="0"/>
    <x v="1"/>
    <n v="2017"/>
    <s v="Albany"/>
    <n v="1247.83"/>
    <n v="2245.04"/>
    <x v="3"/>
    <n v="14"/>
    <n v="2320.9638"/>
  </r>
  <r>
    <d v="2017-04-09T00:00:00"/>
    <n v="1.54"/>
    <x v="28"/>
    <n v="87775.86"/>
    <n v="44.28"/>
    <n v="7121.61"/>
    <n v="6786.23"/>
    <n v="0"/>
    <x v="0"/>
    <n v="2017"/>
    <s v="Albany"/>
    <n v="91528.27"/>
    <n v="13907.84"/>
    <x v="3"/>
    <n v="15"/>
    <n v="140953.53580000001"/>
  </r>
  <r>
    <d v="2017-04-09T00:00:00"/>
    <n v="1.92"/>
    <x v="29"/>
    <n v="189.67"/>
    <n v="0"/>
    <n v="1860.5"/>
    <n v="0"/>
    <n v="0"/>
    <x v="1"/>
    <n v="2017"/>
    <s v="Albany"/>
    <n v="349.32"/>
    <n v="1860.5"/>
    <x v="3"/>
    <n v="15"/>
    <n v="670.69439999999997"/>
  </r>
  <r>
    <d v="2017-04-16T00:00:00"/>
    <n v="1.62"/>
    <x v="30"/>
    <n v="71957.73"/>
    <n v="161.28"/>
    <n v="7179.98"/>
    <n v="6825.08"/>
    <n v="0"/>
    <x v="0"/>
    <n v="2017"/>
    <s v="Albany"/>
    <n v="76481.989999999991"/>
    <n v="14005.06"/>
    <x v="3"/>
    <n v="16"/>
    <n v="123900.8238"/>
  </r>
  <r>
    <d v="2017-04-16T00:00:00"/>
    <n v="1.85"/>
    <x v="31"/>
    <n v="203.84"/>
    <n v="0"/>
    <n v="2416.8200000000002"/>
    <n v="0"/>
    <n v="0"/>
    <x v="1"/>
    <n v="2017"/>
    <s v="Albany"/>
    <n v="469.65999999999997"/>
    <n v="2416.8200000000002"/>
    <x v="3"/>
    <n v="16"/>
    <n v="868.87099999999998"/>
  </r>
  <r>
    <d v="2017-04-23T00:00:00"/>
    <n v="1.34"/>
    <x v="32"/>
    <n v="61512.84"/>
    <n v="84.45"/>
    <n v="8236.01"/>
    <n v="15056.3"/>
    <n v="0"/>
    <x v="0"/>
    <n v="2017"/>
    <s v="Albany"/>
    <n v="66034.789999999994"/>
    <n v="23292.309999999998"/>
    <x v="3"/>
    <n v="17"/>
    <n v="88486.618600000002"/>
  </r>
  <r>
    <d v="2017-04-23T00:00:00"/>
    <n v="1.92"/>
    <x v="33"/>
    <n v="182.56"/>
    <n v="0"/>
    <n v="1794.79"/>
    <n v="0"/>
    <n v="0"/>
    <x v="1"/>
    <n v="2017"/>
    <s v="Albany"/>
    <n v="292.81"/>
    <n v="1794.79"/>
    <x v="3"/>
    <n v="17"/>
    <n v="562.1952"/>
  </r>
  <r>
    <d v="2017-04-30T00:00:00"/>
    <n v="1.1299999999999999"/>
    <x v="34"/>
    <n v="99451.520000000004"/>
    <n v="81.89"/>
    <n v="10547.36"/>
    <n v="12272.51"/>
    <n v="0"/>
    <x v="0"/>
    <n v="2017"/>
    <s v="Albany"/>
    <n v="102106.52"/>
    <n v="22819.870000000003"/>
    <x v="3"/>
    <n v="18"/>
    <n v="115380.3676"/>
  </r>
  <r>
    <d v="2017-04-30T00:00:00"/>
    <n v="1.74"/>
    <x v="35"/>
    <n v="280.27999999999997"/>
    <n v="0"/>
    <n v="2377.54"/>
    <n v="0"/>
    <n v="0"/>
    <x v="1"/>
    <n v="2017"/>
    <s v="Albany"/>
    <n v="669.08999999999992"/>
    <n v="2377.54"/>
    <x v="3"/>
    <n v="18"/>
    <n v="1164.2165999999997"/>
  </r>
  <r>
    <d v="2017-05-07T00:00:00"/>
    <n v="1.47"/>
    <x v="36"/>
    <n v="87791.87"/>
    <n v="121.07"/>
    <n v="9600.81"/>
    <n v="27205.98"/>
    <n v="0"/>
    <x v="0"/>
    <n v="2017"/>
    <s v="Albany"/>
    <n v="90386.47"/>
    <n v="36806.79"/>
    <x v="4"/>
    <n v="19"/>
    <n v="132868.1109"/>
  </r>
  <r>
    <d v="2017-05-07T00:00:00"/>
    <n v="1.79"/>
    <x v="37"/>
    <n v="315.14"/>
    <n v="0"/>
    <n v="2492.56"/>
    <n v="0"/>
    <n v="0"/>
    <x v="1"/>
    <n v="2017"/>
    <s v="Albany"/>
    <n v="404.66999999999996"/>
    <n v="2492.56"/>
    <x v="4"/>
    <n v="19"/>
    <n v="724.35929999999996"/>
  </r>
  <r>
    <d v="2017-05-14T00:00:00"/>
    <n v="1.77"/>
    <x v="38"/>
    <n v="80469.48"/>
    <n v="196.39"/>
    <n v="5727.85"/>
    <n v="7552.09"/>
    <n v="0"/>
    <x v="0"/>
    <n v="2017"/>
    <s v="Albany"/>
    <n v="83470.73"/>
    <n v="13279.94"/>
    <x v="4"/>
    <n v="20"/>
    <n v="147743.19209999999"/>
  </r>
  <r>
    <d v="2017-05-14T00:00:00"/>
    <n v="1.57"/>
    <x v="39"/>
    <n v="450.74"/>
    <n v="0"/>
    <n v="3775.42"/>
    <n v="0"/>
    <n v="0"/>
    <x v="1"/>
    <n v="2017"/>
    <s v="Albany"/>
    <n v="494.86"/>
    <n v="3775.42"/>
    <x v="4"/>
    <n v="20"/>
    <n v="776.93020000000001"/>
  </r>
  <r>
    <d v="2017-05-21T00:00:00"/>
    <n v="1.38"/>
    <x v="40"/>
    <n v="86817.51"/>
    <n v="334.01"/>
    <n v="5338.56"/>
    <n v="5203.08"/>
    <n v="256.67"/>
    <x v="0"/>
    <n v="2017"/>
    <s v="Albany"/>
    <n v="89458.54"/>
    <n v="10798.31"/>
    <x v="4"/>
    <n v="21"/>
    <n v="123452.78519999998"/>
  </r>
  <r>
    <d v="2017-05-21T00:00:00"/>
    <n v="1.84"/>
    <x v="41"/>
    <n v="385.05"/>
    <n v="0"/>
    <n v="2778.99"/>
    <n v="0"/>
    <n v="0"/>
    <x v="1"/>
    <n v="2017"/>
    <s v="Albany"/>
    <n v="405.38"/>
    <n v="2778.99"/>
    <x v="4"/>
    <n v="21"/>
    <n v="745.89920000000006"/>
  </r>
  <r>
    <d v="2017-05-28T00:00:00"/>
    <n v="1.8"/>
    <x v="42"/>
    <n v="106690.16"/>
    <n v="105.74"/>
    <n v="6141.75"/>
    <n v="6029.14"/>
    <n v="556.66999999999996"/>
    <x v="0"/>
    <n v="2017"/>
    <s v="Albany"/>
    <n v="109141.55"/>
    <n v="12727.56"/>
    <x v="4"/>
    <n v="22"/>
    <n v="196454.79"/>
  </r>
  <r>
    <d v="2017-05-28T00:00:00"/>
    <n v="1.87"/>
    <x v="43"/>
    <n v="344.88"/>
    <n v="0"/>
    <n v="3008.64"/>
    <n v="0"/>
    <n v="0"/>
    <x v="1"/>
    <n v="2017"/>
    <s v="Albany"/>
    <n v="356.81"/>
    <n v="3008.64"/>
    <x v="4"/>
    <n v="22"/>
    <n v="667.23470000000009"/>
  </r>
  <r>
    <d v="2017-06-04T00:00:00"/>
    <n v="1.7"/>
    <x v="44"/>
    <n v="72573.09"/>
    <n v="100.07"/>
    <n v="2834.14"/>
    <n v="6342.63"/>
    <n v="1070"/>
    <x v="0"/>
    <n v="2017"/>
    <s v="Albany"/>
    <n v="74596.2"/>
    <n v="10246.77"/>
    <x v="5"/>
    <n v="23"/>
    <n v="126813.54"/>
  </r>
  <r>
    <d v="2017-06-04T00:00:00"/>
    <n v="1.63"/>
    <x v="45"/>
    <n v="352.85"/>
    <n v="0"/>
    <n v="3364.07"/>
    <n v="0"/>
    <n v="0"/>
    <x v="1"/>
    <n v="2017"/>
    <s v="Albany"/>
    <n v="407.32000000000005"/>
    <n v="3364.07"/>
    <x v="5"/>
    <n v="23"/>
    <n v="663.9316"/>
  </r>
  <r>
    <d v="2017-06-11T00:00:00"/>
    <n v="1.65"/>
    <x v="46"/>
    <n v="76736.87"/>
    <n v="364.68"/>
    <n v="2704.43"/>
    <n v="8235.11"/>
    <n v="1918.33"/>
    <x v="0"/>
    <n v="2017"/>
    <s v="Albany"/>
    <n v="79091.389999999985"/>
    <n v="12857.87"/>
    <x v="5"/>
    <n v="24"/>
    <n v="130500.79349999997"/>
  </r>
  <r>
    <d v="2017-06-11T00:00:00"/>
    <n v="2.04"/>
    <x v="47"/>
    <n v="248.87"/>
    <n v="0"/>
    <n v="2449.04"/>
    <n v="0"/>
    <n v="0"/>
    <x v="1"/>
    <n v="2017"/>
    <s v="Albany"/>
    <n v="270.2"/>
    <n v="2449.04"/>
    <x v="5"/>
    <n v="24"/>
    <n v="551.20799999999997"/>
  </r>
  <r>
    <d v="2017-06-18T00:00:00"/>
    <n v="1.58"/>
    <x v="48"/>
    <n v="82154.429999999993"/>
    <n v="723.07"/>
    <n v="3875.12"/>
    <n v="6697.71"/>
    <n v="1175"/>
    <x v="0"/>
    <n v="2017"/>
    <s v="Albany"/>
    <n v="85331.51"/>
    <n v="11747.83"/>
    <x v="5"/>
    <n v="25"/>
    <n v="134823.78579999998"/>
  </r>
  <r>
    <d v="2017-06-18T00:00:00"/>
    <n v="2.0299999999999998"/>
    <x v="49"/>
    <n v="266.88"/>
    <n v="0"/>
    <n v="2551.6999999999998"/>
    <n v="0"/>
    <n v="0"/>
    <x v="1"/>
    <n v="2017"/>
    <s v="Albany"/>
    <n v="633.4"/>
    <n v="2551.6999999999998"/>
    <x v="5"/>
    <n v="25"/>
    <n v="1285.8019999999999"/>
  </r>
  <r>
    <d v="2017-06-25T00:00:00"/>
    <n v="1.53"/>
    <x v="50"/>
    <n v="74282.58"/>
    <n v="129.85"/>
    <n v="4686.34"/>
    <n v="6874.6"/>
    <n v="1105"/>
    <x v="0"/>
    <n v="2017"/>
    <s v="Albany"/>
    <n v="76637.100000000006"/>
    <n v="12665.94"/>
    <x v="5"/>
    <n v="26"/>
    <n v="117254.76300000001"/>
  </r>
  <r>
    <d v="2017-06-25T00:00:00"/>
    <n v="2.13"/>
    <x v="51"/>
    <n v="295.60000000000002"/>
    <n v="0"/>
    <n v="2460.75"/>
    <n v="0"/>
    <n v="0"/>
    <x v="1"/>
    <n v="2017"/>
    <s v="Albany"/>
    <n v="438.06000000000006"/>
    <n v="2460.75"/>
    <x v="5"/>
    <n v="26"/>
    <n v="933.06780000000003"/>
  </r>
  <r>
    <d v="2017-07-02T00:00:00"/>
    <n v="1.56"/>
    <x v="52"/>
    <n v="79968.240000000005"/>
    <n v="741.19"/>
    <n v="6549.32"/>
    <n v="6584.85"/>
    <n v="1630"/>
    <x v="0"/>
    <n v="2017"/>
    <s v="Albany"/>
    <n v="83517.900000000009"/>
    <n v="14764.17"/>
    <x v="6"/>
    <n v="27"/>
    <n v="130287.92400000001"/>
  </r>
  <r>
    <d v="2017-07-02T00:00:00"/>
    <n v="2.0299999999999998"/>
    <x v="53"/>
    <n v="278.04000000000002"/>
    <n v="0"/>
    <n v="1931.41"/>
    <n v="0"/>
    <n v="0"/>
    <x v="1"/>
    <n v="2017"/>
    <s v="Albany"/>
    <n v="337.45000000000005"/>
    <n v="1931.41"/>
    <x v="6"/>
    <n v="27"/>
    <n v="685.02350000000001"/>
  </r>
  <r>
    <d v="2017-07-09T00:00:00"/>
    <n v="1.52"/>
    <x v="54"/>
    <n v="81929.02"/>
    <n v="494.51"/>
    <n v="8213.25"/>
    <n v="5210.17"/>
    <n v="2585"/>
    <x v="0"/>
    <n v="2017"/>
    <s v="Albany"/>
    <n v="85322.99"/>
    <n v="16008.42"/>
    <x v="6"/>
    <n v="28"/>
    <n v="129690.94480000001"/>
  </r>
  <r>
    <d v="2017-07-09T00:00:00"/>
    <n v="2"/>
    <x v="55"/>
    <n v="187.9"/>
    <n v="0"/>
    <n v="1657.14"/>
    <n v="0"/>
    <n v="0"/>
    <x v="1"/>
    <n v="2017"/>
    <s v="Albany"/>
    <n v="225.96"/>
    <n v="1657.14"/>
    <x v="6"/>
    <n v="28"/>
    <n v="451.92"/>
  </r>
  <r>
    <d v="2017-07-16T00:00:00"/>
    <n v="1.39"/>
    <x v="56"/>
    <n v="86707.66"/>
    <n v="2546.08"/>
    <n v="4950.13"/>
    <n v="4788.96"/>
    <n v="1000"/>
    <x v="0"/>
    <n v="2017"/>
    <s v="Albany"/>
    <n v="91722.52"/>
    <n v="10739.09"/>
    <x v="6"/>
    <n v="29"/>
    <n v="127494.30279999999"/>
  </r>
  <r>
    <d v="2017-07-16T00:00:00"/>
    <n v="1.87"/>
    <x v="57"/>
    <n v="274.95"/>
    <n v="0"/>
    <n v="2458.98"/>
    <n v="0"/>
    <n v="0"/>
    <x v="1"/>
    <n v="2017"/>
    <s v="Albany"/>
    <n v="430.04999999999995"/>
    <n v="2458.98"/>
    <x v="6"/>
    <n v="29"/>
    <n v="804.19349999999997"/>
  </r>
  <r>
    <d v="2017-07-23T00:00:00"/>
    <n v="1.49"/>
    <x v="58"/>
    <n v="72533.279999999999"/>
    <n v="940.58"/>
    <n v="3250.3"/>
    <n v="4896.93"/>
    <n v="890"/>
    <x v="0"/>
    <n v="2017"/>
    <s v="Albany"/>
    <n v="75379.38"/>
    <n v="9037.23"/>
    <x v="6"/>
    <n v="30"/>
    <n v="112315.27620000001"/>
  </r>
  <r>
    <d v="2017-07-23T00:00:00"/>
    <n v="1.42"/>
    <x v="59"/>
    <n v="93.39"/>
    <n v="0"/>
    <n v="4046.83"/>
    <n v="0"/>
    <n v="0"/>
    <x v="1"/>
    <n v="2017"/>
    <s v="Albany"/>
    <n v="186.78"/>
    <n v="4046.83"/>
    <x v="6"/>
    <n v="30"/>
    <n v="265.2276"/>
  </r>
  <r>
    <d v="2017-07-30T00:00:00"/>
    <n v="1.61"/>
    <x v="60"/>
    <n v="73287.66"/>
    <n v="321.62"/>
    <n v="5552.63"/>
    <n v="1932.24"/>
    <n v="590"/>
    <x v="0"/>
    <n v="2017"/>
    <s v="Albany"/>
    <n v="75525.09"/>
    <n v="8074.87"/>
    <x v="6"/>
    <n v="31"/>
    <n v="121595.3949"/>
  </r>
  <r>
    <d v="2017-07-30T00:00:00"/>
    <n v="1.67"/>
    <x v="61"/>
    <n v="92.99"/>
    <n v="0"/>
    <n v="2355.5700000000002"/>
    <n v="0"/>
    <n v="0"/>
    <x v="1"/>
    <n v="2017"/>
    <s v="Albany"/>
    <n v="148.25"/>
    <n v="2355.5700000000002"/>
    <x v="6"/>
    <n v="31"/>
    <n v="247.57749999999999"/>
  </r>
  <r>
    <d v="2017-08-06T00:00:00"/>
    <n v="1.53"/>
    <x v="62"/>
    <n v="76509.070000000007"/>
    <n v="336.06"/>
    <n v="5918.21"/>
    <n v="6844.59"/>
    <n v="873.33"/>
    <x v="0"/>
    <n v="2017"/>
    <s v="Albany"/>
    <n v="79302.040000000008"/>
    <n v="13636.13"/>
    <x v="7"/>
    <n v="32"/>
    <n v="121332.12120000001"/>
  </r>
  <r>
    <d v="2017-08-06T00:00:00"/>
    <n v="1.98"/>
    <x v="63"/>
    <n v="331.89"/>
    <n v="0"/>
    <n v="2205.29"/>
    <n v="0"/>
    <n v="0"/>
    <x v="1"/>
    <n v="2017"/>
    <s v="Albany"/>
    <n v="371.2"/>
    <n v="2205.29"/>
    <x v="7"/>
    <n v="32"/>
    <n v="734.976"/>
  </r>
  <r>
    <d v="2017-08-13T00:00:00"/>
    <n v="1.52"/>
    <x v="64"/>
    <n v="118605.14"/>
    <n v="186.67"/>
    <n v="8301.9699999999993"/>
    <n v="3132.71"/>
    <n v="896.66"/>
    <x v="0"/>
    <n v="2017"/>
    <s v="Albany"/>
    <n v="120739.06999999999"/>
    <n v="12331.34"/>
    <x v="7"/>
    <n v="33"/>
    <n v="183523.38639999999"/>
  </r>
  <r>
    <d v="2017-08-13T00:00:00"/>
    <n v="1.9"/>
    <x v="65"/>
    <n v="207.29"/>
    <n v="0"/>
    <n v="2009.77"/>
    <n v="0"/>
    <n v="0"/>
    <x v="1"/>
    <n v="2017"/>
    <s v="Albany"/>
    <n v="250.14999999999998"/>
    <n v="2009.77"/>
    <x v="7"/>
    <n v="33"/>
    <n v="475.28499999999991"/>
  </r>
  <r>
    <d v="2017-08-20T00:00:00"/>
    <n v="1.61"/>
    <x v="66"/>
    <n v="59028.13"/>
    <n v="130.13999999999999"/>
    <n v="8599.25"/>
    <n v="4155.7700000000004"/>
    <n v="1153.33"/>
    <x v="0"/>
    <n v="2017"/>
    <s v="Albany"/>
    <n v="60711.979999999996"/>
    <n v="13908.35"/>
    <x v="7"/>
    <n v="34"/>
    <n v="97746.287800000006"/>
  </r>
  <r>
    <d v="2017-08-20T00:00:00"/>
    <n v="1.86"/>
    <x v="67"/>
    <n v="143.82"/>
    <n v="0"/>
    <n v="2379.0500000000002"/>
    <n v="0"/>
    <n v="0"/>
    <x v="1"/>
    <n v="2017"/>
    <s v="Albany"/>
    <n v="205.03"/>
    <n v="2379.0500000000002"/>
    <x v="7"/>
    <n v="34"/>
    <n v="381.35580000000004"/>
  </r>
  <r>
    <d v="2017-08-27T00:00:00"/>
    <n v="1.61"/>
    <x v="68"/>
    <n v="59831.83"/>
    <n v="71.459999999999994"/>
    <n v="9395.94"/>
    <n v="3709.46"/>
    <n v="306.67"/>
    <x v="0"/>
    <n v="2017"/>
    <s v="Albany"/>
    <n v="62059.49"/>
    <n v="13412.070000000002"/>
    <x v="7"/>
    <n v="35"/>
    <n v="99915.778900000005"/>
  </r>
  <r>
    <d v="2017-08-27T00:00:00"/>
    <n v="1.91"/>
    <x v="69"/>
    <n v="210.54"/>
    <n v="0"/>
    <n v="2270.59"/>
    <n v="0"/>
    <n v="0"/>
    <x v="1"/>
    <n v="2017"/>
    <s v="Albany"/>
    <n v="254.69"/>
    <n v="2270.59"/>
    <x v="7"/>
    <n v="35"/>
    <n v="486.4579"/>
  </r>
  <r>
    <d v="2017-09-03T00:00:00"/>
    <n v="1.76"/>
    <x v="70"/>
    <n v="59299.03"/>
    <n v="121.57"/>
    <n v="4615.1899999999996"/>
    <n v="3646.8"/>
    <n v="1876.67"/>
    <x v="0"/>
    <n v="2017"/>
    <s v="Albany"/>
    <n v="64158.979999999996"/>
    <n v="10138.66"/>
    <x v="8"/>
    <n v="36"/>
    <n v="112919.8048"/>
  </r>
  <r>
    <d v="2017-09-03T00:00:00"/>
    <n v="2"/>
    <x v="71"/>
    <n v="254.49"/>
    <n v="0"/>
    <n v="1655.09"/>
    <n v="0"/>
    <n v="0"/>
    <x v="1"/>
    <n v="2017"/>
    <s v="Albany"/>
    <n v="366.91"/>
    <n v="1655.09"/>
    <x v="8"/>
    <n v="36"/>
    <n v="733.82"/>
  </r>
  <r>
    <d v="2017-09-10T00:00:00"/>
    <n v="1.78"/>
    <x v="72"/>
    <n v="87155.11"/>
    <n v="136.96"/>
    <n v="4559.3599999999997"/>
    <n v="3672.77"/>
    <n v="753.33"/>
    <x v="0"/>
    <n v="2017"/>
    <s v="Albany"/>
    <n v="90660.420000000013"/>
    <n v="8985.4599999999991"/>
    <x v="8"/>
    <n v="37"/>
    <n v="161375.54760000002"/>
  </r>
  <r>
    <d v="2017-09-10T00:00:00"/>
    <n v="1.78"/>
    <x v="73"/>
    <n v="196.27"/>
    <n v="0"/>
    <n v="2894.74"/>
    <n v="3.33"/>
    <n v="0"/>
    <x v="1"/>
    <n v="2017"/>
    <s v="Albany"/>
    <n v="241.77"/>
    <n v="2898.0699999999997"/>
    <x v="8"/>
    <n v="37"/>
    <n v="430.35060000000004"/>
  </r>
  <r>
    <d v="2017-09-17T00:00:00"/>
    <n v="1.41"/>
    <x v="74"/>
    <n v="66934.64"/>
    <n v="33.590000000000003"/>
    <n v="5289.78"/>
    <n v="3851.75"/>
    <n v="13.33"/>
    <x v="0"/>
    <n v="2017"/>
    <s v="Albany"/>
    <n v="70954.429999999993"/>
    <n v="9154.8599999999988"/>
    <x v="8"/>
    <n v="38"/>
    <n v="100045.74629999998"/>
  </r>
  <r>
    <d v="2017-09-17T00:00:00"/>
    <n v="1.55"/>
    <x v="75"/>
    <n v="215.1"/>
    <n v="0"/>
    <n v="3185.78"/>
    <n v="0"/>
    <n v="0"/>
    <x v="1"/>
    <n v="2017"/>
    <s v="Albany"/>
    <n v="245.42"/>
    <n v="3185.78"/>
    <x v="8"/>
    <n v="38"/>
    <n v="380.40100000000001"/>
  </r>
  <r>
    <d v="2017-09-24T00:00:00"/>
    <n v="1.64"/>
    <x v="76"/>
    <n v="56023.16"/>
    <n v="74.819999999999993"/>
    <n v="5391.35"/>
    <n v="4541.6899999999996"/>
    <n v="0"/>
    <x v="0"/>
    <n v="2017"/>
    <s v="Albany"/>
    <n v="58606.600000000006"/>
    <n v="9933.0400000000009"/>
    <x v="8"/>
    <n v="39"/>
    <n v="96114.824000000008"/>
  </r>
  <r>
    <d v="2017-09-24T00:00:00"/>
    <n v="1.42"/>
    <x v="77"/>
    <n v="95.31"/>
    <n v="0"/>
    <n v="3475.05"/>
    <n v="0"/>
    <n v="0"/>
    <x v="1"/>
    <n v="2017"/>
    <s v="Albany"/>
    <n v="152.13"/>
    <n v="3475.05"/>
    <x v="8"/>
    <n v="39"/>
    <n v="216.02459999999999"/>
  </r>
  <r>
    <d v="2017-10-01T00:00:00"/>
    <n v="1.69"/>
    <x v="78"/>
    <n v="57416.25"/>
    <n v="77.849999999999994"/>
    <n v="5069.66"/>
    <n v="4230.33"/>
    <n v="0"/>
    <x v="0"/>
    <n v="2017"/>
    <s v="Albany"/>
    <n v="61905.120000000003"/>
    <n v="9299.99"/>
    <x v="9"/>
    <n v="40"/>
    <n v="104619.6528"/>
  </r>
  <r>
    <d v="2017-10-01T00:00:00"/>
    <n v="1.59"/>
    <x v="79"/>
    <n v="150.24"/>
    <n v="0"/>
    <n v="3242.51"/>
    <n v="0"/>
    <n v="0"/>
    <x v="1"/>
    <n v="2017"/>
    <s v="Albany"/>
    <n v="181.44"/>
    <n v="3242.51"/>
    <x v="9"/>
    <n v="40"/>
    <n v="288.4896"/>
  </r>
  <r>
    <d v="2017-10-08T00:00:00"/>
    <n v="1.78"/>
    <x v="80"/>
    <n v="45843.75"/>
    <n v="42.63"/>
    <n v="2148.1999999999998"/>
    <n v="3654.21"/>
    <n v="0"/>
    <x v="0"/>
    <n v="2017"/>
    <s v="Albany"/>
    <n v="49566.2"/>
    <n v="5802.41"/>
    <x v="9"/>
    <n v="41"/>
    <n v="88227.835999999996"/>
  </r>
  <r>
    <d v="2017-10-08T00:00:00"/>
    <n v="1.4"/>
    <x v="81"/>
    <n v="341.52"/>
    <n v="0"/>
    <n v="4864.76"/>
    <n v="0"/>
    <n v="0"/>
    <x v="1"/>
    <n v="2017"/>
    <s v="Albany"/>
    <n v="364.66999999999996"/>
    <n v="4864.76"/>
    <x v="9"/>
    <n v="41"/>
    <n v="510.5379999999999"/>
  </r>
  <r>
    <d v="2017-10-15T00:00:00"/>
    <n v="1.65"/>
    <x v="82"/>
    <n v="63355.37"/>
    <n v="62.45"/>
    <n v="3882.02"/>
    <n v="2891.7"/>
    <n v="0"/>
    <x v="0"/>
    <n v="2017"/>
    <s v="Albany"/>
    <n v="66801.17"/>
    <n v="6773.7199999999993"/>
    <x v="9"/>
    <n v="42"/>
    <n v="110221.93049999999"/>
  </r>
  <r>
    <d v="2017-10-15T00:00:00"/>
    <n v="1.47"/>
    <x v="83"/>
    <n v="237.43"/>
    <n v="0"/>
    <n v="4266.7"/>
    <n v="0"/>
    <n v="0"/>
    <x v="1"/>
    <n v="2017"/>
    <s v="Albany"/>
    <n v="256.14"/>
    <n v="4266.7"/>
    <x v="9"/>
    <n v="42"/>
    <n v="376.52579999999995"/>
  </r>
  <r>
    <d v="2017-10-22T00:00:00"/>
    <n v="1.56"/>
    <x v="84"/>
    <n v="57340.3"/>
    <n v="35.479999999999997"/>
    <n v="5101.6400000000003"/>
    <n v="3467.87"/>
    <n v="0"/>
    <x v="0"/>
    <n v="2017"/>
    <s v="Albany"/>
    <n v="61134.580000000009"/>
    <n v="8569.51"/>
    <x v="9"/>
    <n v="43"/>
    <n v="95369.944800000012"/>
  </r>
  <r>
    <d v="2017-10-22T00:00:00"/>
    <n v="1.49"/>
    <x v="85"/>
    <n v="268.83"/>
    <n v="0"/>
    <n v="4061.99"/>
    <n v="3.33"/>
    <n v="0"/>
    <x v="1"/>
    <n v="2017"/>
    <s v="Albany"/>
    <n v="272.34999999999997"/>
    <n v="4065.3199999999997"/>
    <x v="9"/>
    <n v="43"/>
    <n v="405.80149999999992"/>
  </r>
  <r>
    <d v="2017-10-29T00:00:00"/>
    <n v="1.67"/>
    <x v="86"/>
    <n v="57585.49"/>
    <n v="57.94"/>
    <n v="5050.91"/>
    <n v="3778.13"/>
    <n v="0"/>
    <x v="0"/>
    <n v="2017"/>
    <s v="Albany"/>
    <n v="60603.19"/>
    <n v="8829.0400000000009"/>
    <x v="9"/>
    <n v="44"/>
    <n v="101207.3273"/>
  </r>
  <r>
    <d v="2017-10-29T00:00:00"/>
    <n v="1.38"/>
    <x v="87"/>
    <n v="180.62"/>
    <n v="0"/>
    <n v="5390.18"/>
    <n v="0"/>
    <n v="0"/>
    <x v="1"/>
    <n v="2017"/>
    <s v="Albany"/>
    <n v="193.61"/>
    <n v="5390.18"/>
    <x v="9"/>
    <n v="44"/>
    <n v="267.18180000000001"/>
  </r>
  <r>
    <d v="2017-11-05T00:00:00"/>
    <n v="1.62"/>
    <x v="88"/>
    <n v="55509.31"/>
    <n v="33.880000000000003"/>
    <n v="9877.42"/>
    <n v="3172.97"/>
    <n v="0"/>
    <x v="0"/>
    <n v="2017"/>
    <s v="Albany"/>
    <n v="58026.549999999996"/>
    <n v="13050.39"/>
    <x v="10"/>
    <n v="45"/>
    <n v="94003.010999999999"/>
  </r>
  <r>
    <d v="2017-11-05T00:00:00"/>
    <n v="1.5"/>
    <x v="89"/>
    <n v="64.14"/>
    <n v="0"/>
    <n v="3358.16"/>
    <n v="0"/>
    <n v="0"/>
    <x v="1"/>
    <n v="2017"/>
    <s v="Albany"/>
    <n v="67.7"/>
    <n v="3358.16"/>
    <x v="10"/>
    <n v="45"/>
    <n v="101.55000000000001"/>
  </r>
  <r>
    <d v="2017-11-12T00:00:00"/>
    <n v="1.26"/>
    <x v="90"/>
    <n v="96748"/>
    <n v="213"/>
    <n v="8006"/>
    <n v="4109"/>
    <n v="0"/>
    <x v="0"/>
    <n v="2017"/>
    <s v="Albany"/>
    <n v="101470"/>
    <n v="12115"/>
    <x v="10"/>
    <n v="46"/>
    <n v="127852.2"/>
  </r>
  <r>
    <d v="2017-11-12T00:00:00"/>
    <n v="1.71"/>
    <x v="91"/>
    <n v="245.71"/>
    <n v="0"/>
    <n v="2418.91"/>
    <n v="0"/>
    <n v="0"/>
    <x v="1"/>
    <n v="2017"/>
    <s v="Albany"/>
    <n v="245.71"/>
    <n v="2418.91"/>
    <x v="10"/>
    <n v="46"/>
    <n v="420.16410000000002"/>
  </r>
  <r>
    <d v="2017-11-19T00:00:00"/>
    <n v="1.65"/>
    <x v="92"/>
    <n v="80596"/>
    <n v="43"/>
    <n v="7536"/>
    <n v="6404"/>
    <n v="0"/>
    <x v="0"/>
    <n v="2017"/>
    <s v="Albany"/>
    <n v="83334"/>
    <n v="13940"/>
    <x v="10"/>
    <n v="47"/>
    <n v="137501.1"/>
  </r>
  <r>
    <d v="2017-11-19T00:00:00"/>
    <n v="1.75"/>
    <x v="91"/>
    <n v="252.98"/>
    <n v="0"/>
    <n v="2250.0700000000002"/>
    <n v="3.33"/>
    <n v="0"/>
    <x v="1"/>
    <n v="2017"/>
    <s v="Albany"/>
    <n v="252.98"/>
    <n v="2253.4"/>
    <x v="10"/>
    <n v="47"/>
    <n v="442.71499999999997"/>
  </r>
  <r>
    <d v="2017-11-26T00:00:00"/>
    <n v="1.5"/>
    <x v="93"/>
    <n v="49076"/>
    <n v="62"/>
    <n v="5059"/>
    <n v="6368"/>
    <n v="0"/>
    <x v="0"/>
    <n v="2017"/>
    <s v="Albany"/>
    <n v="51551"/>
    <n v="11427"/>
    <x v="10"/>
    <n v="48"/>
    <n v="77326.5"/>
  </r>
  <r>
    <d v="2017-11-26T00:00:00"/>
    <n v="1.57"/>
    <x v="94"/>
    <n v="182.15"/>
    <n v="0"/>
    <n v="2631.39"/>
    <n v="0"/>
    <n v="0"/>
    <x v="1"/>
    <n v="2017"/>
    <s v="Albany"/>
    <n v="209.9"/>
    <n v="2631.39"/>
    <x v="10"/>
    <n v="48"/>
    <n v="329.54300000000001"/>
  </r>
  <r>
    <d v="2017-12-03T00:00:00"/>
    <n v="1.39"/>
    <x v="95"/>
    <n v="126551"/>
    <n v="136"/>
    <n v="7061"/>
    <n v="2450"/>
    <n v="0"/>
    <x v="0"/>
    <n v="2017"/>
    <s v="Albany"/>
    <n v="130459"/>
    <n v="9511"/>
    <x v="11"/>
    <n v="49"/>
    <n v="181338.00999999998"/>
  </r>
  <r>
    <d v="2017-12-03T00:00:00"/>
    <n v="1.44"/>
    <x v="96"/>
    <n v="306.55"/>
    <n v="0"/>
    <n v="3151.94"/>
    <n v="0"/>
    <n v="0"/>
    <x v="1"/>
    <n v="2017"/>
    <s v="Albany"/>
    <n v="425.1"/>
    <n v="3151.94"/>
    <x v="11"/>
    <n v="49"/>
    <n v="612.14400000000001"/>
  </r>
  <r>
    <d v="2017-12-10T00:00:00"/>
    <n v="1.29"/>
    <x v="97"/>
    <n v="75147.56"/>
    <n v="104.36"/>
    <n v="7268.21"/>
    <n v="6585.35"/>
    <n v="0"/>
    <x v="0"/>
    <n v="2017"/>
    <s v="Albany"/>
    <n v="78471.97"/>
    <n v="13853.560000000001"/>
    <x v="11"/>
    <n v="50"/>
    <n v="101228.8413"/>
  </r>
  <r>
    <d v="2017-12-10T00:00:00"/>
    <n v="1.45"/>
    <x v="98"/>
    <n v="262.14"/>
    <n v="0"/>
    <n v="3499.8"/>
    <n v="0"/>
    <n v="0"/>
    <x v="1"/>
    <n v="2017"/>
    <s v="Albany"/>
    <n v="280.18"/>
    <n v="3499.8"/>
    <x v="11"/>
    <n v="50"/>
    <n v="406.26100000000002"/>
  </r>
  <r>
    <d v="2017-12-17T00:00:00"/>
    <n v="1.43"/>
    <x v="99"/>
    <n v="50811.519999999997"/>
    <n v="79.180000000000007"/>
    <n v="8914.1299999999992"/>
    <n v="8293.7800000000007"/>
    <n v="0"/>
    <x v="0"/>
    <n v="2017"/>
    <s v="Albany"/>
    <n v="53469.649999999994"/>
    <n v="17207.91"/>
    <x v="11"/>
    <n v="51"/>
    <n v="76461.599499999982"/>
  </r>
  <r>
    <d v="2017-12-17T00:00:00"/>
    <n v="1.43"/>
    <x v="100"/>
    <n v="209.3"/>
    <n v="0"/>
    <n v="3267.01"/>
    <n v="0"/>
    <n v="0"/>
    <x v="1"/>
    <n v="2017"/>
    <s v="Albany"/>
    <n v="246.76000000000002"/>
    <n v="3267.01"/>
    <x v="11"/>
    <n v="51"/>
    <n v="352.86680000000001"/>
  </r>
  <r>
    <d v="2017-12-24T00:00:00"/>
    <n v="1.45"/>
    <x v="101"/>
    <n v="58592.23"/>
    <n v="19.059999999999999"/>
    <n v="6863.18"/>
    <n v="8752.91"/>
    <n v="0"/>
    <x v="0"/>
    <n v="2017"/>
    <s v="Albany"/>
    <n v="61423"/>
    <n v="15616.09"/>
    <x v="11"/>
    <n v="52"/>
    <n v="89063.349999999991"/>
  </r>
  <r>
    <d v="2017-12-24T00:00:00"/>
    <n v="1.58"/>
    <x v="102"/>
    <n v="327.39"/>
    <n v="0"/>
    <n v="3335.06"/>
    <n v="0"/>
    <n v="0"/>
    <x v="1"/>
    <n v="2017"/>
    <s v="Albany"/>
    <n v="359.07"/>
    <n v="3335.06"/>
    <x v="11"/>
    <n v="52"/>
    <n v="567.3306"/>
  </r>
  <r>
    <d v="2017-12-31T00:00:00"/>
    <n v="1.47"/>
    <x v="103"/>
    <n v="101135.53"/>
    <n v="20.25"/>
    <n v="5556.98"/>
    <n v="4178.96"/>
    <n v="0"/>
    <x v="0"/>
    <n v="2017"/>
    <s v="Albany"/>
    <n v="103778.48"/>
    <n v="9735.9399999999987"/>
    <x v="11"/>
    <n v="53"/>
    <n v="152554.36559999999"/>
  </r>
  <r>
    <d v="2017-12-31T00:00:00"/>
    <n v="1.46"/>
    <x v="104"/>
    <n v="198.16"/>
    <n v="0"/>
    <n v="3247.57"/>
    <n v="0"/>
    <n v="0"/>
    <x v="1"/>
    <n v="2017"/>
    <s v="Albany"/>
    <n v="216.28"/>
    <n v="3247.57"/>
    <x v="11"/>
    <n v="53"/>
    <n v="315.76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B3CA8-EE39-4336-B5AC-4795A72093CC}" name="Pivo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ype">
  <location ref="A3:J6" firstHeaderRow="0" firstDataRow="1" firstDataCol="1" rowPageCount="1" colPageCount="1"/>
  <pivotFields count="16">
    <pivotField numFmtId="14" subtotalTop="0" showAll="0"/>
    <pivotField numFmtId="4" subtotalTop="0" showAll="0"/>
    <pivotField dataField="1" numFmtId="4" subtotalTop="0" showAll="0"/>
    <pivotField dataField="1" numFmtId="1" subtotalTop="0" showAll="0"/>
    <pivotField dataField="1" numFmtId="1" subtotalTop="0" showAll="0"/>
    <pivotField numFmtId="1" subtotalTop="0" showAll="0"/>
    <pivotField numFmtId="1" subtotalTop="0" showAll="0"/>
    <pivotField numFmtId="1" subtotalTop="0" showAll="0"/>
    <pivotField axis="axisRow" subtotalTop="0" showAll="0">
      <items count="3">
        <item x="0"/>
        <item x="1"/>
        <item t="default"/>
      </items>
    </pivotField>
    <pivotField numFmtId="1" subtotalTop="0" showAll="0"/>
    <pivotField subtotalTop="0" showAll="0"/>
    <pivotField numFmtId="1" subtotalTop="0" showAll="0"/>
    <pivotField numFmtId="1" subtotalTop="0" showAll="0"/>
    <pivotField axis="axisPage" numFmtId="1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ubtotalTop="0" showAll="0"/>
    <pivotField subtotalTop="0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3" item="6" hier="-1"/>
  </pageFields>
  <dataFields count="9">
    <dataField name="Sum of Hass" fld="2" baseField="0" baseItem="0"/>
    <dataField name="Average of Hass" fld="2" subtotal="average" baseField="8" baseItem="1"/>
    <dataField name="Hass Percentages" fld="2" showDataAs="percentOfCol" baseField="8" baseItem="1" numFmtId="9"/>
    <dataField name="Sum of Reed" fld="3" baseField="0" baseItem="0"/>
    <dataField name="Average of Reed" fld="3" subtotal="average" baseField="8" baseItem="1"/>
    <dataField name="Reed Percentages" fld="3" showDataAs="percentOfCol" baseField="8" baseItem="1" numFmtId="9"/>
    <dataField name="Sum of Zutano" fld="4" baseField="0" baseItem="0"/>
    <dataField name="Average of Zutano" fld="4" subtotal="average" baseField="8" baseItem="1"/>
    <dataField name="Zutano Percentages" fld="4" showDataAs="percentOfCol" baseField="8" baseItem="1" numFmtId="9"/>
  </dataFields>
  <formats count="6">
    <format dxfId="23">
      <pivotArea collapsedLevelsAreSubtotals="1" fieldPosition="0">
        <references count="1">
          <reference field="8" count="0"/>
        </references>
      </pivotArea>
    </format>
    <format dxfId="22">
      <pivotArea grandRow="1" outline="0" collapsedLevelsAreSubtotals="1" fieldPosition="0"/>
    </format>
    <format dxfId="21">
      <pivotArea outline="0" collapsedLevelsAreSubtotals="1" fieldPosition="0"/>
    </format>
    <format dxfId="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40227-E8A0-4E9D-86B8-C9E89DC40962}" name="Data" displayName="Data" ref="A1:P107" totalsRowShown="0" headerRowDxfId="17" dataDxfId="16">
  <autoFilter ref="A1:P107" xr:uid="{71840227-E8A0-4E9D-86B8-C9E89DC40962}"/>
  <tableColumns count="16">
    <tableColumn id="1" xr3:uid="{DB40210C-F507-4485-9738-C377A3009F47}" name="Date" dataDxfId="15"/>
    <tableColumn id="2" xr3:uid="{1F1F5CEF-00D7-42DB-95F0-6715EE018AD5}" name="Average Avocado Weekly Price" dataDxfId="14"/>
    <tableColumn id="3" xr3:uid="{67838465-72EE-416D-9D83-C45170434704}" name="Hass" dataDxfId="13"/>
    <tableColumn id="4" xr3:uid="{0D8E96A2-BF8A-4745-BE75-BE74E73D5C7C}" name="Reed" dataDxfId="12"/>
    <tableColumn id="5" xr3:uid="{7E9C80AF-C219-4E16-A9D4-3E35C991D22D}" name="Zutano" dataDxfId="11"/>
    <tableColumn id="6" xr3:uid="{909334A9-6DFA-4E34-BDA5-9E4A2EE1FACA}" name="Small Bags" dataDxfId="10"/>
    <tableColumn id="7" xr3:uid="{C641E9EA-B4E9-4E14-AC46-29116C1E93B9}" name="Large Bags" dataDxfId="9"/>
    <tableColumn id="8" xr3:uid="{A40C29B2-5FD6-4DD8-AB2F-395C3CE271EE}" name="Xlarge Bags" dataDxfId="8"/>
    <tableColumn id="9" xr3:uid="{3711AF26-604C-4BE4-82C9-BC22F5CCF1A4}" name="Avocado Type" dataDxfId="7"/>
    <tableColumn id="10" xr3:uid="{322316EC-D906-4563-8F3C-B6739B9D2CCD}" name="Year" dataDxfId="6"/>
    <tableColumn id="11" xr3:uid="{FB90F510-2CD0-4EC6-87FD-8D212119161F}" name="Region" dataDxfId="5"/>
    <tableColumn id="12" xr3:uid="{B1B7EF90-10DF-460D-9B8B-5554188BA44B}" name="Total Avocados Sold" dataDxfId="4">
      <calculatedColumnFormula>Data[[#This Row],[Hass]]+Data[[#This Row],[Reed]]+Data[[#This Row],[Zutano]]</calculatedColumnFormula>
    </tableColumn>
    <tableColumn id="15" xr3:uid="{F126A01A-2DCC-4580-BF94-ABD732436269}" name="Total Bags Sold" dataDxfId="3">
      <calculatedColumnFormula>Data[[#This Row],[Small Bags]]+Data[[#This Row],[Large Bags]]+Data[[#This Row],[Xlarge Bags]]</calculatedColumnFormula>
    </tableColumn>
    <tableColumn id="16" xr3:uid="{E75D0679-54D8-468F-AF7A-FD31743BCA78}" name="Month" dataDxfId="2">
      <calculatedColumnFormula>MONTH(Data[[#This Row],[Date]])</calculatedColumnFormula>
    </tableColumn>
    <tableColumn id="17" xr3:uid="{CA6874B4-8AC6-4133-8199-C16BEEF58CA0}" name="Week" dataDxfId="1">
      <calculatedColumnFormula>WEEKNUM(Data[[#This Row],[Date]])</calculatedColumnFormula>
    </tableColumn>
    <tableColumn id="18" xr3:uid="{F11DAB91-BEE3-48C1-B3EF-6E83F12891B4}" name="Income" dataDxfId="0">
      <calculatedColumnFormula>(Data[[#This Row],[Hass]]+Data[[#This Row],[Reed]]+Data[[#This Row],[Zutano]])*Data[[#This Row],[Average Avocado Weekly Price]]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858-D811-476F-97DE-F68DA0C0B701}">
  <dimension ref="A1"/>
  <sheetViews>
    <sheetView tabSelected="1" zoomScale="93" zoomScaleNormal="93" workbookViewId="0">
      <selection activeCell="S10" sqref="S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4CC9-57E5-4B91-9174-04ACFC1E1FC4}">
  <dimension ref="A1:J6"/>
  <sheetViews>
    <sheetView zoomScaleNormal="100" workbookViewId="0">
      <selection activeCell="G14" sqref="G14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15.140625" bestFit="1" customWidth="1"/>
    <col min="4" max="4" width="16.42578125" bestFit="1" customWidth="1"/>
    <col min="5" max="5" width="12.140625" bestFit="1" customWidth="1"/>
    <col min="6" max="6" width="15.7109375" bestFit="1" customWidth="1"/>
    <col min="7" max="7" width="17" customWidth="1"/>
    <col min="8" max="8" width="13.85546875" bestFit="1" customWidth="1"/>
    <col min="9" max="9" width="17.42578125" bestFit="1" customWidth="1"/>
    <col min="10" max="10" width="18.7109375" bestFit="1" customWidth="1"/>
    <col min="11" max="11" width="13.85546875" bestFit="1" customWidth="1"/>
    <col min="12" max="13" width="9" bestFit="1" customWidth="1"/>
    <col min="14" max="14" width="11.28515625" bestFit="1" customWidth="1"/>
    <col min="15" max="15" width="7" bestFit="1" customWidth="1"/>
    <col min="16" max="16" width="8" bestFit="1" customWidth="1"/>
    <col min="17" max="17" width="6" bestFit="1" customWidth="1"/>
    <col min="18" max="25" width="8" bestFit="1" customWidth="1"/>
    <col min="26" max="26" width="6" bestFit="1" customWidth="1"/>
    <col min="27" max="30" width="8" bestFit="1" customWidth="1"/>
    <col min="31" max="31" width="9" bestFit="1" customWidth="1"/>
    <col min="32" max="32" width="6" bestFit="1" customWidth="1"/>
    <col min="33" max="37" width="8" bestFit="1" customWidth="1"/>
    <col min="38" max="38" width="7" bestFit="1" customWidth="1"/>
    <col min="39" max="39" width="6" bestFit="1" customWidth="1"/>
    <col min="40" max="40" width="7" bestFit="1" customWidth="1"/>
    <col min="41" max="41" width="4.5703125" bestFit="1" customWidth="1"/>
    <col min="42" max="44" width="8" bestFit="1" customWidth="1"/>
    <col min="45" max="45" width="6" bestFit="1" customWidth="1"/>
    <col min="46" max="46" width="8" bestFit="1" customWidth="1"/>
    <col min="47" max="47" width="6" bestFit="1" customWidth="1"/>
    <col min="48" max="49" width="7" bestFit="1" customWidth="1"/>
    <col min="50" max="50" width="6" bestFit="1" customWidth="1"/>
    <col min="51" max="51" width="7" bestFit="1" customWidth="1"/>
    <col min="52" max="55" width="6" bestFit="1" customWidth="1"/>
    <col min="56" max="56" width="7" bestFit="1" customWidth="1"/>
    <col min="57" max="57" width="6" bestFit="1" customWidth="1"/>
    <col min="58" max="60" width="7" bestFit="1" customWidth="1"/>
    <col min="61" max="61" width="6" bestFit="1" customWidth="1"/>
    <col min="62" max="62" width="7" bestFit="1" customWidth="1"/>
    <col min="63" max="63" width="11.28515625" bestFit="1" customWidth="1"/>
  </cols>
  <sheetData>
    <row r="1" spans="1:10" x14ac:dyDescent="0.25">
      <c r="A1" s="6" t="s">
        <v>15</v>
      </c>
      <c r="B1" s="8">
        <v>7</v>
      </c>
    </row>
    <row r="3" spans="1:10" x14ac:dyDescent="0.25">
      <c r="A3" s="6" t="s">
        <v>61</v>
      </c>
      <c r="B3" t="s">
        <v>30</v>
      </c>
      <c r="C3" t="s">
        <v>45</v>
      </c>
      <c r="D3" t="s">
        <v>60</v>
      </c>
      <c r="E3" t="s">
        <v>31</v>
      </c>
      <c r="F3" t="s">
        <v>46</v>
      </c>
      <c r="G3" t="s">
        <v>62</v>
      </c>
      <c r="H3" t="s">
        <v>32</v>
      </c>
      <c r="I3" t="s">
        <v>47</v>
      </c>
      <c r="J3" t="s">
        <v>63</v>
      </c>
    </row>
    <row r="4" spans="1:10" x14ac:dyDescent="0.25">
      <c r="A4" s="7" t="s">
        <v>10</v>
      </c>
      <c r="B4" s="26">
        <v>11998.039999999999</v>
      </c>
      <c r="C4" s="26">
        <v>2399.6079999999997</v>
      </c>
      <c r="D4" s="27">
        <v>0.96764161732232412</v>
      </c>
      <c r="E4" s="26">
        <v>394425.86</v>
      </c>
      <c r="F4" s="26">
        <v>78885.171999999991</v>
      </c>
      <c r="G4" s="27">
        <v>0.99765457782008704</v>
      </c>
      <c r="H4" s="26">
        <v>5043.9799999999996</v>
      </c>
      <c r="I4" s="26">
        <v>1008.7959999999999</v>
      </c>
      <c r="J4" s="27">
        <v>1</v>
      </c>
    </row>
    <row r="5" spans="1:10" x14ac:dyDescent="0.25">
      <c r="A5" s="7" t="s">
        <v>12</v>
      </c>
      <c r="B5" s="26">
        <v>401.22</v>
      </c>
      <c r="C5" s="26">
        <v>80.244</v>
      </c>
      <c r="D5" s="27">
        <v>3.2358382677675934E-2</v>
      </c>
      <c r="E5" s="26">
        <v>927.27</v>
      </c>
      <c r="F5" s="26">
        <v>185.45400000000001</v>
      </c>
      <c r="G5" s="27">
        <v>2.3454221799129298E-3</v>
      </c>
      <c r="H5" s="26">
        <v>0</v>
      </c>
      <c r="I5" s="26">
        <v>0</v>
      </c>
      <c r="J5" s="27">
        <v>0</v>
      </c>
    </row>
    <row r="6" spans="1:10" x14ac:dyDescent="0.25">
      <c r="A6" s="7" t="s">
        <v>29</v>
      </c>
      <c r="B6" s="26">
        <v>12399.259999999998</v>
      </c>
      <c r="C6" s="26">
        <v>1239.9259999999999</v>
      </c>
      <c r="D6" s="27">
        <v>1</v>
      </c>
      <c r="E6" s="26">
        <v>395353.13</v>
      </c>
      <c r="F6" s="26">
        <v>39535.313000000002</v>
      </c>
      <c r="G6" s="27">
        <v>1</v>
      </c>
      <c r="H6" s="26">
        <v>5043.9799999999996</v>
      </c>
      <c r="I6" s="26">
        <v>504.39799999999997</v>
      </c>
      <c r="J6" s="27">
        <v>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5F27-12A8-4732-B886-42E1AD7B9F4D}">
  <dimension ref="A1:N24"/>
  <sheetViews>
    <sheetView topLeftCell="A16" zoomScaleNormal="100" workbookViewId="0">
      <selection activeCell="I2" sqref="I2"/>
    </sheetView>
  </sheetViews>
  <sheetFormatPr defaultRowHeight="15" x14ac:dyDescent="0.25"/>
  <cols>
    <col min="1" max="1" width="14.7109375" customWidth="1"/>
    <col min="2" max="2" width="15.140625" customWidth="1"/>
    <col min="6" max="6" width="12.85546875" customWidth="1"/>
    <col min="10" max="10" width="12" customWidth="1"/>
    <col min="11" max="11" width="11.42578125" customWidth="1"/>
    <col min="12" max="12" width="13.7109375" customWidth="1"/>
    <col min="13" max="13" width="13.140625" customWidth="1"/>
  </cols>
  <sheetData>
    <row r="1" spans="1:14" x14ac:dyDescent="0.25">
      <c r="A1" s="29" t="s">
        <v>50</v>
      </c>
      <c r="B1" s="29"/>
      <c r="C1" s="29"/>
      <c r="D1" s="29"/>
      <c r="E1" s="29"/>
      <c r="F1" s="29"/>
    </row>
    <row r="3" spans="1:14" x14ac:dyDescent="0.25">
      <c r="A3" s="28" t="s">
        <v>48</v>
      </c>
      <c r="B3" s="28"/>
      <c r="E3" s="28" t="s">
        <v>49</v>
      </c>
      <c r="F3" s="28"/>
    </row>
    <row r="4" spans="1:14" x14ac:dyDescent="0.25">
      <c r="A4" s="24" t="s">
        <v>51</v>
      </c>
      <c r="B4" s="25" t="s">
        <v>54</v>
      </c>
      <c r="E4" s="24" t="s">
        <v>51</v>
      </c>
      <c r="F4" s="24" t="s">
        <v>57</v>
      </c>
    </row>
    <row r="5" spans="1:14" x14ac:dyDescent="0.25">
      <c r="A5" s="24" t="s">
        <v>52</v>
      </c>
      <c r="B5" s="24" t="s">
        <v>55</v>
      </c>
      <c r="E5" s="24" t="s">
        <v>52</v>
      </c>
      <c r="F5" s="24" t="s">
        <v>58</v>
      </c>
    </row>
    <row r="6" spans="1:14" x14ac:dyDescent="0.25">
      <c r="A6" s="24" t="s">
        <v>53</v>
      </c>
      <c r="B6" s="24" t="s">
        <v>56</v>
      </c>
      <c r="E6" s="24" t="s">
        <v>53</v>
      </c>
      <c r="F6" s="24" t="s">
        <v>59</v>
      </c>
    </row>
    <row r="7" spans="1:14" x14ac:dyDescent="0.25">
      <c r="A7" s="23"/>
      <c r="B7" s="23"/>
      <c r="C7" s="13"/>
    </row>
    <row r="9" spans="1:14" x14ac:dyDescent="0.25">
      <c r="A9" s="9" t="s">
        <v>34</v>
      </c>
    </row>
    <row r="10" spans="1:14" x14ac:dyDescent="0.25">
      <c r="B10" s="10" t="s">
        <v>33</v>
      </c>
      <c r="C10" s="10" t="s">
        <v>18</v>
      </c>
      <c r="D10" s="10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  <c r="K10" s="10" t="s">
        <v>26</v>
      </c>
      <c r="L10" s="10" t="s">
        <v>27</v>
      </c>
      <c r="M10" s="10" t="s">
        <v>28</v>
      </c>
      <c r="N10" s="15"/>
    </row>
    <row r="11" spans="1:14" x14ac:dyDescent="0.25">
      <c r="B11" s="12">
        <v>1</v>
      </c>
      <c r="C11" s="12">
        <v>2</v>
      </c>
      <c r="D11" s="12">
        <v>3</v>
      </c>
      <c r="E11" s="12">
        <v>4</v>
      </c>
      <c r="F11" s="12">
        <v>5</v>
      </c>
      <c r="G11" s="12">
        <v>6</v>
      </c>
      <c r="H11" s="12">
        <v>7</v>
      </c>
      <c r="I11" s="12">
        <v>8</v>
      </c>
      <c r="J11" s="12">
        <v>9</v>
      </c>
      <c r="K11" s="12">
        <v>10</v>
      </c>
      <c r="L11" s="12">
        <v>11</v>
      </c>
      <c r="M11" s="12">
        <v>12</v>
      </c>
      <c r="N11" s="13"/>
    </row>
    <row r="12" spans="1:14" x14ac:dyDescent="0.25">
      <c r="A12" s="11" t="s">
        <v>1</v>
      </c>
      <c r="B12" s="17" t="str" cm="1">
        <f t="array" ref="B12">_xlfn.IFS('Data Summary'!B8&lt;65000,"Low",AND('Data Summary'!B8&gt;=65000,'Data Summary'!B8&lt;=95000),"Medium",'Data Summary'!B8&gt;95000,"High")</f>
        <v>Low</v>
      </c>
      <c r="C12" s="17" t="str" cm="1">
        <f t="array" ref="C12">_xlfn.IFS('Data Summary'!C8&lt;65000,"Low",AND('Data Summary'!C8&gt;=65000,'Data Summary'!C8&lt;=95000),"Medium",'Data Summary'!C8&gt;95000,"High")</f>
        <v>Low</v>
      </c>
      <c r="D12" s="17" t="str" cm="1">
        <f t="array" ref="D12">_xlfn.IFS('Data Summary'!D8&lt;65000,"Low",AND('Data Summary'!D8&gt;=65000,'Data Summary'!D8&lt;=95000),"Medium",'Data Summary'!D8&gt;95000,"High")</f>
        <v>Low</v>
      </c>
      <c r="E12" s="17" t="str" cm="1">
        <f t="array" ref="E12">_xlfn.IFS('Data Summary'!E8&lt;65000,"Low",AND('Data Summary'!E8&gt;=65000,'Data Summary'!E8&lt;=95000),"Medium",'Data Summary'!E8&gt;95000,"High")</f>
        <v>Low</v>
      </c>
      <c r="F12" s="17" t="str" cm="1">
        <f t="array" ref="F12">_xlfn.IFS('Data Summary'!F8&lt;65000,"Low",AND('Data Summary'!F8&gt;=65000,'Data Summary'!F8&lt;=95000),"Medium",'Data Summary'!F8&gt;95000,"High")</f>
        <v>Low</v>
      </c>
      <c r="G12" s="17" t="str" cm="1">
        <f t="array" ref="G12">_xlfn.IFS('Data Summary'!G8&lt;65000,"Low",AND('Data Summary'!G8&gt;=65000,'Data Summary'!G8&lt;=95000),"Medium",'Data Summary'!G8&gt;95000,"High")</f>
        <v>Low</v>
      </c>
      <c r="H12" s="17" t="str" cm="1">
        <f t="array" ref="H12">_xlfn.IFS('Data Summary'!H8&lt;65000,"Low",AND('Data Summary'!H8&gt;=65000,'Data Summary'!H8&lt;=95000),"Medium",'Data Summary'!H8&gt;95000,"High")</f>
        <v>Low</v>
      </c>
      <c r="I12" s="17" t="str" cm="1">
        <f t="array" ref="I12">_xlfn.IFS('Data Summary'!I8&lt;65000,"Low",AND('Data Summary'!I8&gt;=65000,'Data Summary'!I8&lt;=95000),"Medium",'Data Summary'!I8&gt;95000,"High")</f>
        <v>Low</v>
      </c>
      <c r="J12" s="17" t="str" cm="1">
        <f t="array" ref="J12">_xlfn.IFS('Data Summary'!J8&lt;65000,"Low",AND('Data Summary'!J8&gt;=65000,'Data Summary'!J8&lt;=95000),"Medium",'Data Summary'!J8&gt;95000,"High")</f>
        <v>Low</v>
      </c>
      <c r="K12" s="17" t="str" cm="1">
        <f t="array" ref="K12">_xlfn.IFS('Data Summary'!K8&lt;65000,"Low",AND('Data Summary'!K8&gt;=65000,'Data Summary'!K8&lt;=95000),"Medium",'Data Summary'!K8&gt;95000,"High")</f>
        <v>Low</v>
      </c>
      <c r="L12" s="17" t="str" cm="1">
        <f t="array" ref="L12">_xlfn.IFS('Data Summary'!L8&lt;65000,"Low",AND('Data Summary'!L8&gt;=65000,'Data Summary'!L8&lt;=95000),"Medium",'Data Summary'!L8&gt;95000,"High")</f>
        <v>Low</v>
      </c>
      <c r="M12" s="17" t="str" cm="1">
        <f t="array" ref="M12">_xlfn.IFS('Data Summary'!M8&lt;65000,"Low",AND('Data Summary'!M8&gt;=65000,'Data Summary'!M8&lt;=95000),"Medium",'Data Summary'!M8&gt;95000,"High")</f>
        <v>Low</v>
      </c>
      <c r="N12" s="22"/>
    </row>
    <row r="13" spans="1:14" x14ac:dyDescent="0.25">
      <c r="A13" s="11" t="s">
        <v>2</v>
      </c>
      <c r="B13" s="17" t="str" cm="1">
        <f t="array" ref="B13">_xlfn.IFS('Data Summary'!B9&lt;65000,"Low",AND('Data Summary'!B9&gt;=65000,'Data Summary'!B9&lt;=95000),"Medium",'Data Summary'!B9&gt;95000,"High")</f>
        <v>High</v>
      </c>
      <c r="C13" s="17" t="str" cm="1">
        <f t="array" ref="C13">_xlfn.IFS('Data Summary'!C9&lt;65000,"Low",AND('Data Summary'!C9&gt;=65000,'Data Summary'!C9&lt;=95000),"Medium",'Data Summary'!C9&gt;95000,"High")</f>
        <v>High</v>
      </c>
      <c r="D13" s="17" t="str" cm="1">
        <f t="array" ref="D13">_xlfn.IFS('Data Summary'!D9&lt;65000,"Low",AND('Data Summary'!D9&gt;=65000,'Data Summary'!D9&lt;=95000),"Medium",'Data Summary'!D9&gt;95000,"High")</f>
        <v>High</v>
      </c>
      <c r="E13" s="17" t="str" cm="1">
        <f t="array" ref="E13">_xlfn.IFS('Data Summary'!E9&lt;65000,"Low",AND('Data Summary'!E9&gt;=65000,'Data Summary'!E9&lt;=95000),"Medium",'Data Summary'!E9&gt;95000,"High")</f>
        <v>High</v>
      </c>
      <c r="F13" s="17" t="str" cm="1">
        <f t="array" ref="F13">_xlfn.IFS('Data Summary'!F9&lt;65000,"Low",AND('Data Summary'!F9&gt;=65000,'Data Summary'!F9&lt;=95000),"Medium",'Data Summary'!F9&gt;95000,"High")</f>
        <v>High</v>
      </c>
      <c r="G13" s="17" t="str" cm="1">
        <f t="array" ref="G13">_xlfn.IFS('Data Summary'!G9&lt;65000,"Low",AND('Data Summary'!G9&gt;=65000,'Data Summary'!G9&lt;=95000),"Medium",'Data Summary'!G9&gt;95000,"High")</f>
        <v>High</v>
      </c>
      <c r="H13" s="17" t="str" cm="1">
        <f t="array" ref="H13">_xlfn.IFS('Data Summary'!H9&lt;65000,"Low",AND('Data Summary'!H9&gt;=65000,'Data Summary'!H9&lt;=95000),"Medium",'Data Summary'!H9&gt;95000,"High")</f>
        <v>High</v>
      </c>
      <c r="I13" s="17" t="str" cm="1">
        <f t="array" ref="I13">_xlfn.IFS('Data Summary'!I9&lt;65000,"Low",AND('Data Summary'!I9&gt;=65000,'Data Summary'!I9&lt;=95000),"Medium",'Data Summary'!I9&gt;95000,"High")</f>
        <v>High</v>
      </c>
      <c r="J13" s="17" t="str" cm="1">
        <f t="array" ref="J13">_xlfn.IFS('Data Summary'!J9&lt;65000,"Low",AND('Data Summary'!J9&gt;=65000,'Data Summary'!J9&lt;=95000),"Medium",'Data Summary'!J9&gt;95000,"High")</f>
        <v>High</v>
      </c>
      <c r="K13" s="17" t="str" cm="1">
        <f t="array" ref="K13">_xlfn.IFS('Data Summary'!K9&lt;65000,"Low",AND('Data Summary'!K9&gt;=65000,'Data Summary'!K9&lt;=95000),"Medium",'Data Summary'!K9&gt;95000,"High")</f>
        <v>High</v>
      </c>
      <c r="L13" s="17" t="str" cm="1">
        <f t="array" ref="L13">_xlfn.IFS('Data Summary'!L9&lt;65000,"Low",AND('Data Summary'!L9&gt;=65000,'Data Summary'!L9&lt;=95000),"Medium",'Data Summary'!L9&gt;95000,"High")</f>
        <v>High</v>
      </c>
      <c r="M13" s="17" t="str" cm="1">
        <f t="array" ref="M13">_xlfn.IFS('Data Summary'!M9&lt;65000,"Low",AND('Data Summary'!M9&gt;=65000,'Data Summary'!M9&lt;=95000),"Medium",'Data Summary'!M9&gt;95000,"High")</f>
        <v>High</v>
      </c>
      <c r="N13" s="22"/>
    </row>
    <row r="14" spans="1:14" x14ac:dyDescent="0.25">
      <c r="A14" s="11" t="s">
        <v>3</v>
      </c>
      <c r="B14" s="17" t="str" cm="1">
        <f t="array" ref="B14">_xlfn.IFS('Data Summary'!B10&lt;65000,"Low",AND('Data Summary'!B10&gt;=65000,'Data Summary'!B10&lt;=95000),"Medium",'Data Summary'!B10&gt;95000,"High")</f>
        <v>Low</v>
      </c>
      <c r="C14" s="17" t="str" cm="1">
        <f t="array" ref="C14">_xlfn.IFS('Data Summary'!C10&lt;65000,"Low",AND('Data Summary'!C10&gt;=65000,'Data Summary'!C10&lt;=95000),"Medium",'Data Summary'!C10&gt;95000,"High")</f>
        <v>Low</v>
      </c>
      <c r="D14" s="17" t="str" cm="1">
        <f t="array" ref="D14">_xlfn.IFS('Data Summary'!D10&lt;65000,"Low",AND('Data Summary'!D10&gt;=65000,'Data Summary'!D10&lt;=95000),"Medium",'Data Summary'!D10&gt;95000,"High")</f>
        <v>Low</v>
      </c>
      <c r="E14" s="17" t="str" cm="1">
        <f t="array" ref="E14">_xlfn.IFS('Data Summary'!E10&lt;65000,"Low",AND('Data Summary'!E10&gt;=65000,'Data Summary'!E10&lt;=95000),"Medium",'Data Summary'!E10&gt;95000,"High")</f>
        <v>Low</v>
      </c>
      <c r="F14" s="17" t="str" cm="1">
        <f t="array" ref="F14">_xlfn.IFS('Data Summary'!F10&lt;65000,"Low",AND('Data Summary'!F10&gt;=65000,'Data Summary'!F10&lt;=95000),"Medium",'Data Summary'!F10&gt;95000,"High")</f>
        <v>Low</v>
      </c>
      <c r="G14" s="17" t="str" cm="1">
        <f t="array" ref="G14">_xlfn.IFS('Data Summary'!G10&lt;65000,"Low",AND('Data Summary'!G10&gt;=65000,'Data Summary'!G10&lt;=95000),"Medium",'Data Summary'!G10&gt;95000,"High")</f>
        <v>Low</v>
      </c>
      <c r="H14" s="17" t="str" cm="1">
        <f t="array" ref="H14">_xlfn.IFS('Data Summary'!H10&lt;65000,"Low",AND('Data Summary'!H10&gt;=65000,'Data Summary'!H10&lt;=95000),"Medium",'Data Summary'!H10&gt;95000,"High")</f>
        <v>Low</v>
      </c>
      <c r="I14" s="17" t="str" cm="1">
        <f t="array" ref="I14">_xlfn.IFS('Data Summary'!I10&lt;65000,"Low",AND('Data Summary'!I10&gt;=65000,'Data Summary'!I10&lt;=95000),"Medium",'Data Summary'!I10&gt;95000,"High")</f>
        <v>Low</v>
      </c>
      <c r="J14" s="17" t="str" cm="1">
        <f t="array" ref="J14">_xlfn.IFS('Data Summary'!J10&lt;65000,"Low",AND('Data Summary'!J10&gt;=65000,'Data Summary'!J10&lt;=95000),"Medium",'Data Summary'!J10&gt;95000,"High")</f>
        <v>Low</v>
      </c>
      <c r="K14" s="17" t="str" cm="1">
        <f t="array" ref="K14">_xlfn.IFS('Data Summary'!K10&lt;65000,"Low",AND('Data Summary'!K10&gt;=65000,'Data Summary'!K10&lt;=95000),"Medium",'Data Summary'!K10&gt;95000,"High")</f>
        <v>Low</v>
      </c>
      <c r="L14" s="17" t="str" cm="1">
        <f t="array" ref="L14">_xlfn.IFS('Data Summary'!L10&lt;65000,"Low",AND('Data Summary'!L10&gt;=65000,'Data Summary'!L10&lt;=95000),"Medium",'Data Summary'!L10&gt;95000,"High")</f>
        <v>Low</v>
      </c>
      <c r="M14" s="17" t="str" cm="1">
        <f t="array" ref="M14">_xlfn.IFS('Data Summary'!M10&lt;65000,"Low",AND('Data Summary'!M10&gt;=65000,'Data Summary'!M10&lt;=95000),"Medium",'Data Summary'!M10&gt;95000,"High")</f>
        <v>Low</v>
      </c>
      <c r="N14" s="22"/>
    </row>
    <row r="15" spans="1:14" x14ac:dyDescent="0.25">
      <c r="A15" s="11" t="s">
        <v>35</v>
      </c>
      <c r="B15" s="17" t="str" cm="1">
        <f t="array" ref="B15">_xlfn.IFS('Data Summary'!B11&lt;65000,"Low",AND('Data Summary'!B11&gt;=65000,'Data Summary'!B11&lt;=95000),"Medium",'Data Summary'!B11&gt;95000,"High")</f>
        <v>High</v>
      </c>
      <c r="C15" s="17" t="str" cm="1">
        <f t="array" ref="C15">_xlfn.IFS('Data Summary'!C11&lt;65000,"Low",AND('Data Summary'!C11&gt;=65000,'Data Summary'!C11&lt;=95000),"Medium",'Data Summary'!C11&gt;95000,"High")</f>
        <v>High</v>
      </c>
      <c r="D15" s="17" t="str" cm="1">
        <f t="array" ref="D15">_xlfn.IFS('Data Summary'!D11&lt;65000,"Low",AND('Data Summary'!D11&gt;=65000,'Data Summary'!D11&lt;=95000),"Medium",'Data Summary'!D11&gt;95000,"High")</f>
        <v>High</v>
      </c>
      <c r="E15" s="17" t="str" cm="1">
        <f t="array" ref="E15">_xlfn.IFS('Data Summary'!E11&lt;65000,"Low",AND('Data Summary'!E11&gt;=65000,'Data Summary'!E11&lt;=95000),"Medium",'Data Summary'!E11&gt;95000,"High")</f>
        <v>High</v>
      </c>
      <c r="F15" s="17" t="str" cm="1">
        <f t="array" ref="F15">_xlfn.IFS('Data Summary'!F11&lt;65000,"Low",AND('Data Summary'!F11&gt;=65000,'Data Summary'!F11&lt;=95000),"Medium",'Data Summary'!F11&gt;95000,"High")</f>
        <v>High</v>
      </c>
      <c r="G15" s="17" t="str" cm="1">
        <f t="array" ref="G15">_xlfn.IFS('Data Summary'!G11&lt;65000,"Low",AND('Data Summary'!G11&gt;=65000,'Data Summary'!G11&lt;=95000),"Medium",'Data Summary'!G11&gt;95000,"High")</f>
        <v>High</v>
      </c>
      <c r="H15" s="17" t="str" cm="1">
        <f t="array" ref="H15">_xlfn.IFS('Data Summary'!H11&lt;65000,"Low",AND('Data Summary'!H11&gt;=65000,'Data Summary'!H11&lt;=95000),"Medium",'Data Summary'!H11&gt;95000,"High")</f>
        <v>High</v>
      </c>
      <c r="I15" s="17" t="str" cm="1">
        <f t="array" ref="I15">_xlfn.IFS('Data Summary'!I11&lt;65000,"Low",AND('Data Summary'!I11&gt;=65000,'Data Summary'!I11&lt;=95000),"Medium",'Data Summary'!I11&gt;95000,"High")</f>
        <v>High</v>
      </c>
      <c r="J15" s="17" t="str" cm="1">
        <f t="array" ref="J15">_xlfn.IFS('Data Summary'!J11&lt;65000,"Low",AND('Data Summary'!J11&gt;=65000,'Data Summary'!J11&lt;=95000),"Medium",'Data Summary'!J11&gt;95000,"High")</f>
        <v>High</v>
      </c>
      <c r="K15" s="17" t="str" cm="1">
        <f t="array" ref="K15">_xlfn.IFS('Data Summary'!K11&lt;65000,"Low",AND('Data Summary'!K11&gt;=65000,'Data Summary'!K11&lt;=95000),"Medium",'Data Summary'!K11&gt;95000,"High")</f>
        <v>High</v>
      </c>
      <c r="L15" s="17" t="str" cm="1">
        <f t="array" ref="L15">_xlfn.IFS('Data Summary'!L11&lt;65000,"Low",AND('Data Summary'!L11&gt;=65000,'Data Summary'!L11&lt;=95000),"Medium",'Data Summary'!L11&gt;95000,"High")</f>
        <v>High</v>
      </c>
      <c r="M15" s="17" t="str" cm="1">
        <f t="array" ref="M15">_xlfn.IFS('Data Summary'!M11&lt;65000,"Low",AND('Data Summary'!M11&gt;=65000,'Data Summary'!M11&lt;=95000),"Medium",'Data Summary'!M11&gt;95000,"High")</f>
        <v>High</v>
      </c>
      <c r="N15" s="22"/>
    </row>
    <row r="18" spans="1:14" x14ac:dyDescent="0.25">
      <c r="A18" s="9" t="s">
        <v>37</v>
      </c>
    </row>
    <row r="19" spans="1:14" x14ac:dyDescent="0.25">
      <c r="B19" s="10" t="s">
        <v>33</v>
      </c>
      <c r="C19" s="10" t="s">
        <v>18</v>
      </c>
      <c r="D19" s="10" t="s">
        <v>19</v>
      </c>
      <c r="E19" s="10" t="s">
        <v>20</v>
      </c>
      <c r="F19" s="10" t="s">
        <v>21</v>
      </c>
      <c r="G19" s="10" t="s">
        <v>22</v>
      </c>
      <c r="H19" s="10" t="s">
        <v>23</v>
      </c>
      <c r="I19" s="10" t="s">
        <v>24</v>
      </c>
      <c r="J19" s="10" t="s">
        <v>25</v>
      </c>
      <c r="K19" s="10" t="s">
        <v>26</v>
      </c>
      <c r="L19" s="10" t="s">
        <v>27</v>
      </c>
      <c r="M19" s="10" t="s">
        <v>28</v>
      </c>
      <c r="N19" s="15"/>
    </row>
    <row r="20" spans="1:14" x14ac:dyDescent="0.25">
      <c r="B20" s="12">
        <v>1</v>
      </c>
      <c r="C20" s="12">
        <v>2</v>
      </c>
      <c r="D20" s="12">
        <v>3</v>
      </c>
      <c r="E20" s="12">
        <v>4</v>
      </c>
      <c r="F20" s="12">
        <v>5</v>
      </c>
      <c r="G20" s="12">
        <v>6</v>
      </c>
      <c r="H20" s="12">
        <v>7</v>
      </c>
      <c r="I20" s="12">
        <v>8</v>
      </c>
      <c r="J20" s="12">
        <v>9</v>
      </c>
      <c r="K20" s="12">
        <v>10</v>
      </c>
      <c r="L20" s="12">
        <v>11</v>
      </c>
      <c r="M20" s="12">
        <v>12</v>
      </c>
      <c r="N20" s="13"/>
    </row>
    <row r="21" spans="1:14" x14ac:dyDescent="0.25">
      <c r="A21" s="11" t="s">
        <v>1</v>
      </c>
      <c r="B21" s="17" t="str" cm="1">
        <f t="array" ref="B21">_xlfn.IFS('Data Summary'!B14&lt;1500,"Low",AND('Data Summary'!B14&gt;=1500,'Data Summary'!B14&lt;=2000),"Medium",'Data Summary'!B14&gt;2000,"High")</f>
        <v>Low</v>
      </c>
      <c r="C21" s="17" t="str" cm="1">
        <f t="array" ref="C21">_xlfn.IFS('Data Summary'!C14&lt;1500,"Low",AND('Data Summary'!C14&gt;=1500,'Data Summary'!C14&lt;=2000),"Medium",'Data Summary'!C14&gt;2000,"High")</f>
        <v>Medium</v>
      </c>
      <c r="D21" s="17" t="str" cm="1">
        <f t="array" ref="D21">_xlfn.IFS('Data Summary'!D14&lt;1500,"Low",AND('Data Summary'!D14&gt;=1500,'Data Summary'!D14&lt;=2000),"Medium",'Data Summary'!D14&gt;2000,"High")</f>
        <v>Low</v>
      </c>
      <c r="E21" s="17" t="str" cm="1">
        <f t="array" ref="E21">_xlfn.IFS('Data Summary'!E14&lt;1500,"Low",AND('Data Summary'!E14&gt;=1500,'Data Summary'!E14&lt;=2000),"Medium",'Data Summary'!E14&gt;2000,"High")</f>
        <v>Medium</v>
      </c>
      <c r="F21" s="17" t="str" cm="1">
        <f t="array" ref="F21">_xlfn.IFS('Data Summary'!F14&lt;1500,"Low",AND('Data Summary'!F14&gt;=1500,'Data Summary'!F14&lt;=2000),"Medium",'Data Summary'!F14&gt;2000,"High")</f>
        <v>Low</v>
      </c>
      <c r="G21" s="17" t="str" cm="1">
        <f t="array" ref="G21">_xlfn.IFS('Data Summary'!G14&lt;1500,"Low",AND('Data Summary'!G14&gt;=1500,'Data Summary'!G14&lt;=2000),"Medium",'Data Summary'!G14&gt;2000,"High")</f>
        <v>Low</v>
      </c>
      <c r="H21" s="17" t="str" cm="1">
        <f t="array" ref="H21">_xlfn.IFS('Data Summary'!H14&lt;1500,"Low",AND('Data Summary'!H14&gt;=1500,'Data Summary'!H14&lt;=2000),"Medium",'Data Summary'!H14&gt;2000,"High")</f>
        <v>Low</v>
      </c>
      <c r="I21" s="17" t="str" cm="1">
        <f t="array" ref="I21">_xlfn.IFS('Data Summary'!I14&lt;1500,"Low",AND('Data Summary'!I14&gt;=1500,'Data Summary'!I14&lt;=2000),"Medium",'Data Summary'!I14&gt;2000,"High")</f>
        <v>Low</v>
      </c>
      <c r="J21" s="17" t="str" cm="1">
        <f t="array" ref="J21">_xlfn.IFS('Data Summary'!J14&lt;1500,"Low",AND('Data Summary'!J14&gt;=1500,'Data Summary'!J14&lt;=2000),"Medium",'Data Summary'!J14&gt;2000,"High")</f>
        <v>Low</v>
      </c>
      <c r="K21" s="17" t="str" cm="1">
        <f t="array" ref="K21">_xlfn.IFS('Data Summary'!K14&lt;1500,"Low",AND('Data Summary'!K14&gt;=1500,'Data Summary'!K14&lt;=2000),"Medium",'Data Summary'!K14&gt;2000,"High")</f>
        <v>Low</v>
      </c>
      <c r="L21" s="17" t="str" cm="1">
        <f t="array" ref="L21">_xlfn.IFS('Data Summary'!L14&lt;1500,"Low",AND('Data Summary'!L14&gt;=1500,'Data Summary'!L14&lt;=2000),"Medium",'Data Summary'!L14&gt;2000,"High")</f>
        <v>Low</v>
      </c>
      <c r="M21" s="17" t="str" cm="1">
        <f t="array" ref="M21">_xlfn.IFS('Data Summary'!M14&lt;1500,"Low",AND('Data Summary'!M14&gt;=1500,'Data Summary'!M14&lt;=2000),"Medium",'Data Summary'!M14&gt;2000,"High")</f>
        <v>Low</v>
      </c>
      <c r="N21" s="22"/>
    </row>
    <row r="22" spans="1:14" x14ac:dyDescent="0.25">
      <c r="A22" s="11" t="s">
        <v>2</v>
      </c>
      <c r="B22" s="17" t="str" cm="1">
        <f t="array" ref="B22">_xlfn.IFS('Data Summary'!B15&lt;1500,"Low",AND('Data Summary'!B15&gt;=1500,'Data Summary'!B15&lt;=2000),"Medium",'Data Summary'!B15&gt;2000,"High")</f>
        <v>Low</v>
      </c>
      <c r="C22" s="17" t="str" cm="1">
        <f t="array" ref="C22">_xlfn.IFS('Data Summary'!C15&lt;1500,"Low",AND('Data Summary'!C15&gt;=1500,'Data Summary'!C15&lt;=2000),"Medium",'Data Summary'!C15&gt;2000,"High")</f>
        <v>Low</v>
      </c>
      <c r="D22" s="17" t="str" cm="1">
        <f t="array" ref="D22">_xlfn.IFS('Data Summary'!D15&lt;1500,"Low",AND('Data Summary'!D15&gt;=1500,'Data Summary'!D15&lt;=2000),"Medium",'Data Summary'!D15&gt;2000,"High")</f>
        <v>Low</v>
      </c>
      <c r="E22" s="17" t="str" cm="1">
        <f t="array" ref="E22">_xlfn.IFS('Data Summary'!E15&lt;1500,"Low",AND('Data Summary'!E15&gt;=1500,'Data Summary'!E15&lt;=2000),"Medium",'Data Summary'!E15&gt;2000,"High")</f>
        <v>Low</v>
      </c>
      <c r="F22" s="17" t="str" cm="1">
        <f t="array" ref="F22">_xlfn.IFS('Data Summary'!F15&lt;1500,"Low",AND('Data Summary'!F15&gt;=1500,'Data Summary'!F15&lt;=2000),"Medium",'Data Summary'!F15&gt;2000,"High")</f>
        <v>Low</v>
      </c>
      <c r="G22" s="17" t="str" cm="1">
        <f t="array" ref="G22">_xlfn.IFS('Data Summary'!G15&lt;1500,"Low",AND('Data Summary'!G15&gt;=1500,'Data Summary'!G15&lt;=2000),"Medium",'Data Summary'!G15&gt;2000,"High")</f>
        <v>Low</v>
      </c>
      <c r="H22" s="17" t="str" cm="1">
        <f t="array" ref="H22">_xlfn.IFS('Data Summary'!H15&lt;1500,"Low",AND('Data Summary'!H15&gt;=1500,'Data Summary'!H15&lt;=2000),"Medium",'Data Summary'!H15&gt;2000,"High")</f>
        <v>Low</v>
      </c>
      <c r="I22" s="17" t="str" cm="1">
        <f t="array" ref="I22">_xlfn.IFS('Data Summary'!I15&lt;1500,"Low",AND('Data Summary'!I15&gt;=1500,'Data Summary'!I15&lt;=2000),"Medium",'Data Summary'!I15&gt;2000,"High")</f>
        <v>Low</v>
      </c>
      <c r="J22" s="17" t="str" cm="1">
        <f t="array" ref="J22">_xlfn.IFS('Data Summary'!J15&lt;1500,"Low",AND('Data Summary'!J15&gt;=1500,'Data Summary'!J15&lt;=2000),"Medium",'Data Summary'!J15&gt;2000,"High")</f>
        <v>Low</v>
      </c>
      <c r="K22" s="17" t="str" cm="1">
        <f t="array" ref="K22">_xlfn.IFS('Data Summary'!K15&lt;1500,"Low",AND('Data Summary'!K15&gt;=1500,'Data Summary'!K15&lt;=2000),"Medium",'Data Summary'!K15&gt;2000,"High")</f>
        <v>Low</v>
      </c>
      <c r="L22" s="17" t="str" cm="1">
        <f t="array" ref="L22">_xlfn.IFS('Data Summary'!L15&lt;1500,"Low",AND('Data Summary'!L15&gt;=1500,'Data Summary'!L15&lt;=2000),"Medium",'Data Summary'!L15&gt;2000,"High")</f>
        <v>Low</v>
      </c>
      <c r="M22" s="17" t="str" cm="1">
        <f t="array" ref="M22">_xlfn.IFS('Data Summary'!M15&lt;1500,"Low",AND('Data Summary'!M15&gt;=1500,'Data Summary'!M15&lt;=2000),"Medium",'Data Summary'!M15&gt;2000,"High")</f>
        <v>Low</v>
      </c>
      <c r="N22" s="22"/>
    </row>
    <row r="23" spans="1:14" x14ac:dyDescent="0.25">
      <c r="A23" s="11" t="s">
        <v>3</v>
      </c>
      <c r="B23" s="17" t="str" cm="1">
        <f t="array" ref="B23">_xlfn.IFS('Data Summary'!B16&lt;1500,"Low",AND('Data Summary'!B16&gt;=1500,'Data Summary'!B16&lt;=2000),"Medium",'Data Summary'!B16&gt;2000,"High")</f>
        <v>Low</v>
      </c>
      <c r="C23" s="17" t="str" cm="1">
        <f t="array" ref="C23">_xlfn.IFS('Data Summary'!C16&lt;1500,"Low",AND('Data Summary'!C16&gt;=1500,'Data Summary'!C16&lt;=2000),"Medium",'Data Summary'!C16&gt;2000,"High")</f>
        <v>Low</v>
      </c>
      <c r="D23" s="17" t="str" cm="1">
        <f t="array" ref="D23">_xlfn.IFS('Data Summary'!D16&lt;1500,"Low",AND('Data Summary'!D16&gt;=1500,'Data Summary'!D16&lt;=2000),"Medium",'Data Summary'!D16&gt;2000,"High")</f>
        <v>Low</v>
      </c>
      <c r="E23" s="17" t="str" cm="1">
        <f t="array" ref="E23">_xlfn.IFS('Data Summary'!E16&lt;1500,"Low",AND('Data Summary'!E16&gt;=1500,'Data Summary'!E16&lt;=2000),"Medium",'Data Summary'!E16&gt;2000,"High")</f>
        <v>Low</v>
      </c>
      <c r="F23" s="17" t="str" cm="1">
        <f t="array" ref="F23">_xlfn.IFS('Data Summary'!F16&lt;1500,"Low",AND('Data Summary'!F16&gt;=1500,'Data Summary'!F16&lt;=2000),"Medium",'Data Summary'!F16&gt;2000,"High")</f>
        <v>Low</v>
      </c>
      <c r="G23" s="17" t="str" cm="1">
        <f t="array" ref="G23">_xlfn.IFS('Data Summary'!G16&lt;1500,"Low",AND('Data Summary'!G16&gt;=1500,'Data Summary'!G16&lt;=2000),"Medium",'Data Summary'!G16&gt;2000,"High")</f>
        <v>Low</v>
      </c>
      <c r="H23" s="17" t="str" cm="1">
        <f t="array" ref="H23">_xlfn.IFS('Data Summary'!H16&lt;1500,"Low",AND('Data Summary'!H16&gt;=1500,'Data Summary'!H16&lt;=2000),"Medium",'Data Summary'!H16&gt;2000,"High")</f>
        <v>Low</v>
      </c>
      <c r="I23" s="17" t="str" cm="1">
        <f t="array" ref="I23">_xlfn.IFS('Data Summary'!I16&lt;1500,"Low",AND('Data Summary'!I16&gt;=1500,'Data Summary'!I16&lt;=2000),"Medium",'Data Summary'!I16&gt;2000,"High")</f>
        <v>Low</v>
      </c>
      <c r="J23" s="17" t="str" cm="1">
        <f t="array" ref="J23">_xlfn.IFS('Data Summary'!J16&lt;1500,"Low",AND('Data Summary'!J16&gt;=1500,'Data Summary'!J16&lt;=2000),"Medium",'Data Summary'!J16&gt;2000,"High")</f>
        <v>Low</v>
      </c>
      <c r="K23" s="17" t="str" cm="1">
        <f t="array" ref="K23">_xlfn.IFS('Data Summary'!K16&lt;1500,"Low",AND('Data Summary'!K16&gt;=1500,'Data Summary'!K16&lt;=2000),"Medium",'Data Summary'!K16&gt;2000,"High")</f>
        <v>Low</v>
      </c>
      <c r="L23" s="17" t="str" cm="1">
        <f t="array" ref="L23">_xlfn.IFS('Data Summary'!L16&lt;1500,"Low",AND('Data Summary'!L16&gt;=1500,'Data Summary'!L16&lt;=2000),"Medium",'Data Summary'!L16&gt;2000,"High")</f>
        <v>Low</v>
      </c>
      <c r="M23" s="17" t="str" cm="1">
        <f t="array" ref="M23">_xlfn.IFS('Data Summary'!M16&lt;1500,"Low",AND('Data Summary'!M16&gt;=1500,'Data Summary'!M16&lt;=2000),"Medium",'Data Summary'!M16&gt;2000,"High")</f>
        <v>Low</v>
      </c>
      <c r="N23" s="22"/>
    </row>
    <row r="24" spans="1:14" x14ac:dyDescent="0.25">
      <c r="A24" s="11" t="s">
        <v>35</v>
      </c>
      <c r="B24" s="17" t="str" cm="1">
        <f t="array" ref="B24">_xlfn.IFS('Data Summary'!B17&lt;1500,"Low",AND('Data Summary'!B17&gt;=1500,'Data Summary'!B17&lt;=2000),"Medium",'Data Summary'!B17&gt;2000,"High")</f>
        <v>Medium</v>
      </c>
      <c r="C24" s="17" t="str" cm="1">
        <f t="array" ref="C24">_xlfn.IFS('Data Summary'!C17&lt;1500,"Low",AND('Data Summary'!C17&gt;=1500,'Data Summary'!C17&lt;=2000),"Medium",'Data Summary'!C17&gt;2000,"High")</f>
        <v>High</v>
      </c>
      <c r="D24" s="17" t="str" cm="1">
        <f t="array" ref="D24">_xlfn.IFS('Data Summary'!D17&lt;1500,"Low",AND('Data Summary'!D17&gt;=1500,'Data Summary'!D17&lt;=2000),"Medium",'Data Summary'!D17&gt;2000,"High")</f>
        <v>Medium</v>
      </c>
      <c r="E24" s="17" t="str" cm="1">
        <f t="array" ref="E24">_xlfn.IFS('Data Summary'!E17&lt;1500,"Low",AND('Data Summary'!E17&gt;=1500,'Data Summary'!E17&lt;=2000),"Medium",'Data Summary'!E17&gt;2000,"High")</f>
        <v>High</v>
      </c>
      <c r="F24" s="17" t="str" cm="1">
        <f t="array" ref="F24">_xlfn.IFS('Data Summary'!F17&lt;1500,"Low",AND('Data Summary'!F17&gt;=1500,'Data Summary'!F17&lt;=2000),"Medium",'Data Summary'!F17&gt;2000,"High")</f>
        <v>Medium</v>
      </c>
      <c r="G24" s="17" t="str" cm="1">
        <f t="array" ref="G24">_xlfn.IFS('Data Summary'!G17&lt;1500,"Low",AND('Data Summary'!G17&gt;=1500,'Data Summary'!G17&lt;=2000),"Medium",'Data Summary'!G17&gt;2000,"High")</f>
        <v>Medium</v>
      </c>
      <c r="H24" s="17" t="str" cm="1">
        <f t="array" ref="H24">_xlfn.IFS('Data Summary'!H17&lt;1500,"Low",AND('Data Summary'!H17&gt;=1500,'Data Summary'!H17&lt;=2000),"Medium",'Data Summary'!H17&gt;2000,"High")</f>
        <v>Low</v>
      </c>
      <c r="I24" s="17" t="str" cm="1">
        <f t="array" ref="I24">_xlfn.IFS('Data Summary'!I17&lt;1500,"Low",AND('Data Summary'!I17&gt;=1500,'Data Summary'!I17&lt;=2000),"Medium",'Data Summary'!I17&gt;2000,"High")</f>
        <v>Low</v>
      </c>
      <c r="J24" s="17" t="str" cm="1">
        <f t="array" ref="J24">_xlfn.IFS('Data Summary'!J17&lt;1500,"Low",AND('Data Summary'!J17&gt;=1500,'Data Summary'!J17&lt;=2000),"Medium",'Data Summary'!J17&gt;2000,"High")</f>
        <v>Low</v>
      </c>
      <c r="K24" s="17" t="str" cm="1">
        <f t="array" ref="K24">_xlfn.IFS('Data Summary'!K17&lt;1500,"Low",AND('Data Summary'!K17&gt;=1500,'Data Summary'!K17&lt;=2000),"Medium",'Data Summary'!K17&gt;2000,"High")</f>
        <v>Low</v>
      </c>
      <c r="L24" s="17" t="str" cm="1">
        <f t="array" ref="L24">_xlfn.IFS('Data Summary'!L17&lt;1500,"Low",AND('Data Summary'!L17&gt;=1500,'Data Summary'!L17&lt;=2000),"Medium",'Data Summary'!L17&gt;2000,"High")</f>
        <v>Low</v>
      </c>
      <c r="M24" s="17" t="str" cm="1">
        <f t="array" ref="M24">_xlfn.IFS('Data Summary'!M17&lt;1500,"Low",AND('Data Summary'!M17&gt;=1500,'Data Summary'!M17&lt;=2000),"Medium",'Data Summary'!M17&gt;2000,"High")</f>
        <v>Medium</v>
      </c>
      <c r="N24" s="22"/>
    </row>
  </sheetData>
  <mergeCells count="3">
    <mergeCell ref="A3:B3"/>
    <mergeCell ref="E3:F3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EB4-F7E4-4400-8F10-6D1ED648E4E7}">
  <dimension ref="A1:N61"/>
  <sheetViews>
    <sheetView topLeftCell="A2" zoomScaleNormal="100" workbookViewId="0">
      <selection activeCell="A20" sqref="A20"/>
    </sheetView>
  </sheetViews>
  <sheetFormatPr defaultRowHeight="15" x14ac:dyDescent="0.25"/>
  <cols>
    <col min="1" max="1" width="16.140625" customWidth="1"/>
    <col min="2" max="2" width="11.28515625" customWidth="1"/>
    <col min="3" max="3" width="11.140625" bestFit="1" customWidth="1"/>
    <col min="4" max="4" width="9.5703125" customWidth="1"/>
    <col min="5" max="5" width="11.7109375" bestFit="1" customWidth="1"/>
    <col min="6" max="6" width="12.28515625" bestFit="1" customWidth="1"/>
    <col min="7" max="7" width="14" bestFit="1" customWidth="1"/>
    <col min="8" max="8" width="11.7109375" bestFit="1" customWidth="1"/>
    <col min="9" max="9" width="12.28515625" bestFit="1" customWidth="1"/>
    <col min="10" max="10" width="14" bestFit="1" customWidth="1"/>
    <col min="11" max="11" width="11.7109375" bestFit="1" customWidth="1"/>
    <col min="12" max="12" width="12.28515625" bestFit="1" customWidth="1"/>
    <col min="13" max="13" width="14" bestFit="1" customWidth="1"/>
    <col min="14" max="14" width="11.7109375" bestFit="1" customWidth="1"/>
    <col min="15" max="15" width="12.140625" bestFit="1" customWidth="1"/>
    <col min="16" max="16" width="13.85546875" bestFit="1" customWidth="1"/>
    <col min="17" max="17" width="11.5703125" bestFit="1" customWidth="1"/>
    <col min="18" max="18" width="12.140625" bestFit="1" customWidth="1"/>
    <col min="19" max="19" width="13.85546875" bestFit="1" customWidth="1"/>
    <col min="20" max="20" width="11.5703125" bestFit="1" customWidth="1"/>
    <col min="21" max="21" width="12.140625" bestFit="1" customWidth="1"/>
    <col min="22" max="22" width="13.85546875" bestFit="1" customWidth="1"/>
    <col min="23" max="23" width="11.5703125" bestFit="1" customWidth="1"/>
    <col min="24" max="24" width="12.140625" bestFit="1" customWidth="1"/>
    <col min="25" max="25" width="13.85546875" bestFit="1" customWidth="1"/>
    <col min="26" max="26" width="11.5703125" bestFit="1" customWidth="1"/>
    <col min="27" max="27" width="12.140625" bestFit="1" customWidth="1"/>
    <col min="28" max="28" width="13.85546875" bestFit="1" customWidth="1"/>
    <col min="29" max="29" width="11.5703125" bestFit="1" customWidth="1"/>
    <col min="30" max="30" width="12.140625" bestFit="1" customWidth="1"/>
    <col min="31" max="31" width="13.85546875" bestFit="1" customWidth="1"/>
    <col min="32" max="32" width="11.5703125" bestFit="1" customWidth="1"/>
    <col min="33" max="33" width="12.140625" bestFit="1" customWidth="1"/>
    <col min="34" max="34" width="13.85546875" bestFit="1" customWidth="1"/>
    <col min="35" max="35" width="11.5703125" bestFit="1" customWidth="1"/>
    <col min="36" max="36" width="12.140625" bestFit="1" customWidth="1"/>
    <col min="37" max="37" width="13.85546875" bestFit="1" customWidth="1"/>
    <col min="38" max="38" width="16.5703125" bestFit="1" customWidth="1"/>
    <col min="39" max="39" width="17.28515625" bestFit="1" customWidth="1"/>
    <col min="40" max="40" width="18.85546875" bestFit="1" customWidth="1"/>
  </cols>
  <sheetData>
    <row r="1" spans="1:14" x14ac:dyDescent="0.2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3" spans="1:14" x14ac:dyDescent="0.25">
      <c r="B3" s="10" t="s">
        <v>33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36</v>
      </c>
    </row>
    <row r="5" spans="1:14" x14ac:dyDescent="0.25">
      <c r="A5" s="9" t="s">
        <v>35</v>
      </c>
      <c r="B5" s="17">
        <f t="shared" ref="B5:N5" si="0">B11+B17</f>
        <v>478726.77</v>
      </c>
      <c r="C5" s="17">
        <f t="shared" si="0"/>
        <v>422590.44</v>
      </c>
      <c r="D5" s="17">
        <f t="shared" si="0"/>
        <v>343768.58999999997</v>
      </c>
      <c r="E5" s="17">
        <f t="shared" si="0"/>
        <v>411823.70999999996</v>
      </c>
      <c r="F5" s="17">
        <f t="shared" si="0"/>
        <v>374119.01</v>
      </c>
      <c r="G5" s="17">
        <f t="shared" si="0"/>
        <v>317405.17999999993</v>
      </c>
      <c r="H5" s="17">
        <f t="shared" si="0"/>
        <v>412796.36999999994</v>
      </c>
      <c r="I5" s="17">
        <f t="shared" si="0"/>
        <v>323893.65000000008</v>
      </c>
      <c r="J5" s="17">
        <f t="shared" si="0"/>
        <v>285386.66000000003</v>
      </c>
      <c r="K5" s="17">
        <f t="shared" si="0"/>
        <v>301278.46999999997</v>
      </c>
      <c r="L5" s="17">
        <f t="shared" si="0"/>
        <v>295157.83999999997</v>
      </c>
      <c r="M5" s="17">
        <f t="shared" si="0"/>
        <v>429129.48999999993</v>
      </c>
      <c r="N5" s="17">
        <f t="shared" si="0"/>
        <v>4396076.18</v>
      </c>
    </row>
    <row r="7" spans="1:14" x14ac:dyDescent="0.25">
      <c r="A7" s="9" t="s">
        <v>34</v>
      </c>
      <c r="B7" s="12">
        <v>1</v>
      </c>
      <c r="C7" s="12">
        <v>2</v>
      </c>
      <c r="D7" s="12">
        <v>3</v>
      </c>
      <c r="E7" s="12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>
        <v>11</v>
      </c>
      <c r="M7" s="12">
        <v>12</v>
      </c>
    </row>
    <row r="8" spans="1:14" x14ac:dyDescent="0.25">
      <c r="A8" s="11" t="s">
        <v>1</v>
      </c>
      <c r="B8" s="17">
        <f>SUMIFS(Data!$C:$C,Data!$N:$N,B7,Data!$I:$I,"conventional")</f>
        <v>19493.449999999997</v>
      </c>
      <c r="C8" s="17">
        <f>SUMIFS(Data!$C:$C,Data!$N:$N,C7,Data!$I:$I,"conventional")</f>
        <v>15367.880000000001</v>
      </c>
      <c r="D8" s="17">
        <f>SUMIFS(Data!$C:$C,Data!$N:$N,D7,Data!$I:$I,"conventional")</f>
        <v>10687.310000000001</v>
      </c>
      <c r="E8" s="17">
        <f>SUMIFS(Data!$C:$C,Data!$N:$N,E7,Data!$I:$I,"conventional")</f>
        <v>19612.52</v>
      </c>
      <c r="F8" s="17">
        <f>SUMIFS(Data!$C:$C,Data!$N:$N,F7,Data!$I:$I,"conventional")</f>
        <v>9931.06</v>
      </c>
      <c r="G8" s="17">
        <f>SUMIFS(Data!$C:$C,Data!$N:$N,G7,Data!$I:$I,"conventional")</f>
        <v>8591.5600000000013</v>
      </c>
      <c r="H8" s="17">
        <f>SUMIFS(Data!$C:$C,Data!$N:$N,H7,Data!$I:$I,"conventional")</f>
        <v>11998.04</v>
      </c>
      <c r="I8" s="17">
        <f>SUMIFS(Data!$C:$C,Data!$N:$N,I7,Data!$I:$I,"conventional")</f>
        <v>8114.08</v>
      </c>
      <c r="J8" s="17">
        <f>SUMIFS(Data!$C:$C,Data!$N:$N,J7,Data!$I:$I,"conventional")</f>
        <v>14601.55</v>
      </c>
      <c r="K8" s="17">
        <f>SUMIFS(Data!$C:$C,Data!$N:$N,K7,Data!$I:$I,"conventional")</f>
        <v>18192.75</v>
      </c>
      <c r="L8" s="17">
        <f>SUMIFS(Data!$C:$C,Data!$N:$N,L7,Data!$I:$I,"conventional")</f>
        <v>12100.36</v>
      </c>
      <c r="M8" s="17">
        <f>SUMIFS(Data!$C:$C,Data!$N:$N,M7,Data!$I:$I,"conventional")</f>
        <v>15005.41</v>
      </c>
      <c r="N8" s="17">
        <f>SUM(B8:M8)</f>
        <v>163695.97</v>
      </c>
    </row>
    <row r="9" spans="1:14" x14ac:dyDescent="0.25">
      <c r="A9" s="11" t="s">
        <v>2</v>
      </c>
      <c r="B9" s="17">
        <f>SUMIFS(Data!$D:$D,Data!$N:$N,B7,Data!$I:$I,"conventional")</f>
        <v>454113.64</v>
      </c>
      <c r="C9" s="17">
        <f>SUMIFS(Data!$D:$D,Data!$N:$N,C7,Data!$I:$I,"conventional")</f>
        <v>402251.77</v>
      </c>
      <c r="D9" s="17">
        <f>SUMIFS(Data!$D:$D,Data!$N:$N,D7,Data!$I:$I,"conventional")</f>
        <v>330834.49</v>
      </c>
      <c r="E9" s="17">
        <f>SUMIFS(Data!$D:$D,Data!$N:$N,E7,Data!$I:$I,"conventional")</f>
        <v>388713.31999999995</v>
      </c>
      <c r="F9" s="17">
        <f>SUMIFS(Data!$D:$D,Data!$N:$N,F7,Data!$I:$I,"conventional")</f>
        <v>361769.02</v>
      </c>
      <c r="G9" s="17">
        <f>SUMIFS(Data!$D:$D,Data!$N:$N,G7,Data!$I:$I,"conventional")</f>
        <v>305746.96999999997</v>
      </c>
      <c r="H9" s="17">
        <f>SUMIFS(Data!$D:$D,Data!$N:$N,H7,Data!$I:$I,"conventional")</f>
        <v>394425.86</v>
      </c>
      <c r="I9" s="17">
        <f>SUMIFS(Data!$D:$D,Data!$N:$N,I7,Data!$I:$I,"conventional")</f>
        <v>313974.17000000004</v>
      </c>
      <c r="J9" s="17">
        <f>SUMIFS(Data!$D:$D,Data!$N:$N,J7,Data!$I:$I,"conventional")</f>
        <v>269411.94000000006</v>
      </c>
      <c r="K9" s="17">
        <f>SUMIFS(Data!$D:$D,Data!$N:$N,K7,Data!$I:$I,"conventional")</f>
        <v>281541.15999999997</v>
      </c>
      <c r="L9" s="17">
        <f>SUMIFS(Data!$D:$D,Data!$N:$N,L7,Data!$I:$I,"conventional")</f>
        <v>281929.31</v>
      </c>
      <c r="M9" s="17">
        <f>SUMIFS(Data!$D:$D,Data!$N:$N,M7,Data!$I:$I,"conventional")</f>
        <v>412237.83999999997</v>
      </c>
      <c r="N9" s="17">
        <f>SUM(B9:M9)</f>
        <v>4196949.49</v>
      </c>
    </row>
    <row r="10" spans="1:14" x14ac:dyDescent="0.25">
      <c r="A10" s="11" t="s">
        <v>3</v>
      </c>
      <c r="B10" s="17">
        <f>SUMIFS(Data!$E:$E,Data!$N:$N,B7,Data!$I:$I,"conventional")</f>
        <v>3540.57</v>
      </c>
      <c r="C10" s="17">
        <f>SUMIFS(Data!$E:$E,Data!$N:$N,C7,Data!$I:$I,"conventional")</f>
        <v>2491.2999999999997</v>
      </c>
      <c r="D10" s="17">
        <f>SUMIFS(Data!$E:$E,Data!$N:$N,D7,Data!$I:$I,"conventional")</f>
        <v>357.92</v>
      </c>
      <c r="E10" s="17">
        <f>SUMIFS(Data!$E:$E,Data!$N:$N,E7,Data!$I:$I,"conventional")</f>
        <v>469.16</v>
      </c>
      <c r="F10" s="17">
        <f>SUMIFS(Data!$E:$E,Data!$N:$N,F7,Data!$I:$I,"conventional")</f>
        <v>757.21</v>
      </c>
      <c r="G10" s="17">
        <f>SUMIFS(Data!$E:$E,Data!$N:$N,G7,Data!$I:$I,"conventional")</f>
        <v>1317.67</v>
      </c>
      <c r="H10" s="17">
        <f>SUMIFS(Data!$E:$E,Data!$N:$N,H7,Data!$I:$I,"conventional")</f>
        <v>5043.9799999999996</v>
      </c>
      <c r="I10" s="17">
        <f>SUMIFS(Data!$E:$E,Data!$N:$N,I7,Data!$I:$I,"conventional")</f>
        <v>724.33</v>
      </c>
      <c r="J10" s="17">
        <f>SUMIFS(Data!$E:$E,Data!$N:$N,J7,Data!$I:$I,"conventional")</f>
        <v>366.94</v>
      </c>
      <c r="K10" s="17">
        <f>SUMIFS(Data!$E:$E,Data!$N:$N,K7,Data!$I:$I,"conventional")</f>
        <v>276.35000000000002</v>
      </c>
      <c r="L10" s="17">
        <f>SUMIFS(Data!$E:$E,Data!$N:$N,L7,Data!$I:$I,"conventional")</f>
        <v>351.88</v>
      </c>
      <c r="M10" s="17">
        <f>SUMIFS(Data!$E:$E,Data!$N:$N,M7,Data!$I:$I,"conventional")</f>
        <v>358.85</v>
      </c>
      <c r="N10" s="17">
        <f>SUM(B10:M10)</f>
        <v>16056.16</v>
      </c>
    </row>
    <row r="11" spans="1:14" x14ac:dyDescent="0.25">
      <c r="A11" s="11" t="s">
        <v>35</v>
      </c>
      <c r="B11" s="17">
        <f t="shared" ref="B11:M11" si="1">SUM(B8:B10)</f>
        <v>477147.66000000003</v>
      </c>
      <c r="C11" s="17">
        <f t="shared" si="1"/>
        <v>420110.95</v>
      </c>
      <c r="D11" s="17">
        <f t="shared" si="1"/>
        <v>341879.72</v>
      </c>
      <c r="E11" s="17">
        <f t="shared" si="1"/>
        <v>408794.99999999994</v>
      </c>
      <c r="F11" s="17">
        <f t="shared" si="1"/>
        <v>372457.29000000004</v>
      </c>
      <c r="G11" s="17">
        <f t="shared" si="1"/>
        <v>315656.19999999995</v>
      </c>
      <c r="H11" s="17">
        <f t="shared" si="1"/>
        <v>411467.87999999995</v>
      </c>
      <c r="I11" s="17">
        <f t="shared" si="1"/>
        <v>322812.58000000007</v>
      </c>
      <c r="J11" s="17">
        <f t="shared" si="1"/>
        <v>284380.43000000005</v>
      </c>
      <c r="K11" s="17">
        <f t="shared" si="1"/>
        <v>300010.25999999995</v>
      </c>
      <c r="L11" s="17">
        <f t="shared" si="1"/>
        <v>294381.55</v>
      </c>
      <c r="M11" s="17">
        <f t="shared" si="1"/>
        <v>427602.09999999992</v>
      </c>
      <c r="N11" s="17">
        <f>SUM(B11:M11)</f>
        <v>4376701.62</v>
      </c>
    </row>
    <row r="13" spans="1:14" x14ac:dyDescent="0.25">
      <c r="A13" s="9" t="s">
        <v>37</v>
      </c>
      <c r="B13" s="12">
        <v>1</v>
      </c>
      <c r="C13" s="12">
        <v>2</v>
      </c>
      <c r="D13" s="12">
        <v>3</v>
      </c>
      <c r="E13" s="12">
        <v>4</v>
      </c>
      <c r="F13" s="12">
        <v>5</v>
      </c>
      <c r="G13" s="12">
        <v>6</v>
      </c>
      <c r="H13" s="12">
        <v>7</v>
      </c>
      <c r="I13" s="12">
        <v>8</v>
      </c>
      <c r="J13" s="12">
        <v>9</v>
      </c>
      <c r="K13" s="12">
        <v>10</v>
      </c>
      <c r="L13" s="12">
        <v>11</v>
      </c>
      <c r="M13" s="12">
        <v>12</v>
      </c>
    </row>
    <row r="14" spans="1:14" x14ac:dyDescent="0.25">
      <c r="A14" s="11" t="s">
        <v>1</v>
      </c>
      <c r="B14" s="17">
        <f>SUMIFS(Data!$C:$C,Data!$N:$N,B13,Data!$I:$I,"organic")</f>
        <v>328.77</v>
      </c>
      <c r="C14" s="17">
        <f>SUMIFS(Data!$C:$C,Data!$N:$N,C13,Data!$I:$I,"organic")</f>
        <v>1704.08</v>
      </c>
      <c r="D14" s="17">
        <f>SUMIFS(Data!$C:$C,Data!$N:$N,D13,Data!$I:$I,"organic")</f>
        <v>1034.1399999999999</v>
      </c>
      <c r="E14" s="17">
        <f>SUMIFS(Data!$C:$C,Data!$N:$N,E13,Data!$I:$I,"organic")</f>
        <v>1809.99</v>
      </c>
      <c r="F14" s="17">
        <f>SUMIFS(Data!$C:$C,Data!$N:$N,F13,Data!$I:$I,"organic")</f>
        <v>165.91000000000003</v>
      </c>
      <c r="G14" s="17">
        <f>SUMIFS(Data!$C:$C,Data!$N:$N,G13,Data!$I:$I,"organic")</f>
        <v>584.78</v>
      </c>
      <c r="H14" s="17">
        <f>SUMIFS(Data!$C:$C,Data!$N:$N,H13,Data!$I:$I,"organic")</f>
        <v>401.21999999999997</v>
      </c>
      <c r="I14" s="17">
        <f>SUMIFS(Data!$C:$C,Data!$N:$N,I13,Data!$I:$I,"organic")</f>
        <v>187.53</v>
      </c>
      <c r="J14" s="17">
        <f>SUMIFS(Data!$C:$C,Data!$N:$N,J13,Data!$I:$I,"organic")</f>
        <v>245.06</v>
      </c>
      <c r="K14" s="17">
        <f>SUMIFS(Data!$C:$C,Data!$N:$N,K13,Data!$I:$I,"organic")</f>
        <v>89.57</v>
      </c>
      <c r="L14" s="17">
        <f>SUMIFS(Data!$C:$C,Data!$N:$N,L13,Data!$I:$I,"organic")</f>
        <v>31.31</v>
      </c>
      <c r="M14" s="17">
        <f>SUMIFS(Data!$C:$C,Data!$N:$N,M13,Data!$I:$I,"organic")</f>
        <v>223.85000000000002</v>
      </c>
      <c r="N14" s="17">
        <f>SUM(B14:M14)</f>
        <v>6806.21</v>
      </c>
    </row>
    <row r="15" spans="1:14" x14ac:dyDescent="0.25">
      <c r="A15" s="11" t="s">
        <v>2</v>
      </c>
      <c r="B15" s="17">
        <f>SUMIFS(Data!$D:$D,Data!$N:$N,B13,Data!$I:$I,"organic")</f>
        <v>1250.3400000000001</v>
      </c>
      <c r="C15" s="17">
        <f>SUMIFS(Data!$D:$D,Data!$N:$N,C13,Data!$I:$I,"organic")</f>
        <v>775.41</v>
      </c>
      <c r="D15" s="17">
        <f>SUMIFS(Data!$D:$D,Data!$N:$N,D13,Data!$I:$I,"organic")</f>
        <v>854.73</v>
      </c>
      <c r="E15" s="17">
        <f>SUMIFS(Data!$D:$D,Data!$N:$N,E13,Data!$I:$I,"organic")</f>
        <v>1218.72</v>
      </c>
      <c r="F15" s="17">
        <f>SUMIFS(Data!$D:$D,Data!$N:$N,F13,Data!$I:$I,"organic")</f>
        <v>1495.81</v>
      </c>
      <c r="G15" s="17">
        <f>SUMIFS(Data!$D:$D,Data!$N:$N,G13,Data!$I:$I,"organic")</f>
        <v>1164.2</v>
      </c>
      <c r="H15" s="17">
        <f>SUMIFS(Data!$D:$D,Data!$N:$N,H13,Data!$I:$I,"organic")</f>
        <v>927.2700000000001</v>
      </c>
      <c r="I15" s="17">
        <f>SUMIFS(Data!$D:$D,Data!$N:$N,I13,Data!$I:$I,"organic")</f>
        <v>893.54</v>
      </c>
      <c r="J15" s="17">
        <f>SUMIFS(Data!$D:$D,Data!$N:$N,J13,Data!$I:$I,"organic")</f>
        <v>761.17000000000007</v>
      </c>
      <c r="K15" s="17">
        <f>SUMIFS(Data!$D:$D,Data!$N:$N,K13,Data!$I:$I,"organic")</f>
        <v>1178.6399999999999</v>
      </c>
      <c r="L15" s="17">
        <f>SUMIFS(Data!$D:$D,Data!$N:$N,L13,Data!$I:$I,"organic")</f>
        <v>744.98</v>
      </c>
      <c r="M15" s="17">
        <f>SUMIFS(Data!$D:$D,Data!$N:$N,M13,Data!$I:$I,"organic")</f>
        <v>1303.5400000000002</v>
      </c>
      <c r="N15" s="17">
        <f>SUM(B15:M15)</f>
        <v>12568.35</v>
      </c>
    </row>
    <row r="16" spans="1:14" x14ac:dyDescent="0.25">
      <c r="A16" s="11" t="s">
        <v>3</v>
      </c>
      <c r="B16" s="17">
        <f>SUMIFS(Data!$E:$E,Data!$N:$N,B13,Data!$I:$I,"organic")</f>
        <v>0</v>
      </c>
      <c r="C16" s="17">
        <f>SUMIFS(Data!$E:$E,Data!$N:$N,C13,Data!$I:$I,"organic")</f>
        <v>0</v>
      </c>
      <c r="D16" s="17">
        <f>SUMIFS(Data!$E:$E,Data!$N:$N,D13,Data!$I:$I,"organic")</f>
        <v>0</v>
      </c>
      <c r="E16" s="17">
        <f>SUMIFS(Data!$E:$E,Data!$N:$N,E13,Data!$I:$I,"organic")</f>
        <v>0</v>
      </c>
      <c r="F16" s="17">
        <f>SUMIFS(Data!$E:$E,Data!$N:$N,F13,Data!$I:$I,"organic")</f>
        <v>0</v>
      </c>
      <c r="G16" s="17">
        <f>SUMIFS(Data!$E:$E,Data!$N:$N,G13,Data!$I:$I,"organic")</f>
        <v>0</v>
      </c>
      <c r="H16" s="17">
        <f>SUMIFS(Data!$E:$E,Data!$N:$N,H13,Data!$I:$I,"organic")</f>
        <v>0</v>
      </c>
      <c r="I16" s="17">
        <f>SUMIFS(Data!$E:$E,Data!$N:$N,I13,Data!$I:$I,"organic")</f>
        <v>0</v>
      </c>
      <c r="J16" s="17">
        <f>SUMIFS(Data!$E:$E,Data!$N:$N,J13,Data!$I:$I,"organic")</f>
        <v>0</v>
      </c>
      <c r="K16" s="17">
        <f>SUMIFS(Data!$E:$E,Data!$N:$N,K13,Data!$I:$I,"organic")</f>
        <v>0</v>
      </c>
      <c r="L16" s="17">
        <f>SUMIFS(Data!$E:$E,Data!$N:$N,L13,Data!$I:$I,"organic")</f>
        <v>0</v>
      </c>
      <c r="M16" s="17">
        <f>SUMIFS(Data!$E:$E,Data!$N:$N,M13,Data!$I:$I,"organic")</f>
        <v>0</v>
      </c>
      <c r="N16" s="17">
        <f t="shared" ref="N16:N17" si="2">SUM(B16:M16)</f>
        <v>0</v>
      </c>
    </row>
    <row r="17" spans="1:14" x14ac:dyDescent="0.25">
      <c r="A17" s="11" t="s">
        <v>35</v>
      </c>
      <c r="B17" s="17">
        <f>SUM(B14:B16)</f>
        <v>1579.1100000000001</v>
      </c>
      <c r="C17" s="17">
        <f t="shared" ref="C17" si="3">SUM(C14:C16)</f>
        <v>2479.4899999999998</v>
      </c>
      <c r="D17" s="17">
        <f t="shared" ref="D17" si="4">SUM(D14:D16)</f>
        <v>1888.87</v>
      </c>
      <c r="E17" s="17">
        <f t="shared" ref="E17" si="5">SUM(E14:E16)</f>
        <v>3028.71</v>
      </c>
      <c r="F17" s="17">
        <f t="shared" ref="F17" si="6">SUM(F14:F16)</f>
        <v>1661.72</v>
      </c>
      <c r="G17" s="17">
        <f t="shared" ref="G17" si="7">SUM(G14:G16)</f>
        <v>1748.98</v>
      </c>
      <c r="H17" s="17">
        <f t="shared" ref="H17" si="8">SUM(H14:H16)</f>
        <v>1328.49</v>
      </c>
      <c r="I17" s="17">
        <f t="shared" ref="I17" si="9">SUM(I14:I16)</f>
        <v>1081.07</v>
      </c>
      <c r="J17" s="17">
        <f t="shared" ref="J17" si="10">SUM(J14:J16)</f>
        <v>1006.23</v>
      </c>
      <c r="K17" s="17">
        <f t="shared" ref="K17" si="11">SUM(K14:K16)</f>
        <v>1268.2099999999998</v>
      </c>
      <c r="L17" s="17">
        <f t="shared" ref="L17" si="12">SUM(L14:L16)</f>
        <v>776.29</v>
      </c>
      <c r="M17" s="17">
        <f t="shared" ref="M17" si="13">SUM(M14:M16)</f>
        <v>1527.3900000000003</v>
      </c>
      <c r="N17" s="17">
        <f t="shared" si="2"/>
        <v>19374.559999999998</v>
      </c>
    </row>
    <row r="21" spans="1:14" ht="29.25" customHeight="1" x14ac:dyDescent="0.25">
      <c r="A21" s="31" t="s">
        <v>64</v>
      </c>
      <c r="B21" s="16">
        <f>AVERAGEIFS(Data!$B:$B,Data!$N:$N,'Data Summary'!B7,Data!$I:$I,"conventional")</f>
        <v>1.4940000000000002</v>
      </c>
      <c r="C21" s="16">
        <f>AVERAGEIFS(Data!$B:$B,Data!$N:$N,'Data Summary'!C7,Data!$I:$I,"conventional")</f>
        <v>1.4950000000000001</v>
      </c>
      <c r="D21" s="16">
        <f>AVERAGEIFS(Data!$B:$B,Data!$N:$N,'Data Summary'!D7,Data!$I:$I,"conventional")</f>
        <v>1.37</v>
      </c>
      <c r="E21" s="16">
        <f>AVERAGEIFS(Data!$B:$B,Data!$N:$N,'Data Summary'!E7,Data!$I:$I,"conventional")</f>
        <v>1.45</v>
      </c>
      <c r="F21" s="16">
        <f>AVERAGEIFS(Data!$B:$B,Data!$N:$N,'Data Summary'!F7,Data!$I:$I,"conventional")</f>
        <v>1.605</v>
      </c>
      <c r="G21" s="16">
        <f>AVERAGEIFS(Data!$B:$B,Data!$N:$N,'Data Summary'!G7,Data!$I:$I,"conventional")</f>
        <v>1.615</v>
      </c>
      <c r="H21" s="16">
        <f>AVERAGEIFS(Data!$B:$B,Data!$N:$N,'Data Summary'!H7,Data!$I:$I,"conventional")</f>
        <v>1.514</v>
      </c>
      <c r="I21" s="16">
        <f>AVERAGEIFS(Data!$B:$B,Data!$N:$N,'Data Summary'!I7,Data!$I:$I,"conventional")</f>
        <v>1.5675000000000001</v>
      </c>
      <c r="J21" s="16">
        <f>AVERAGEIFS(Data!$B:$B,Data!$N:$N,'Data Summary'!J7,Data!$I:$I,"conventional")</f>
        <v>1.6475</v>
      </c>
      <c r="K21" s="16">
        <f>AVERAGEIFS(Data!$B:$B,Data!$N:$N,'Data Summary'!K7,Data!$I:$I,"conventional")</f>
        <v>1.67</v>
      </c>
      <c r="L21" s="16">
        <f>AVERAGEIFS(Data!$B:$B,Data!$N:$N,'Data Summary'!L7,Data!$I:$I,"conventional")</f>
        <v>1.5074999999999998</v>
      </c>
      <c r="M21" s="16">
        <f>AVERAGEIFS(Data!$B:$B,Data!$N:$N,'Data Summary'!M7,Data!$I:$I,"conventional")</f>
        <v>1.4059999999999999</v>
      </c>
      <c r="N21" s="16">
        <f>AVERAGE(B21:M21)</f>
        <v>1.528458333333333</v>
      </c>
    </row>
    <row r="22" spans="1:14" ht="27.75" customHeight="1" x14ac:dyDescent="0.25">
      <c r="A22" s="31" t="s">
        <v>65</v>
      </c>
      <c r="B22" s="16">
        <f>AVERAGEIFS(Data!$B:$B,Data!$N:$N,'Data Summary'!B7,Data!$I:$I,"organic")</f>
        <v>1.8660000000000001</v>
      </c>
      <c r="C22" s="16">
        <f>AVERAGEIFS(Data!$B:$B,Data!$N:$N,'Data Summary'!C7,Data!$I:$I,"organic")</f>
        <v>1.72</v>
      </c>
      <c r="D22" s="16">
        <f>AVERAGEIFS(Data!$B:$B,Data!$N:$N,'Data Summary'!D7,Data!$I:$I,"organic")</f>
        <v>1.9249999999999998</v>
      </c>
      <c r="E22" s="16">
        <f>AVERAGEIFS(Data!$B:$B,Data!$N:$N,'Data Summary'!E7,Data!$I:$I,"organic")</f>
        <v>1.8580000000000001</v>
      </c>
      <c r="F22" s="16">
        <f>AVERAGEIFS(Data!$B:$B,Data!$N:$N,'Data Summary'!F7,Data!$I:$I,"organic")</f>
        <v>1.7675000000000001</v>
      </c>
      <c r="G22" s="16">
        <f>AVERAGEIFS(Data!$B:$B,Data!$N:$N,'Data Summary'!G7,Data!$I:$I,"organic")</f>
        <v>1.9574999999999998</v>
      </c>
      <c r="H22" s="16">
        <f>AVERAGEIFS(Data!$B:$B,Data!$N:$N,'Data Summary'!H7,Data!$I:$I,"organic")</f>
        <v>1.7979999999999996</v>
      </c>
      <c r="I22" s="16">
        <f>AVERAGEIFS(Data!$B:$B,Data!$N:$N,'Data Summary'!I7,Data!$I:$I,"organic")</f>
        <v>1.9125000000000001</v>
      </c>
      <c r="J22" s="16">
        <f>AVERAGEIFS(Data!$B:$B,Data!$N:$N,'Data Summary'!J7,Data!$I:$I,"organic")</f>
        <v>1.6875</v>
      </c>
      <c r="K22" s="16">
        <f>AVERAGEIFS(Data!$B:$B,Data!$N:$N,'Data Summary'!K7,Data!$I:$I,"organic")</f>
        <v>1.466</v>
      </c>
      <c r="L22" s="16">
        <f>AVERAGEIFS(Data!$B:$B,Data!$N:$N,'Data Summary'!L7,Data!$I:$I,"organic")</f>
        <v>1.6325000000000001</v>
      </c>
      <c r="M22" s="16">
        <f>AVERAGEIFS(Data!$B:$B,Data!$N:$N,'Data Summary'!M7,Data!$I:$I,"organic")</f>
        <v>1.472</v>
      </c>
      <c r="N22" s="16">
        <f>AVERAGE(B22:M22)</f>
        <v>1.7552083333333333</v>
      </c>
    </row>
    <row r="26" spans="1:14" x14ac:dyDescent="0.25">
      <c r="A26" s="30" t="s">
        <v>44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8" spans="1:14" x14ac:dyDescent="0.25">
      <c r="A28" s="13"/>
    </row>
    <row r="29" spans="1:14" x14ac:dyDescent="0.25">
      <c r="B29" s="10" t="s">
        <v>33</v>
      </c>
      <c r="C29" s="10" t="s">
        <v>18</v>
      </c>
      <c r="D29" s="10" t="s">
        <v>19</v>
      </c>
      <c r="E29" s="10" t="s">
        <v>20</v>
      </c>
      <c r="F29" s="10" t="s">
        <v>21</v>
      </c>
      <c r="G29" s="10" t="s">
        <v>22</v>
      </c>
      <c r="H29" s="10" t="s">
        <v>23</v>
      </c>
      <c r="I29" s="10" t="s">
        <v>24</v>
      </c>
      <c r="J29" s="10" t="s">
        <v>25</v>
      </c>
      <c r="K29" s="10" t="s">
        <v>26</v>
      </c>
      <c r="L29" s="10" t="s">
        <v>27</v>
      </c>
      <c r="M29" s="10" t="s">
        <v>28</v>
      </c>
      <c r="N29" s="10" t="s">
        <v>36</v>
      </c>
    </row>
    <row r="30" spans="1:14" x14ac:dyDescent="0.25">
      <c r="B30" s="12">
        <v>1</v>
      </c>
      <c r="C30" s="12">
        <v>2</v>
      </c>
      <c r="D30" s="12">
        <v>3</v>
      </c>
      <c r="E30" s="12">
        <v>4</v>
      </c>
      <c r="F30" s="12">
        <v>5</v>
      </c>
      <c r="G30" s="12">
        <v>6</v>
      </c>
      <c r="H30" s="12">
        <v>7</v>
      </c>
      <c r="I30" s="12">
        <v>8</v>
      </c>
      <c r="J30" s="12">
        <v>9</v>
      </c>
      <c r="K30" s="12">
        <v>10</v>
      </c>
      <c r="L30" s="12">
        <v>11</v>
      </c>
      <c r="M30" s="12">
        <v>12</v>
      </c>
    </row>
    <row r="31" spans="1:14" x14ac:dyDescent="0.25">
      <c r="A31" s="11" t="s">
        <v>38</v>
      </c>
      <c r="B31" s="17">
        <f>SUMIFS(Data!$F:$F,Data!$N:$N,'Data Summary'!B30)</f>
        <v>64204.92</v>
      </c>
      <c r="C31" s="17">
        <f>SUMIFS(Data!$F:$F,Data!$N:$N,'Data Summary'!C30)</f>
        <v>49182.48000000001</v>
      </c>
      <c r="D31" s="17">
        <f>SUMIFS(Data!$F:$F,Data!$N:$N,'Data Summary'!D30)</f>
        <v>47177.16</v>
      </c>
      <c r="E31" s="17">
        <f>SUMIFS(Data!$F:$F,Data!$N:$N,'Data Summary'!E30)</f>
        <v>50112.090000000004</v>
      </c>
      <c r="F31" s="17">
        <f>SUMIFS(Data!$F:$F,Data!$N:$N,'Data Summary'!F30)</f>
        <v>38864.58</v>
      </c>
      <c r="G31" s="17">
        <f>SUMIFS(Data!$F:$F,Data!$N:$N,'Data Summary'!G30)</f>
        <v>24925.59</v>
      </c>
      <c r="H31" s="17">
        <f>SUMIFS(Data!$F:$F,Data!$N:$N,'Data Summary'!H30)</f>
        <v>40965.56</v>
      </c>
      <c r="I31" s="17">
        <f>SUMIFS(Data!$F:$F,Data!$N:$N,'Data Summary'!I30)</f>
        <v>41080.070000000007</v>
      </c>
      <c r="J31" s="17">
        <f>SUMIFS(Data!$F:$F,Data!$N:$N,'Data Summary'!J30)</f>
        <v>31066.34</v>
      </c>
      <c r="K31" s="17">
        <f>SUMIFS(Data!$F:$F,Data!$N:$N,'Data Summary'!K30)</f>
        <v>43078.57</v>
      </c>
      <c r="L31" s="17">
        <f>SUMIFS(Data!$F:$F,Data!$N:$N,'Data Summary'!L30)</f>
        <v>41136.950000000004</v>
      </c>
      <c r="M31" s="17">
        <f>SUMIFS(Data!$F:$F,Data!$N:$N,'Data Summary'!M30)</f>
        <v>52164.88</v>
      </c>
      <c r="N31" s="17">
        <f>SUM(B31:M31)</f>
        <v>523959.19000000006</v>
      </c>
    </row>
    <row r="32" spans="1:14" x14ac:dyDescent="0.25">
      <c r="A32" s="11" t="s">
        <v>39</v>
      </c>
      <c r="B32" s="17">
        <f>SUMIFS(Data!$G:$G,Data!$N:$N,'Data Summary'!B30)</f>
        <v>643.38</v>
      </c>
      <c r="C32" s="17">
        <f>SUMIFS(Data!$G:$G,Data!$N:$N,'Data Summary'!C30)</f>
        <v>1107.53</v>
      </c>
      <c r="D32" s="17">
        <f>SUMIFS(Data!$G:$G,Data!$N:$N,'Data Summary'!D30)</f>
        <v>37091.740000000005</v>
      </c>
      <c r="E32" s="17">
        <f>SUMIFS(Data!$G:$G,Data!$N:$N,'Data Summary'!E30)</f>
        <v>54585.360000000008</v>
      </c>
      <c r="F32" s="17">
        <f>SUMIFS(Data!$G:$G,Data!$N:$N,'Data Summary'!F30)</f>
        <v>45990.29</v>
      </c>
      <c r="G32" s="17">
        <f>SUMIFS(Data!$G:$G,Data!$N:$N,'Data Summary'!G30)</f>
        <v>28150.050000000003</v>
      </c>
      <c r="H32" s="17">
        <f>SUMIFS(Data!$G:$G,Data!$N:$N,'Data Summary'!H30)</f>
        <v>23413.15</v>
      </c>
      <c r="I32" s="17">
        <f>SUMIFS(Data!$G:$G,Data!$N:$N,'Data Summary'!I30)</f>
        <v>17842.53</v>
      </c>
      <c r="J32" s="17">
        <f>SUMIFS(Data!$G:$G,Data!$N:$N,'Data Summary'!J30)</f>
        <v>15716.34</v>
      </c>
      <c r="K32" s="17">
        <f>SUMIFS(Data!$G:$G,Data!$N:$N,'Data Summary'!K30)</f>
        <v>18025.57</v>
      </c>
      <c r="L32" s="17">
        <f>SUMIFS(Data!$G:$G,Data!$N:$N,'Data Summary'!L30)</f>
        <v>20057.3</v>
      </c>
      <c r="M32" s="17">
        <f>SUMIFS(Data!$G:$G,Data!$N:$N,'Data Summary'!M30)</f>
        <v>30261</v>
      </c>
      <c r="N32" s="17">
        <f t="shared" ref="N32:N34" si="14">SUM(B32:M32)</f>
        <v>292884.24000000005</v>
      </c>
    </row>
    <row r="33" spans="1:14" x14ac:dyDescent="0.25">
      <c r="A33" s="11" t="s">
        <v>40</v>
      </c>
      <c r="B33" s="17">
        <f>SUMIFS(Data!$H:$H,Data!$N:$N,'Data Summary'!B30)</f>
        <v>13.18</v>
      </c>
      <c r="C33" s="17">
        <f>SUMIFS(Data!$H:$H,Data!$N:$N,'Data Summary'!C30)</f>
        <v>0</v>
      </c>
      <c r="D33" s="17">
        <f>SUMIFS(Data!$H:$H,Data!$N:$N,'Data Summary'!D30)</f>
        <v>0</v>
      </c>
      <c r="E33" s="17">
        <f>SUMIFS(Data!$H:$H,Data!$N:$N,'Data Summary'!E30)</f>
        <v>0</v>
      </c>
      <c r="F33" s="17">
        <f>SUMIFS(Data!$H:$H,Data!$N:$N,'Data Summary'!F30)</f>
        <v>813.33999999999992</v>
      </c>
      <c r="G33" s="17">
        <f>SUMIFS(Data!$H:$H,Data!$N:$N,'Data Summary'!G30)</f>
        <v>5268.33</v>
      </c>
      <c r="H33" s="17">
        <f>SUMIFS(Data!$H:$H,Data!$N:$N,'Data Summary'!H30)</f>
        <v>6695</v>
      </c>
      <c r="I33" s="17">
        <f>SUMIFS(Data!$H:$H,Data!$N:$N,'Data Summary'!I30)</f>
        <v>3229.99</v>
      </c>
      <c r="J33" s="17">
        <f>SUMIFS(Data!$H:$H,Data!$N:$N,'Data Summary'!J30)</f>
        <v>2643.33</v>
      </c>
      <c r="K33" s="17">
        <f>SUMIFS(Data!$H:$H,Data!$N:$N,'Data Summary'!K30)</f>
        <v>0</v>
      </c>
      <c r="L33" s="17">
        <f>SUMIFS(Data!$H:$H,Data!$N:$N,'Data Summary'!L30)</f>
        <v>0</v>
      </c>
      <c r="M33" s="17">
        <f>SUMIFS(Data!$H:$H,Data!$N:$N,'Data Summary'!M30)</f>
        <v>0</v>
      </c>
      <c r="N33" s="17">
        <f t="shared" si="14"/>
        <v>18663.169999999998</v>
      </c>
    </row>
    <row r="34" spans="1:14" x14ac:dyDescent="0.25">
      <c r="A34" s="11" t="s">
        <v>35</v>
      </c>
      <c r="B34" s="17">
        <f>SUM(B31:B33)</f>
        <v>64861.479999999996</v>
      </c>
      <c r="C34" s="17">
        <f t="shared" ref="C34" si="15">SUM(C31:C33)</f>
        <v>50290.010000000009</v>
      </c>
      <c r="D34" s="17">
        <f t="shared" ref="D34" si="16">SUM(D31:D33)</f>
        <v>84268.900000000009</v>
      </c>
      <c r="E34" s="17">
        <f t="shared" ref="E34" si="17">SUM(E31:E33)</f>
        <v>104697.45000000001</v>
      </c>
      <c r="F34" s="17">
        <f t="shared" ref="F34" si="18">SUM(F31:F33)</f>
        <v>85668.209999999992</v>
      </c>
      <c r="G34" s="17">
        <f t="shared" ref="G34" si="19">SUM(G31:G33)</f>
        <v>58343.97</v>
      </c>
      <c r="H34" s="17">
        <f t="shared" ref="H34" si="20">SUM(H31:H33)</f>
        <v>71073.709999999992</v>
      </c>
      <c r="I34" s="17">
        <f t="shared" ref="I34" si="21">SUM(I31:I33)</f>
        <v>62152.590000000004</v>
      </c>
      <c r="J34" s="17">
        <f t="shared" ref="J34" si="22">SUM(J31:J33)</f>
        <v>49426.01</v>
      </c>
      <c r="K34" s="17">
        <f t="shared" ref="K34" si="23">SUM(K31:K33)</f>
        <v>61104.14</v>
      </c>
      <c r="L34" s="17">
        <f t="shared" ref="L34" si="24">SUM(L31:L33)</f>
        <v>61194.25</v>
      </c>
      <c r="M34" s="17">
        <f t="shared" ref="M34" si="25">SUM(M31:M33)</f>
        <v>82425.88</v>
      </c>
      <c r="N34" s="17">
        <f t="shared" si="14"/>
        <v>835506.6</v>
      </c>
    </row>
    <row r="37" spans="1:14" x14ac:dyDescent="0.25">
      <c r="A37" s="30" t="s">
        <v>42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9" spans="1:14" x14ac:dyDescent="0.25">
      <c r="A39" s="9" t="s">
        <v>34</v>
      </c>
    </row>
    <row r="40" spans="1:14" x14ac:dyDescent="0.25">
      <c r="B40" s="10" t="s">
        <v>33</v>
      </c>
      <c r="C40" s="10" t="s">
        <v>18</v>
      </c>
      <c r="D40" s="10" t="s">
        <v>19</v>
      </c>
      <c r="E40" s="10" t="s">
        <v>20</v>
      </c>
      <c r="F40" s="10" t="s">
        <v>21</v>
      </c>
      <c r="G40" s="10" t="s">
        <v>22</v>
      </c>
      <c r="H40" s="10" t="s">
        <v>23</v>
      </c>
      <c r="I40" s="10" t="s">
        <v>24</v>
      </c>
      <c r="J40" s="10" t="s">
        <v>25</v>
      </c>
      <c r="K40" s="10" t="s">
        <v>26</v>
      </c>
      <c r="L40" s="10" t="s">
        <v>27</v>
      </c>
      <c r="M40" s="10" t="s">
        <v>28</v>
      </c>
      <c r="N40" s="10" t="s">
        <v>36</v>
      </c>
    </row>
    <row r="41" spans="1:14" x14ac:dyDescent="0.25"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</row>
    <row r="42" spans="1:14" x14ac:dyDescent="0.25">
      <c r="A42" s="11" t="s">
        <v>1</v>
      </c>
      <c r="B42" s="17">
        <f>AVERAGEIFS(Data!$C:$C,Data!$N:$N,B41,Data!$I:$I,"conventional")</f>
        <v>3898.6899999999996</v>
      </c>
      <c r="C42" s="17">
        <f>AVERAGEIFS(Data!$C:$C,Data!$N:$N,C41,Data!$I:$I,"conventional")</f>
        <v>3841.9700000000003</v>
      </c>
      <c r="D42" s="17">
        <f>AVERAGEIFS(Data!$C:$C,Data!$N:$N,D41,Data!$I:$I,"conventional")</f>
        <v>2671.8275000000003</v>
      </c>
      <c r="E42" s="17">
        <f>AVERAGEIFS(Data!$C:$C,Data!$N:$N,E41,Data!$I:$I,"conventional")</f>
        <v>3922.5039999999999</v>
      </c>
      <c r="F42" s="17">
        <f>AVERAGEIFS(Data!$C:$C,Data!$N:$N,F41,Data!$I:$I,"conventional")</f>
        <v>2482.7649999999999</v>
      </c>
      <c r="G42" s="17">
        <f>AVERAGEIFS(Data!$C:$C,Data!$N:$N,G41,Data!$I:$I,"conventional")</f>
        <v>2147.8900000000003</v>
      </c>
      <c r="H42" s="17">
        <f>AVERAGEIFS(Data!$C:$C,Data!$N:$N,H41,Data!$I:$I,"conventional")</f>
        <v>2399.6080000000002</v>
      </c>
      <c r="I42" s="17">
        <f>AVERAGEIFS(Data!$C:$C,Data!$N:$N,I41,Data!$I:$I,"conventional")</f>
        <v>2028.52</v>
      </c>
      <c r="J42" s="17">
        <f>AVERAGEIFS(Data!$C:$C,Data!$N:$N,J41,Data!$I:$I,"conventional")</f>
        <v>3650.3874999999998</v>
      </c>
      <c r="K42" s="17">
        <f>AVERAGEIFS(Data!$C:$C,Data!$N:$N,K41,Data!$I:$I,"conventional")</f>
        <v>3638.55</v>
      </c>
      <c r="L42" s="17">
        <f>AVERAGEIFS(Data!$C:$C,Data!$N:$N,L41,Data!$I:$I,"conventional")</f>
        <v>3025.09</v>
      </c>
      <c r="M42" s="17">
        <f>AVERAGEIFS(Data!$C:$C,Data!$N:$N,M41,Data!$I:$I,"conventional")</f>
        <v>3001.0819999999999</v>
      </c>
      <c r="N42" s="17">
        <f>AVERAGE(B42:M42)</f>
        <v>3059.0736666666667</v>
      </c>
    </row>
    <row r="43" spans="1:14" x14ac:dyDescent="0.25">
      <c r="A43" s="11" t="s">
        <v>2</v>
      </c>
      <c r="B43" s="17">
        <f>AVERAGEIFS(Data!$D:$D,Data!$N:$N,B41,Data!$I:$I,"conventional")</f>
        <v>90822.728000000003</v>
      </c>
      <c r="C43" s="17">
        <f>AVERAGEIFS(Data!$D:$D,Data!$N:$N,C41,Data!$I:$I,"conventional")</f>
        <v>100562.9425</v>
      </c>
      <c r="D43" s="17">
        <f>AVERAGEIFS(Data!$D:$D,Data!$N:$N,D41,Data!$I:$I,"conventional")</f>
        <v>82708.622499999998</v>
      </c>
      <c r="E43" s="17">
        <f>AVERAGEIFS(Data!$D:$D,Data!$N:$N,E41,Data!$I:$I,"conventional")</f>
        <v>77742.66399999999</v>
      </c>
      <c r="F43" s="17">
        <f>AVERAGEIFS(Data!$D:$D,Data!$N:$N,F41,Data!$I:$I,"conventional")</f>
        <v>90442.255000000005</v>
      </c>
      <c r="G43" s="17">
        <f>AVERAGEIFS(Data!$D:$D,Data!$N:$N,G41,Data!$I:$I,"conventional")</f>
        <v>76436.742499999993</v>
      </c>
      <c r="H43" s="17">
        <f>AVERAGEIFS(Data!$D:$D,Data!$N:$N,H41,Data!$I:$I,"conventional")</f>
        <v>78885.171999999991</v>
      </c>
      <c r="I43" s="17">
        <f>AVERAGEIFS(Data!$D:$D,Data!$N:$N,I41,Data!$I:$I,"conventional")</f>
        <v>78493.54250000001</v>
      </c>
      <c r="J43" s="17">
        <f>AVERAGEIFS(Data!$D:$D,Data!$N:$N,J41,Data!$I:$I,"conventional")</f>
        <v>67352.985000000015</v>
      </c>
      <c r="K43" s="17">
        <f>AVERAGEIFS(Data!$D:$D,Data!$N:$N,K41,Data!$I:$I,"conventional")</f>
        <v>56308.231999999996</v>
      </c>
      <c r="L43" s="17">
        <f>AVERAGEIFS(Data!$D:$D,Data!$N:$N,L41,Data!$I:$I,"conventional")</f>
        <v>70482.327499999999</v>
      </c>
      <c r="M43" s="17">
        <f>AVERAGEIFS(Data!$D:$D,Data!$N:$N,M41,Data!$I:$I,"conventional")</f>
        <v>82447.567999999999</v>
      </c>
      <c r="N43" s="17">
        <f t="shared" ref="N43:N44" si="26">AVERAGE(B43:M43)</f>
        <v>79390.481791666665</v>
      </c>
    </row>
    <row r="44" spans="1:14" x14ac:dyDescent="0.25">
      <c r="A44" s="19" t="s">
        <v>3</v>
      </c>
      <c r="B44" s="20">
        <f>AVERAGEIFS(Data!$E:$E,Data!$N:$N,B41,Data!$I:$I,"conventional")</f>
        <v>708.11400000000003</v>
      </c>
      <c r="C44" s="20">
        <f>AVERAGEIFS(Data!$E:$E,Data!$N:$N,C41,Data!$I:$I,"conventional")</f>
        <v>622.82499999999993</v>
      </c>
      <c r="D44" s="20">
        <f>AVERAGEIFS(Data!$E:$E,Data!$N:$N,D41,Data!$I:$I,"conventional")</f>
        <v>89.48</v>
      </c>
      <c r="E44" s="20">
        <f>AVERAGEIFS(Data!$E:$E,Data!$N:$N,E41,Data!$I:$I,"conventional")</f>
        <v>93.832000000000008</v>
      </c>
      <c r="F44" s="20">
        <f>AVERAGEIFS(Data!$E:$E,Data!$N:$N,F41,Data!$I:$I,"conventional")</f>
        <v>189.30250000000001</v>
      </c>
      <c r="G44" s="20">
        <f>AVERAGEIFS(Data!$E:$E,Data!$N:$N,G41,Data!$I:$I,"conventional")</f>
        <v>329.41750000000002</v>
      </c>
      <c r="H44" s="20">
        <f>AVERAGEIFS(Data!$E:$E,Data!$N:$N,H41,Data!$I:$I,"conventional")</f>
        <v>1008.7959999999999</v>
      </c>
      <c r="I44" s="20">
        <f>AVERAGEIFS(Data!$E:$E,Data!$N:$N,I41,Data!$I:$I,"conventional")</f>
        <v>181.08250000000001</v>
      </c>
      <c r="J44" s="20">
        <f>AVERAGEIFS(Data!$E:$E,Data!$N:$N,J41,Data!$I:$I,"conventional")</f>
        <v>91.734999999999999</v>
      </c>
      <c r="K44" s="20">
        <f>AVERAGEIFS(Data!$E:$E,Data!$N:$N,K41,Data!$I:$I,"conventional")</f>
        <v>55.27</v>
      </c>
      <c r="L44" s="20">
        <f>AVERAGEIFS(Data!$E:$E,Data!$N:$N,L41,Data!$I:$I,"conventional")</f>
        <v>87.97</v>
      </c>
      <c r="M44" s="20">
        <f>AVERAGEIFS(Data!$E:$E,Data!$N:$N,M41,Data!$I:$I,"conventional")</f>
        <v>71.77000000000001</v>
      </c>
      <c r="N44" s="20">
        <f t="shared" si="26"/>
        <v>294.13287499999996</v>
      </c>
    </row>
    <row r="45" spans="1:14" x14ac:dyDescent="0.25">
      <c r="A45" s="1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8" spans="1:14" x14ac:dyDescent="0.25">
      <c r="A48" s="9" t="s">
        <v>37</v>
      </c>
    </row>
    <row r="49" spans="1:14" x14ac:dyDescent="0.25">
      <c r="B49" s="10" t="s">
        <v>33</v>
      </c>
      <c r="C49" s="10" t="s">
        <v>18</v>
      </c>
      <c r="D49" s="10" t="s">
        <v>19</v>
      </c>
      <c r="E49" s="10" t="s">
        <v>20</v>
      </c>
      <c r="F49" s="10" t="s">
        <v>21</v>
      </c>
      <c r="G49" s="10" t="s">
        <v>22</v>
      </c>
      <c r="H49" s="10" t="s">
        <v>23</v>
      </c>
      <c r="I49" s="10" t="s">
        <v>24</v>
      </c>
      <c r="J49" s="10" t="s">
        <v>25</v>
      </c>
      <c r="K49" s="10" t="s">
        <v>26</v>
      </c>
      <c r="L49" s="10" t="s">
        <v>27</v>
      </c>
      <c r="M49" s="10" t="s">
        <v>28</v>
      </c>
      <c r="N49" s="10" t="s">
        <v>36</v>
      </c>
    </row>
    <row r="50" spans="1:14" x14ac:dyDescent="0.25">
      <c r="B50" s="12">
        <v>1</v>
      </c>
      <c r="C50" s="12">
        <v>2</v>
      </c>
      <c r="D50" s="12">
        <v>3</v>
      </c>
      <c r="E50" s="12">
        <v>4</v>
      </c>
      <c r="F50" s="12">
        <v>5</v>
      </c>
      <c r="G50" s="12">
        <v>6</v>
      </c>
      <c r="H50" s="12">
        <v>7</v>
      </c>
      <c r="I50" s="12">
        <v>8</v>
      </c>
      <c r="J50" s="12">
        <v>9</v>
      </c>
      <c r="K50" s="12">
        <v>10</v>
      </c>
      <c r="L50" s="12">
        <v>11</v>
      </c>
      <c r="M50" s="12">
        <v>12</v>
      </c>
    </row>
    <row r="51" spans="1:14" x14ac:dyDescent="0.25">
      <c r="A51" s="11" t="s">
        <v>1</v>
      </c>
      <c r="B51" s="17">
        <f>AVERAGEIFS(Data!$C:$C,Data!$N:$N,B50,Data!$I:$I,"organic")</f>
        <v>65.753999999999991</v>
      </c>
      <c r="C51" s="17">
        <f>AVERAGEIFS(Data!$C:$C,Data!$N:$N,C50,Data!$I:$I,"organic")</f>
        <v>426.02</v>
      </c>
      <c r="D51" s="17">
        <f>AVERAGEIFS(Data!$C:$C,Data!$N:$N,D50,Data!$I:$I,"organic")</f>
        <v>258.53499999999997</v>
      </c>
      <c r="E51" s="17">
        <f>AVERAGEIFS(Data!$C:$C,Data!$N:$N,E50,Data!$I:$I,"organic")</f>
        <v>361.99799999999999</v>
      </c>
      <c r="F51" s="17">
        <f>AVERAGEIFS(Data!$C:$C,Data!$N:$N,F50,Data!$I:$I,"organic")</f>
        <v>41.477500000000006</v>
      </c>
      <c r="G51" s="17">
        <f>AVERAGEIFS(Data!$C:$C,Data!$N:$N,G50,Data!$I:$I,"organic")</f>
        <v>146.19499999999999</v>
      </c>
      <c r="H51" s="17">
        <f>AVERAGEIFS(Data!$C:$C,Data!$N:$N,H50,Data!$I:$I,"organic")</f>
        <v>80.244</v>
      </c>
      <c r="I51" s="17">
        <f>AVERAGEIFS(Data!$C:$C,Data!$N:$N,I50,Data!$I:$I,"organic")</f>
        <v>46.8825</v>
      </c>
      <c r="J51" s="17">
        <f>AVERAGEIFS(Data!$C:$C,Data!$N:$N,J50,Data!$I:$I,"organic")</f>
        <v>61.265000000000001</v>
      </c>
      <c r="K51" s="17">
        <f>AVERAGEIFS(Data!$C:$C,Data!$N:$N,K50,Data!$I:$I,"organic")</f>
        <v>17.913999999999998</v>
      </c>
      <c r="L51" s="17">
        <f>AVERAGEIFS(Data!$C:$C,Data!$N:$N,L50,Data!$I:$I,"organic")</f>
        <v>7.8274999999999997</v>
      </c>
      <c r="M51" s="17">
        <f>AVERAGEIFS(Data!$C:$C,Data!$N:$N,M50,Data!$I:$I,"organic")</f>
        <v>44.77</v>
      </c>
      <c r="N51" s="17">
        <f>AVERAGE(B51:M51)</f>
        <v>129.90687499999999</v>
      </c>
    </row>
    <row r="52" spans="1:14" x14ac:dyDescent="0.25">
      <c r="A52" s="11" t="s">
        <v>2</v>
      </c>
      <c r="B52" s="17">
        <f>AVERAGEIFS(Data!$D:$D,Data!$N:$N,B50,Data!$I:$I,"organic")</f>
        <v>250.06800000000004</v>
      </c>
      <c r="C52" s="17">
        <f>AVERAGEIFS(Data!$D:$D,Data!$N:$N,C50,Data!$I:$I,"organic")</f>
        <v>193.85249999999999</v>
      </c>
      <c r="D52" s="17">
        <f>AVERAGEIFS(Data!$D:$D,Data!$N:$N,D50,Data!$I:$I,"organic")</f>
        <v>213.6825</v>
      </c>
      <c r="E52" s="17">
        <f>AVERAGEIFS(Data!$D:$D,Data!$N:$N,E50,Data!$I:$I,"organic")</f>
        <v>243.744</v>
      </c>
      <c r="F52" s="17">
        <f>AVERAGEIFS(Data!$D:$D,Data!$N:$N,F50,Data!$I:$I,"organic")</f>
        <v>373.95249999999999</v>
      </c>
      <c r="G52" s="17">
        <f>AVERAGEIFS(Data!$D:$D,Data!$N:$N,G50,Data!$I:$I,"organic")</f>
        <v>291.05</v>
      </c>
      <c r="H52" s="17">
        <f>AVERAGEIFS(Data!$D:$D,Data!$N:$N,H50,Data!$I:$I,"organic")</f>
        <v>185.45400000000001</v>
      </c>
      <c r="I52" s="17">
        <f>AVERAGEIFS(Data!$D:$D,Data!$N:$N,I50,Data!$I:$I,"organic")</f>
        <v>223.38499999999999</v>
      </c>
      <c r="J52" s="17">
        <f>AVERAGEIFS(Data!$D:$D,Data!$N:$N,J50,Data!$I:$I,"organic")</f>
        <v>190.29250000000002</v>
      </c>
      <c r="K52" s="17">
        <f>AVERAGEIFS(Data!$D:$D,Data!$N:$N,K50,Data!$I:$I,"organic")</f>
        <v>235.72799999999998</v>
      </c>
      <c r="L52" s="17">
        <f>AVERAGEIFS(Data!$D:$D,Data!$N:$N,L50,Data!$I:$I,"organic")</f>
        <v>186.245</v>
      </c>
      <c r="M52" s="17">
        <f>AVERAGEIFS(Data!$D:$D,Data!$N:$N,M50,Data!$I:$I,"organic")</f>
        <v>260.70800000000003</v>
      </c>
      <c r="N52" s="17">
        <f t="shared" ref="N52:N53" si="27">AVERAGE(B52:M52)</f>
        <v>237.34683333333331</v>
      </c>
    </row>
    <row r="53" spans="1:14" x14ac:dyDescent="0.25">
      <c r="A53" s="19" t="s">
        <v>3</v>
      </c>
      <c r="B53" s="20">
        <f>AVERAGEIFS(Data!$E:$E,Data!$N:$N,B50,Data!$I:$I,"organic")</f>
        <v>0</v>
      </c>
      <c r="C53" s="20">
        <f>AVERAGEIFS(Data!$E:$E,Data!$N:$N,C50,Data!$I:$I,"organic")</f>
        <v>0</v>
      </c>
      <c r="D53" s="20">
        <f>AVERAGEIFS(Data!$E:$E,Data!$N:$N,D50,Data!$I:$I,"organic")</f>
        <v>0</v>
      </c>
      <c r="E53" s="20">
        <f>AVERAGEIFS(Data!$E:$E,Data!$N:$N,E50,Data!$I:$I,"organic")</f>
        <v>0</v>
      </c>
      <c r="F53" s="20">
        <f>AVERAGEIFS(Data!$E:$E,Data!$N:$N,F50,Data!$I:$I,"organic")</f>
        <v>0</v>
      </c>
      <c r="G53" s="20">
        <f>AVERAGEIFS(Data!$E:$E,Data!$N:$N,G50,Data!$I:$I,"organic")</f>
        <v>0</v>
      </c>
      <c r="H53" s="20">
        <f>AVERAGEIFS(Data!$E:$E,Data!$N:$N,H50,Data!$I:$I,"organic")</f>
        <v>0</v>
      </c>
      <c r="I53" s="20">
        <f>AVERAGEIFS(Data!$E:$E,Data!$N:$N,I50,Data!$I:$I,"organic")</f>
        <v>0</v>
      </c>
      <c r="J53" s="20">
        <f>AVERAGEIFS(Data!$E:$E,Data!$N:$N,J50,Data!$I:$I,"organic")</f>
        <v>0</v>
      </c>
      <c r="K53" s="20">
        <f>AVERAGEIFS(Data!$E:$E,Data!$N:$N,K50,Data!$I:$I,"organic")</f>
        <v>0</v>
      </c>
      <c r="L53" s="20">
        <f>AVERAGEIFS(Data!$E:$E,Data!$N:$N,L50,Data!$I:$I,"organic")</f>
        <v>0</v>
      </c>
      <c r="M53" s="20">
        <f>AVERAGEIFS(Data!$E:$E,Data!$N:$N,M50,Data!$I:$I,"organic")</f>
        <v>0</v>
      </c>
      <c r="N53" s="20">
        <f t="shared" si="27"/>
        <v>0</v>
      </c>
    </row>
    <row r="54" spans="1:14" x14ac:dyDescent="0.25">
      <c r="A54" s="1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5">
      <c r="A56" s="1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3"/>
    </row>
    <row r="58" spans="1:14" x14ac:dyDescent="0.25">
      <c r="A58" s="1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x14ac:dyDescent="0.25">
      <c r="A59" s="1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1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x14ac:dyDescent="0.25">
      <c r="A61" s="1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</sheetData>
  <mergeCells count="3">
    <mergeCell ref="A1:N1"/>
    <mergeCell ref="A26:N26"/>
    <mergeCell ref="A37:N37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18CF-F37E-4F27-A902-3F8F314A528B}">
  <dimension ref="A1:P107"/>
  <sheetViews>
    <sheetView workbookViewId="0">
      <selection activeCell="P2" sqref="P2"/>
    </sheetView>
  </sheetViews>
  <sheetFormatPr defaultRowHeight="15" x14ac:dyDescent="0.25"/>
  <cols>
    <col min="1" max="1" width="14.42578125" customWidth="1"/>
    <col min="2" max="2" width="16.7109375" customWidth="1"/>
    <col min="5" max="5" width="9.28515625" customWidth="1"/>
    <col min="6" max="6" width="12.42578125" customWidth="1"/>
    <col min="7" max="7" width="12.28515625" customWidth="1"/>
    <col min="8" max="8" width="13.140625" customWidth="1"/>
    <col min="9" max="9" width="15.42578125" customWidth="1"/>
    <col min="11" max="11" width="9.28515625" customWidth="1"/>
    <col min="12" max="12" width="14.5703125" customWidth="1"/>
    <col min="13" max="13" width="11.42578125" customWidth="1"/>
    <col min="16" max="16" width="12.7109375" customWidth="1"/>
  </cols>
  <sheetData>
    <row r="1" spans="1:16" ht="35.25" customHeight="1" x14ac:dyDescent="0.25">
      <c r="A1" s="4" t="s">
        <v>0</v>
      </c>
      <c r="B1" s="5" t="s">
        <v>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13</v>
      </c>
      <c r="M1" s="5" t="s">
        <v>14</v>
      </c>
      <c r="N1" s="4" t="s">
        <v>15</v>
      </c>
      <c r="O1" s="4" t="s">
        <v>16</v>
      </c>
      <c r="P1" s="4" t="s">
        <v>41</v>
      </c>
    </row>
    <row r="2" spans="1:16" x14ac:dyDescent="0.25">
      <c r="A2" s="1">
        <v>42736</v>
      </c>
      <c r="B2" s="3">
        <v>1.47</v>
      </c>
      <c r="C2" s="3">
        <v>4845.7700000000004</v>
      </c>
      <c r="D2" s="3">
        <v>117027.41</v>
      </c>
      <c r="E2" s="3">
        <v>200.36</v>
      </c>
      <c r="F2" s="3">
        <v>7866.86</v>
      </c>
      <c r="G2" s="3">
        <v>7.83</v>
      </c>
      <c r="H2" s="3">
        <v>0</v>
      </c>
      <c r="I2" s="2" t="s">
        <v>10</v>
      </c>
      <c r="J2" s="2">
        <v>2017</v>
      </c>
      <c r="K2" s="3" t="s">
        <v>11</v>
      </c>
      <c r="L2" s="2">
        <f>Data[[#This Row],[Hass]]+Data[[#This Row],[Reed]]+Data[[#This Row],[Zutano]]</f>
        <v>122073.54000000001</v>
      </c>
      <c r="M2" s="2">
        <f>Data[[#This Row],[Small Bags]]+Data[[#This Row],[Large Bags]]+Data[[#This Row],[Xlarge Bags]]</f>
        <v>7874.69</v>
      </c>
      <c r="N2" s="2">
        <f>MONTH(Data[[#This Row],[Date]])</f>
        <v>1</v>
      </c>
      <c r="O2" s="2">
        <f>WEEKNUM(Data[[#This Row],[Date]])</f>
        <v>1</v>
      </c>
      <c r="P2" s="18">
        <f>(Data[[#This Row],[Hass]]+Data[[#This Row],[Reed]]+Data[[#This Row],[Zutano]])*Data[[#This Row],[Average Avocado Weekly Price]]</f>
        <v>179448.10380000001</v>
      </c>
    </row>
    <row r="3" spans="1:16" x14ac:dyDescent="0.25">
      <c r="A3" s="1">
        <v>42736</v>
      </c>
      <c r="B3" s="3">
        <v>1.87</v>
      </c>
      <c r="C3" s="3">
        <v>71.650000000000006</v>
      </c>
      <c r="D3" s="3">
        <v>192.63</v>
      </c>
      <c r="E3" s="3">
        <v>0</v>
      </c>
      <c r="F3" s="3">
        <v>1112.42</v>
      </c>
      <c r="G3" s="3">
        <v>0</v>
      </c>
      <c r="H3" s="3">
        <v>0</v>
      </c>
      <c r="I3" s="2" t="s">
        <v>12</v>
      </c>
      <c r="J3" s="2">
        <v>2017</v>
      </c>
      <c r="K3" s="3" t="s">
        <v>11</v>
      </c>
      <c r="L3" s="2">
        <f>Data[[#This Row],[Hass]]+Data[[#This Row],[Reed]]+Data[[#This Row],[Zutano]]</f>
        <v>264.27999999999997</v>
      </c>
      <c r="M3" s="2">
        <f>Data[[#This Row],[Small Bags]]+Data[[#This Row],[Large Bags]]+Data[[#This Row],[Xlarge Bags]]</f>
        <v>1112.42</v>
      </c>
      <c r="N3" s="2">
        <f>MONTH(Data[[#This Row],[Date]])</f>
        <v>1</v>
      </c>
      <c r="O3" s="2">
        <f>WEEKNUM(Data[[#This Row],[Date]])</f>
        <v>1</v>
      </c>
      <c r="P3" s="2">
        <f>(Data[[#This Row],[Hass]]+Data[[#This Row],[Reed]]+Data[[#This Row],[Zutano]])*Data[[#This Row],[Average Avocado Weekly Price]]</f>
        <v>494.20359999999999</v>
      </c>
    </row>
    <row r="4" spans="1:16" x14ac:dyDescent="0.25">
      <c r="A4" s="1">
        <v>42743</v>
      </c>
      <c r="B4" s="3">
        <v>1.55</v>
      </c>
      <c r="C4" s="3">
        <v>3355.47</v>
      </c>
      <c r="D4" s="3">
        <v>75641.23</v>
      </c>
      <c r="E4" s="3">
        <v>56.91</v>
      </c>
      <c r="F4" s="3">
        <v>12606.67</v>
      </c>
      <c r="G4" s="3">
        <v>67.900000000000006</v>
      </c>
      <c r="H4" s="3">
        <v>0</v>
      </c>
      <c r="I4" s="2" t="s">
        <v>10</v>
      </c>
      <c r="J4" s="2">
        <v>2017</v>
      </c>
      <c r="K4" s="3" t="s">
        <v>11</v>
      </c>
      <c r="L4" s="2">
        <f>Data[[#This Row],[Hass]]+Data[[#This Row],[Reed]]+Data[[#This Row],[Zutano]]</f>
        <v>79053.61</v>
      </c>
      <c r="M4" s="2">
        <f>Data[[#This Row],[Small Bags]]+Data[[#This Row],[Large Bags]]+Data[[#This Row],[Xlarge Bags]]</f>
        <v>12674.57</v>
      </c>
      <c r="N4" s="2">
        <f>MONTH(Data[[#This Row],[Date]])</f>
        <v>1</v>
      </c>
      <c r="O4" s="2">
        <f>WEEKNUM(Data[[#This Row],[Date]])</f>
        <v>2</v>
      </c>
      <c r="P4" s="2">
        <f>(Data[[#This Row],[Hass]]+Data[[#This Row],[Reed]]+Data[[#This Row],[Zutano]])*Data[[#This Row],[Average Avocado Weekly Price]]</f>
        <v>122533.09550000001</v>
      </c>
    </row>
    <row r="5" spans="1:16" x14ac:dyDescent="0.25">
      <c r="A5" s="1">
        <v>42743</v>
      </c>
      <c r="B5" s="3">
        <v>1.94</v>
      </c>
      <c r="C5" s="3">
        <v>63.46</v>
      </c>
      <c r="D5" s="3">
        <v>478.31</v>
      </c>
      <c r="E5" s="3">
        <v>0</v>
      </c>
      <c r="F5" s="3">
        <v>1687.75</v>
      </c>
      <c r="G5" s="3">
        <v>0</v>
      </c>
      <c r="H5" s="3">
        <v>0</v>
      </c>
      <c r="I5" s="2" t="s">
        <v>12</v>
      </c>
      <c r="J5" s="2">
        <v>2017</v>
      </c>
      <c r="K5" s="3" t="s">
        <v>11</v>
      </c>
      <c r="L5" s="2">
        <f>Data[[#This Row],[Hass]]+Data[[#This Row],[Reed]]+Data[[#This Row],[Zutano]]</f>
        <v>541.77</v>
      </c>
      <c r="M5" s="2">
        <f>Data[[#This Row],[Small Bags]]+Data[[#This Row],[Large Bags]]+Data[[#This Row],[Xlarge Bags]]</f>
        <v>1687.75</v>
      </c>
      <c r="N5" s="2">
        <f>MONTH(Data[[#This Row],[Date]])</f>
        <v>1</v>
      </c>
      <c r="O5" s="2">
        <f>WEEKNUM(Data[[#This Row],[Date]])</f>
        <v>2</v>
      </c>
      <c r="P5" s="2">
        <f>(Data[[#This Row],[Hass]]+Data[[#This Row],[Reed]]+Data[[#This Row],[Zutano]])*Data[[#This Row],[Average Avocado Weekly Price]]</f>
        <v>1051.0337999999999</v>
      </c>
    </row>
    <row r="6" spans="1:16" x14ac:dyDescent="0.25">
      <c r="A6" s="1">
        <v>42750</v>
      </c>
      <c r="B6" s="3">
        <v>1.55</v>
      </c>
      <c r="C6" s="3">
        <v>3327.65</v>
      </c>
      <c r="D6" s="3">
        <v>71956.77</v>
      </c>
      <c r="E6" s="3">
        <v>607.03</v>
      </c>
      <c r="F6" s="3">
        <v>12574.72</v>
      </c>
      <c r="G6" s="3">
        <v>60.09</v>
      </c>
      <c r="H6" s="3">
        <v>0</v>
      </c>
      <c r="I6" s="2" t="s">
        <v>10</v>
      </c>
      <c r="J6" s="2">
        <v>2017</v>
      </c>
      <c r="K6" s="3" t="s">
        <v>11</v>
      </c>
      <c r="L6" s="2">
        <f>Data[[#This Row],[Hass]]+Data[[#This Row],[Reed]]+Data[[#This Row],[Zutano]]</f>
        <v>75891.45</v>
      </c>
      <c r="M6" s="2">
        <f>Data[[#This Row],[Small Bags]]+Data[[#This Row],[Large Bags]]+Data[[#This Row],[Xlarge Bags]]</f>
        <v>12634.81</v>
      </c>
      <c r="N6" s="2">
        <f>MONTH(Data[[#This Row],[Date]])</f>
        <v>1</v>
      </c>
      <c r="O6" s="2">
        <f>WEEKNUM(Data[[#This Row],[Date]])</f>
        <v>3</v>
      </c>
      <c r="P6" s="2">
        <f>(Data[[#This Row],[Hass]]+Data[[#This Row],[Reed]]+Data[[#This Row],[Zutano]])*Data[[#This Row],[Average Avocado Weekly Price]]</f>
        <v>117631.7475</v>
      </c>
    </row>
    <row r="7" spans="1:16" x14ac:dyDescent="0.25">
      <c r="A7" s="1">
        <v>42750</v>
      </c>
      <c r="B7" s="3">
        <v>1.84</v>
      </c>
      <c r="C7" s="3">
        <v>82.3</v>
      </c>
      <c r="D7" s="3">
        <v>328.02</v>
      </c>
      <c r="E7" s="3">
        <v>0</v>
      </c>
      <c r="F7" s="3">
        <v>1572.33</v>
      </c>
      <c r="G7" s="3">
        <v>0</v>
      </c>
      <c r="H7" s="3">
        <v>0</v>
      </c>
      <c r="I7" s="2" t="s">
        <v>12</v>
      </c>
      <c r="J7" s="2">
        <v>2017</v>
      </c>
      <c r="K7" s="3" t="s">
        <v>11</v>
      </c>
      <c r="L7" s="2">
        <f>Data[[#This Row],[Hass]]+Data[[#This Row],[Reed]]+Data[[#This Row],[Zutano]]</f>
        <v>410.32</v>
      </c>
      <c r="M7" s="2">
        <f>Data[[#This Row],[Small Bags]]+Data[[#This Row],[Large Bags]]+Data[[#This Row],[Xlarge Bags]]</f>
        <v>1572.33</v>
      </c>
      <c r="N7" s="2">
        <f>MONTH(Data[[#This Row],[Date]])</f>
        <v>1</v>
      </c>
      <c r="O7" s="2">
        <f>WEEKNUM(Data[[#This Row],[Date]])</f>
        <v>3</v>
      </c>
      <c r="P7" s="2">
        <f>(Data[[#This Row],[Hass]]+Data[[#This Row],[Reed]]+Data[[#This Row],[Zutano]])*Data[[#This Row],[Average Avocado Weekly Price]]</f>
        <v>754.98879999999997</v>
      </c>
    </row>
    <row r="8" spans="1:16" x14ac:dyDescent="0.25">
      <c r="A8" s="1">
        <v>42757</v>
      </c>
      <c r="B8" s="3">
        <v>1.59</v>
      </c>
      <c r="C8" s="3">
        <v>4119.9399999999996</v>
      </c>
      <c r="D8" s="3">
        <v>111173.08</v>
      </c>
      <c r="E8" s="3">
        <v>2191.71</v>
      </c>
      <c r="F8" s="3">
        <v>11060.19</v>
      </c>
      <c r="G8" s="3">
        <v>125.5</v>
      </c>
      <c r="H8" s="3">
        <v>8.82</v>
      </c>
      <c r="I8" s="2" t="s">
        <v>10</v>
      </c>
      <c r="J8" s="2">
        <v>2017</v>
      </c>
      <c r="K8" s="3" t="s">
        <v>11</v>
      </c>
      <c r="L8" s="2">
        <f>Data[[#This Row],[Hass]]+Data[[#This Row],[Reed]]+Data[[#This Row],[Zutano]]</f>
        <v>117484.73000000001</v>
      </c>
      <c r="M8" s="2">
        <f>Data[[#This Row],[Small Bags]]+Data[[#This Row],[Large Bags]]+Data[[#This Row],[Xlarge Bags]]</f>
        <v>11194.51</v>
      </c>
      <c r="N8" s="2">
        <f>MONTH(Data[[#This Row],[Date]])</f>
        <v>1</v>
      </c>
      <c r="O8" s="2">
        <f>WEEKNUM(Data[[#This Row],[Date]])</f>
        <v>4</v>
      </c>
      <c r="P8" s="2">
        <f>(Data[[#This Row],[Hass]]+Data[[#This Row],[Reed]]+Data[[#This Row],[Zutano]])*Data[[#This Row],[Average Avocado Weekly Price]]</f>
        <v>186800.72070000003</v>
      </c>
    </row>
    <row r="9" spans="1:16" x14ac:dyDescent="0.25">
      <c r="A9" s="1">
        <v>42757</v>
      </c>
      <c r="B9" s="3">
        <v>1.82</v>
      </c>
      <c r="C9" s="3">
        <v>78.83</v>
      </c>
      <c r="D9" s="3">
        <v>128.24</v>
      </c>
      <c r="E9" s="3">
        <v>0</v>
      </c>
      <c r="F9" s="3">
        <v>1690</v>
      </c>
      <c r="G9" s="3">
        <v>0</v>
      </c>
      <c r="H9" s="3">
        <v>0</v>
      </c>
      <c r="I9" s="2" t="s">
        <v>12</v>
      </c>
      <c r="J9" s="2">
        <v>2017</v>
      </c>
      <c r="K9" s="3" t="s">
        <v>11</v>
      </c>
      <c r="L9" s="2">
        <f>Data[[#This Row],[Hass]]+Data[[#This Row],[Reed]]+Data[[#This Row],[Zutano]]</f>
        <v>207.07</v>
      </c>
      <c r="M9" s="2">
        <f>Data[[#This Row],[Small Bags]]+Data[[#This Row],[Large Bags]]+Data[[#This Row],[Xlarge Bags]]</f>
        <v>1690</v>
      </c>
      <c r="N9" s="2">
        <f>MONTH(Data[[#This Row],[Date]])</f>
        <v>1</v>
      </c>
      <c r="O9" s="2">
        <f>WEEKNUM(Data[[#This Row],[Date]])</f>
        <v>4</v>
      </c>
      <c r="P9" s="2">
        <f>(Data[[#This Row],[Hass]]+Data[[#This Row],[Reed]]+Data[[#This Row],[Zutano]])*Data[[#This Row],[Average Avocado Weekly Price]]</f>
        <v>376.86739999999998</v>
      </c>
    </row>
    <row r="10" spans="1:16" x14ac:dyDescent="0.25">
      <c r="A10" s="1">
        <v>42764</v>
      </c>
      <c r="B10" s="3">
        <v>1.31</v>
      </c>
      <c r="C10" s="3">
        <v>3844.62</v>
      </c>
      <c r="D10" s="3">
        <v>78315.149999999994</v>
      </c>
      <c r="E10" s="3">
        <v>484.56</v>
      </c>
      <c r="F10" s="3">
        <v>12393.84</v>
      </c>
      <c r="G10" s="3">
        <v>382.06</v>
      </c>
      <c r="H10" s="3">
        <v>4.3600000000000003</v>
      </c>
      <c r="I10" s="2" t="s">
        <v>10</v>
      </c>
      <c r="J10" s="2">
        <v>2017</v>
      </c>
      <c r="K10" s="3" t="s">
        <v>11</v>
      </c>
      <c r="L10" s="2">
        <f>Data[[#This Row],[Hass]]+Data[[#This Row],[Reed]]+Data[[#This Row],[Zutano]]</f>
        <v>82644.329999999987</v>
      </c>
      <c r="M10" s="2">
        <f>Data[[#This Row],[Small Bags]]+Data[[#This Row],[Large Bags]]+Data[[#This Row],[Xlarge Bags]]</f>
        <v>12780.26</v>
      </c>
      <c r="N10" s="2">
        <f>MONTH(Data[[#This Row],[Date]])</f>
        <v>1</v>
      </c>
      <c r="O10" s="2">
        <f>WEEKNUM(Data[[#This Row],[Date]])</f>
        <v>5</v>
      </c>
      <c r="P10" s="2">
        <f>(Data[[#This Row],[Hass]]+Data[[#This Row],[Reed]]+Data[[#This Row],[Zutano]])*Data[[#This Row],[Average Avocado Weekly Price]]</f>
        <v>108264.07229999999</v>
      </c>
    </row>
    <row r="11" spans="1:16" x14ac:dyDescent="0.25">
      <c r="A11" s="1">
        <v>42764</v>
      </c>
      <c r="B11" s="3">
        <v>1.86</v>
      </c>
      <c r="C11" s="3">
        <v>32.53</v>
      </c>
      <c r="D11" s="3">
        <v>123.14</v>
      </c>
      <c r="E11" s="3">
        <v>0</v>
      </c>
      <c r="F11" s="3">
        <v>1640.14</v>
      </c>
      <c r="G11" s="3">
        <v>0</v>
      </c>
      <c r="H11" s="3">
        <v>0</v>
      </c>
      <c r="I11" s="2" t="s">
        <v>12</v>
      </c>
      <c r="J11" s="2">
        <v>2017</v>
      </c>
      <c r="K11" s="3" t="s">
        <v>11</v>
      </c>
      <c r="L11" s="2">
        <f>Data[[#This Row],[Hass]]+Data[[#This Row],[Reed]]+Data[[#This Row],[Zutano]]</f>
        <v>155.67000000000002</v>
      </c>
      <c r="M11" s="2">
        <f>Data[[#This Row],[Small Bags]]+Data[[#This Row],[Large Bags]]+Data[[#This Row],[Xlarge Bags]]</f>
        <v>1640.14</v>
      </c>
      <c r="N11" s="2">
        <f>MONTH(Data[[#This Row],[Date]])</f>
        <v>1</v>
      </c>
      <c r="O11" s="2">
        <f>WEEKNUM(Data[[#This Row],[Date]])</f>
        <v>5</v>
      </c>
      <c r="P11" s="2">
        <f>(Data[[#This Row],[Hass]]+Data[[#This Row],[Reed]]+Data[[#This Row],[Zutano]])*Data[[#This Row],[Average Avocado Weekly Price]]</f>
        <v>289.54620000000006</v>
      </c>
    </row>
    <row r="12" spans="1:16" x14ac:dyDescent="0.25">
      <c r="A12" s="1">
        <v>42771</v>
      </c>
      <c r="B12" s="3">
        <v>1.49</v>
      </c>
      <c r="C12" s="3">
        <v>5666.6</v>
      </c>
      <c r="D12" s="3">
        <v>165530.03</v>
      </c>
      <c r="E12" s="3">
        <v>2119.02</v>
      </c>
      <c r="F12" s="3">
        <v>10047.32</v>
      </c>
      <c r="G12" s="3">
        <v>186.11</v>
      </c>
      <c r="H12" s="3">
        <v>0</v>
      </c>
      <c r="I12" s="2" t="s">
        <v>10</v>
      </c>
      <c r="J12" s="2">
        <v>2017</v>
      </c>
      <c r="K12" s="3" t="s">
        <v>11</v>
      </c>
      <c r="L12" s="2">
        <f>Data[[#This Row],[Hass]]+Data[[#This Row],[Reed]]+Data[[#This Row],[Zutano]]</f>
        <v>173315.65</v>
      </c>
      <c r="M12" s="2">
        <f>Data[[#This Row],[Small Bags]]+Data[[#This Row],[Large Bags]]+Data[[#This Row],[Xlarge Bags]]</f>
        <v>10233.43</v>
      </c>
      <c r="N12" s="2">
        <f>MONTH(Data[[#This Row],[Date]])</f>
        <v>2</v>
      </c>
      <c r="O12" s="2">
        <f>WEEKNUM(Data[[#This Row],[Date]])</f>
        <v>6</v>
      </c>
      <c r="P12" s="2">
        <f>(Data[[#This Row],[Hass]]+Data[[#This Row],[Reed]]+Data[[#This Row],[Zutano]])*Data[[#This Row],[Average Avocado Weekly Price]]</f>
        <v>258240.31849999999</v>
      </c>
    </row>
    <row r="13" spans="1:16" x14ac:dyDescent="0.25">
      <c r="A13" s="1">
        <v>42771</v>
      </c>
      <c r="B13" s="3">
        <v>1.72</v>
      </c>
      <c r="C13" s="3">
        <v>26.75</v>
      </c>
      <c r="D13" s="3">
        <v>223.33</v>
      </c>
      <c r="E13" s="3">
        <v>0</v>
      </c>
      <c r="F13" s="3">
        <v>1503.27</v>
      </c>
      <c r="G13" s="3">
        <v>0</v>
      </c>
      <c r="H13" s="3">
        <v>0</v>
      </c>
      <c r="I13" s="2" t="s">
        <v>12</v>
      </c>
      <c r="J13" s="2">
        <v>2017</v>
      </c>
      <c r="K13" s="3" t="s">
        <v>11</v>
      </c>
      <c r="L13" s="2">
        <f>Data[[#This Row],[Hass]]+Data[[#This Row],[Reed]]+Data[[#This Row],[Zutano]]</f>
        <v>250.08</v>
      </c>
      <c r="M13" s="2">
        <f>Data[[#This Row],[Small Bags]]+Data[[#This Row],[Large Bags]]+Data[[#This Row],[Xlarge Bags]]</f>
        <v>1503.27</v>
      </c>
      <c r="N13" s="2">
        <f>MONTH(Data[[#This Row],[Date]])</f>
        <v>2</v>
      </c>
      <c r="O13" s="2">
        <f>WEEKNUM(Data[[#This Row],[Date]])</f>
        <v>6</v>
      </c>
      <c r="P13" s="2">
        <f>(Data[[#This Row],[Hass]]+Data[[#This Row],[Reed]]+Data[[#This Row],[Zutano]])*Data[[#This Row],[Average Avocado Weekly Price]]</f>
        <v>430.13760000000002</v>
      </c>
    </row>
    <row r="14" spans="1:16" x14ac:dyDescent="0.25">
      <c r="A14" s="1">
        <v>42778</v>
      </c>
      <c r="B14" s="3">
        <v>1.42</v>
      </c>
      <c r="C14" s="3">
        <v>3808.43</v>
      </c>
      <c r="D14" s="3">
        <v>81070.44</v>
      </c>
      <c r="E14" s="3">
        <v>175.6</v>
      </c>
      <c r="F14" s="3">
        <v>11650.91</v>
      </c>
      <c r="G14" s="3">
        <v>510.56</v>
      </c>
      <c r="H14" s="3">
        <v>0</v>
      </c>
      <c r="I14" s="2" t="s">
        <v>10</v>
      </c>
      <c r="J14" s="2">
        <v>2017</v>
      </c>
      <c r="K14" s="3" t="s">
        <v>11</v>
      </c>
      <c r="L14" s="2">
        <f>Data[[#This Row],[Hass]]+Data[[#This Row],[Reed]]+Data[[#This Row],[Zutano]]</f>
        <v>85054.47</v>
      </c>
      <c r="M14" s="2">
        <f>Data[[#This Row],[Small Bags]]+Data[[#This Row],[Large Bags]]+Data[[#This Row],[Xlarge Bags]]</f>
        <v>12161.47</v>
      </c>
      <c r="N14" s="2">
        <f>MONTH(Data[[#This Row],[Date]])</f>
        <v>2</v>
      </c>
      <c r="O14" s="2">
        <f>WEEKNUM(Data[[#This Row],[Date]])</f>
        <v>7</v>
      </c>
      <c r="P14" s="2">
        <f>(Data[[#This Row],[Hass]]+Data[[#This Row],[Reed]]+Data[[#This Row],[Zutano]])*Data[[#This Row],[Average Avocado Weekly Price]]</f>
        <v>120777.3474</v>
      </c>
    </row>
    <row r="15" spans="1:16" x14ac:dyDescent="0.25">
      <c r="A15" s="1">
        <v>42778</v>
      </c>
      <c r="B15" s="3">
        <v>1.78</v>
      </c>
      <c r="C15" s="3">
        <v>119.52</v>
      </c>
      <c r="D15" s="3">
        <v>170.57</v>
      </c>
      <c r="E15" s="3">
        <v>0</v>
      </c>
      <c r="F15" s="3">
        <v>1516.31</v>
      </c>
      <c r="G15" s="3">
        <v>0</v>
      </c>
      <c r="H15" s="3">
        <v>0</v>
      </c>
      <c r="I15" s="2" t="s">
        <v>12</v>
      </c>
      <c r="J15" s="2">
        <v>2017</v>
      </c>
      <c r="K15" s="3" t="s">
        <v>11</v>
      </c>
      <c r="L15" s="2">
        <f>Data[[#This Row],[Hass]]+Data[[#This Row],[Reed]]+Data[[#This Row],[Zutano]]</f>
        <v>290.08999999999997</v>
      </c>
      <c r="M15" s="2">
        <f>Data[[#This Row],[Small Bags]]+Data[[#This Row],[Large Bags]]+Data[[#This Row],[Xlarge Bags]]</f>
        <v>1516.31</v>
      </c>
      <c r="N15" s="2">
        <f>MONTH(Data[[#This Row],[Date]])</f>
        <v>2</v>
      </c>
      <c r="O15" s="2">
        <f>WEEKNUM(Data[[#This Row],[Date]])</f>
        <v>7</v>
      </c>
      <c r="P15" s="2">
        <f>(Data[[#This Row],[Hass]]+Data[[#This Row],[Reed]]+Data[[#This Row],[Zutano]])*Data[[#This Row],[Average Avocado Weekly Price]]</f>
        <v>516.36019999999996</v>
      </c>
    </row>
    <row r="16" spans="1:16" x14ac:dyDescent="0.25">
      <c r="A16" s="1">
        <v>42785</v>
      </c>
      <c r="B16" s="3">
        <v>1.67</v>
      </c>
      <c r="C16" s="3">
        <v>2702.57</v>
      </c>
      <c r="D16" s="3">
        <v>81691.539999999994</v>
      </c>
      <c r="E16" s="3">
        <v>125.48</v>
      </c>
      <c r="F16" s="3">
        <v>10784.07</v>
      </c>
      <c r="G16" s="3">
        <v>171.41</v>
      </c>
      <c r="H16" s="3">
        <v>0</v>
      </c>
      <c r="I16" s="2" t="s">
        <v>10</v>
      </c>
      <c r="J16" s="2">
        <v>2017</v>
      </c>
      <c r="K16" s="3" t="s">
        <v>11</v>
      </c>
      <c r="L16" s="2">
        <f>Data[[#This Row],[Hass]]+Data[[#This Row],[Reed]]+Data[[#This Row],[Zutano]]</f>
        <v>84519.59</v>
      </c>
      <c r="M16" s="2">
        <f>Data[[#This Row],[Small Bags]]+Data[[#This Row],[Large Bags]]+Data[[#This Row],[Xlarge Bags]]</f>
        <v>10955.48</v>
      </c>
      <c r="N16" s="2">
        <f>MONTH(Data[[#This Row],[Date]])</f>
        <v>2</v>
      </c>
      <c r="O16" s="2">
        <f>WEEKNUM(Data[[#This Row],[Date]])</f>
        <v>8</v>
      </c>
      <c r="P16" s="2">
        <f>(Data[[#This Row],[Hass]]+Data[[#This Row],[Reed]]+Data[[#This Row],[Zutano]])*Data[[#This Row],[Average Avocado Weekly Price]]</f>
        <v>141147.71529999998</v>
      </c>
    </row>
    <row r="17" spans="1:16" x14ac:dyDescent="0.25">
      <c r="A17" s="1">
        <v>42785</v>
      </c>
      <c r="B17" s="3">
        <v>1.67</v>
      </c>
      <c r="C17" s="3">
        <v>1049.5</v>
      </c>
      <c r="D17" s="3">
        <v>141.41</v>
      </c>
      <c r="E17" s="3">
        <v>0</v>
      </c>
      <c r="F17" s="3">
        <v>1332.65</v>
      </c>
      <c r="G17" s="3">
        <v>0</v>
      </c>
      <c r="H17" s="3">
        <v>0</v>
      </c>
      <c r="I17" s="2" t="s">
        <v>12</v>
      </c>
      <c r="J17" s="2">
        <v>2017</v>
      </c>
      <c r="K17" s="3" t="s">
        <v>11</v>
      </c>
      <c r="L17" s="2">
        <f>Data[[#This Row],[Hass]]+Data[[#This Row],[Reed]]+Data[[#This Row],[Zutano]]</f>
        <v>1190.9100000000001</v>
      </c>
      <c r="M17" s="2">
        <f>Data[[#This Row],[Small Bags]]+Data[[#This Row],[Large Bags]]+Data[[#This Row],[Xlarge Bags]]</f>
        <v>1332.65</v>
      </c>
      <c r="N17" s="2">
        <f>MONTH(Data[[#This Row],[Date]])</f>
        <v>2</v>
      </c>
      <c r="O17" s="2">
        <f>WEEKNUM(Data[[#This Row],[Date]])</f>
        <v>8</v>
      </c>
      <c r="P17" s="2">
        <f>(Data[[#This Row],[Hass]]+Data[[#This Row],[Reed]]+Data[[#This Row],[Zutano]])*Data[[#This Row],[Average Avocado Weekly Price]]</f>
        <v>1988.8197</v>
      </c>
    </row>
    <row r="18" spans="1:16" x14ac:dyDescent="0.25">
      <c r="A18" s="1">
        <v>42792</v>
      </c>
      <c r="B18" s="3">
        <v>1.4</v>
      </c>
      <c r="C18" s="3">
        <v>3190.28</v>
      </c>
      <c r="D18" s="3">
        <v>73959.759999999995</v>
      </c>
      <c r="E18" s="3">
        <v>71.2</v>
      </c>
      <c r="F18" s="3">
        <v>10910.4</v>
      </c>
      <c r="G18" s="3">
        <v>239.45</v>
      </c>
      <c r="H18" s="3">
        <v>0</v>
      </c>
      <c r="I18" s="2" t="s">
        <v>10</v>
      </c>
      <c r="J18" s="2">
        <v>2017</v>
      </c>
      <c r="K18" s="3" t="s">
        <v>11</v>
      </c>
      <c r="L18" s="2">
        <f>Data[[#This Row],[Hass]]+Data[[#This Row],[Reed]]+Data[[#This Row],[Zutano]]</f>
        <v>77221.239999999991</v>
      </c>
      <c r="M18" s="2">
        <f>Data[[#This Row],[Small Bags]]+Data[[#This Row],[Large Bags]]+Data[[#This Row],[Xlarge Bags]]</f>
        <v>11149.85</v>
      </c>
      <c r="N18" s="2">
        <f>MONTH(Data[[#This Row],[Date]])</f>
        <v>2</v>
      </c>
      <c r="O18" s="2">
        <f>WEEKNUM(Data[[#This Row],[Date]])</f>
        <v>9</v>
      </c>
      <c r="P18" s="2">
        <f>(Data[[#This Row],[Hass]]+Data[[#This Row],[Reed]]+Data[[#This Row],[Zutano]])*Data[[#This Row],[Average Avocado Weekly Price]]</f>
        <v>108109.73599999998</v>
      </c>
    </row>
    <row r="19" spans="1:16" x14ac:dyDescent="0.25">
      <c r="A19" s="1">
        <v>42792</v>
      </c>
      <c r="B19" s="3">
        <v>1.71</v>
      </c>
      <c r="C19" s="3">
        <v>508.31</v>
      </c>
      <c r="D19" s="3">
        <v>240.1</v>
      </c>
      <c r="E19" s="3">
        <v>0</v>
      </c>
      <c r="F19" s="3">
        <v>1437.55</v>
      </c>
      <c r="G19" s="3">
        <v>0</v>
      </c>
      <c r="H19" s="3">
        <v>0</v>
      </c>
      <c r="I19" s="2" t="s">
        <v>12</v>
      </c>
      <c r="J19" s="2">
        <v>2017</v>
      </c>
      <c r="K19" s="3" t="s">
        <v>11</v>
      </c>
      <c r="L19" s="2">
        <f>Data[[#This Row],[Hass]]+Data[[#This Row],[Reed]]+Data[[#This Row],[Zutano]]</f>
        <v>748.41</v>
      </c>
      <c r="M19" s="2">
        <f>Data[[#This Row],[Small Bags]]+Data[[#This Row],[Large Bags]]+Data[[#This Row],[Xlarge Bags]]</f>
        <v>1437.55</v>
      </c>
      <c r="N19" s="2">
        <f>MONTH(Data[[#This Row],[Date]])</f>
        <v>2</v>
      </c>
      <c r="O19" s="2">
        <f>WEEKNUM(Data[[#This Row],[Date]])</f>
        <v>9</v>
      </c>
      <c r="P19" s="2">
        <f>(Data[[#This Row],[Hass]]+Data[[#This Row],[Reed]]+Data[[#This Row],[Zutano]])*Data[[#This Row],[Average Avocado Weekly Price]]</f>
        <v>1279.7810999999999</v>
      </c>
    </row>
    <row r="20" spans="1:16" x14ac:dyDescent="0.25">
      <c r="A20" s="1">
        <v>42799</v>
      </c>
      <c r="B20" s="3">
        <v>1.18</v>
      </c>
      <c r="C20" s="3">
        <v>3123.26</v>
      </c>
      <c r="D20" s="3">
        <v>90784.49</v>
      </c>
      <c r="E20" s="3">
        <v>57.86</v>
      </c>
      <c r="F20" s="3">
        <v>13277.29</v>
      </c>
      <c r="G20" s="3">
        <v>111.35</v>
      </c>
      <c r="H20" s="3">
        <v>0</v>
      </c>
      <c r="I20" s="2" t="s">
        <v>10</v>
      </c>
      <c r="J20" s="2">
        <v>2017</v>
      </c>
      <c r="K20" s="3" t="s">
        <v>11</v>
      </c>
      <c r="L20" s="2">
        <f>Data[[#This Row],[Hass]]+Data[[#This Row],[Reed]]+Data[[#This Row],[Zutano]]</f>
        <v>93965.61</v>
      </c>
      <c r="M20" s="2">
        <f>Data[[#This Row],[Small Bags]]+Data[[#This Row],[Large Bags]]+Data[[#This Row],[Xlarge Bags]]</f>
        <v>13388.640000000001</v>
      </c>
      <c r="N20" s="2">
        <f>MONTH(Data[[#This Row],[Date]])</f>
        <v>3</v>
      </c>
      <c r="O20" s="2">
        <f>WEEKNUM(Data[[#This Row],[Date]])</f>
        <v>10</v>
      </c>
      <c r="P20" s="2">
        <f>(Data[[#This Row],[Hass]]+Data[[#This Row],[Reed]]+Data[[#This Row],[Zutano]])*Data[[#This Row],[Average Avocado Weekly Price]]</f>
        <v>110879.41979999999</v>
      </c>
    </row>
    <row r="21" spans="1:16" x14ac:dyDescent="0.25">
      <c r="A21" s="1">
        <v>42799</v>
      </c>
      <c r="B21" s="3">
        <v>1.84</v>
      </c>
      <c r="C21" s="3">
        <v>241</v>
      </c>
      <c r="D21" s="3">
        <v>208.79</v>
      </c>
      <c r="E21" s="3">
        <v>0</v>
      </c>
      <c r="F21" s="3">
        <v>1778.35</v>
      </c>
      <c r="G21" s="3">
        <v>0</v>
      </c>
      <c r="H21" s="3">
        <v>0</v>
      </c>
      <c r="I21" s="2" t="s">
        <v>12</v>
      </c>
      <c r="J21" s="2">
        <v>2017</v>
      </c>
      <c r="K21" s="3" t="s">
        <v>11</v>
      </c>
      <c r="L21" s="2">
        <f>Data[[#This Row],[Hass]]+Data[[#This Row],[Reed]]+Data[[#This Row],[Zutano]]</f>
        <v>449.78999999999996</v>
      </c>
      <c r="M21" s="2">
        <f>Data[[#This Row],[Small Bags]]+Data[[#This Row],[Large Bags]]+Data[[#This Row],[Xlarge Bags]]</f>
        <v>1778.35</v>
      </c>
      <c r="N21" s="2">
        <f>MONTH(Data[[#This Row],[Date]])</f>
        <v>3</v>
      </c>
      <c r="O21" s="2">
        <f>WEEKNUM(Data[[#This Row],[Date]])</f>
        <v>10</v>
      </c>
      <c r="P21" s="2">
        <f>(Data[[#This Row],[Hass]]+Data[[#This Row],[Reed]]+Data[[#This Row],[Zutano]])*Data[[#This Row],[Average Avocado Weekly Price]]</f>
        <v>827.61360000000002</v>
      </c>
    </row>
    <row r="22" spans="1:16" x14ac:dyDescent="0.25">
      <c r="A22" s="1">
        <v>42806</v>
      </c>
      <c r="B22" s="3">
        <v>1.54</v>
      </c>
      <c r="C22" s="3">
        <v>2046.8</v>
      </c>
      <c r="D22" s="3">
        <v>67162.63</v>
      </c>
      <c r="E22" s="3">
        <v>89.32</v>
      </c>
      <c r="F22" s="3">
        <v>10990.08</v>
      </c>
      <c r="G22" s="3">
        <v>15424.46</v>
      </c>
      <c r="H22" s="3">
        <v>0</v>
      </c>
      <c r="I22" s="2" t="s">
        <v>10</v>
      </c>
      <c r="J22" s="2">
        <v>2017</v>
      </c>
      <c r="K22" s="3" t="s">
        <v>11</v>
      </c>
      <c r="L22" s="2">
        <f>Data[[#This Row],[Hass]]+Data[[#This Row],[Reed]]+Data[[#This Row],[Zutano]]</f>
        <v>69298.750000000015</v>
      </c>
      <c r="M22" s="2">
        <f>Data[[#This Row],[Small Bags]]+Data[[#This Row],[Large Bags]]+Data[[#This Row],[Xlarge Bags]]</f>
        <v>26414.54</v>
      </c>
      <c r="N22" s="2">
        <f>MONTH(Data[[#This Row],[Date]])</f>
        <v>3</v>
      </c>
      <c r="O22" s="2">
        <f>WEEKNUM(Data[[#This Row],[Date]])</f>
        <v>11</v>
      </c>
      <c r="P22" s="2">
        <f>(Data[[#This Row],[Hass]]+Data[[#This Row],[Reed]]+Data[[#This Row],[Zutano]])*Data[[#This Row],[Average Avocado Weekly Price]]</f>
        <v>106720.07500000003</v>
      </c>
    </row>
    <row r="23" spans="1:16" x14ac:dyDescent="0.25">
      <c r="A23" s="1">
        <v>42806</v>
      </c>
      <c r="B23" s="3">
        <v>1.97</v>
      </c>
      <c r="C23" s="3">
        <v>123.51</v>
      </c>
      <c r="D23" s="3">
        <v>206.64</v>
      </c>
      <c r="E23" s="3">
        <v>0</v>
      </c>
      <c r="F23" s="3">
        <v>1671.8</v>
      </c>
      <c r="G23" s="3">
        <v>0</v>
      </c>
      <c r="H23" s="3">
        <v>0</v>
      </c>
      <c r="I23" s="2" t="s">
        <v>12</v>
      </c>
      <c r="J23" s="2">
        <v>2017</v>
      </c>
      <c r="K23" s="3" t="s">
        <v>11</v>
      </c>
      <c r="L23" s="2">
        <f>Data[[#This Row],[Hass]]+Data[[#This Row],[Reed]]+Data[[#This Row],[Zutano]]</f>
        <v>330.15</v>
      </c>
      <c r="M23" s="2">
        <f>Data[[#This Row],[Small Bags]]+Data[[#This Row],[Large Bags]]+Data[[#This Row],[Xlarge Bags]]</f>
        <v>1671.8</v>
      </c>
      <c r="N23" s="2">
        <f>MONTH(Data[[#This Row],[Date]])</f>
        <v>3</v>
      </c>
      <c r="O23" s="2">
        <f>WEEKNUM(Data[[#This Row],[Date]])</f>
        <v>11</v>
      </c>
      <c r="P23" s="2">
        <f>(Data[[#This Row],[Hass]]+Data[[#This Row],[Reed]]+Data[[#This Row],[Zutano]])*Data[[#This Row],[Average Avocado Weekly Price]]</f>
        <v>650.39549999999997</v>
      </c>
    </row>
    <row r="24" spans="1:16" x14ac:dyDescent="0.25">
      <c r="A24" s="1">
        <v>42813</v>
      </c>
      <c r="B24" s="3">
        <v>1.6</v>
      </c>
      <c r="C24" s="3">
        <v>2332.96</v>
      </c>
      <c r="D24" s="3">
        <v>72033.149999999994</v>
      </c>
      <c r="E24" s="3">
        <v>140.57</v>
      </c>
      <c r="F24" s="3">
        <v>8302.27</v>
      </c>
      <c r="G24" s="3">
        <v>9965.66</v>
      </c>
      <c r="H24" s="3">
        <v>0</v>
      </c>
      <c r="I24" s="2" t="s">
        <v>10</v>
      </c>
      <c r="J24" s="2">
        <v>2017</v>
      </c>
      <c r="K24" s="3" t="s">
        <v>11</v>
      </c>
      <c r="L24" s="2">
        <f>Data[[#This Row],[Hass]]+Data[[#This Row],[Reed]]+Data[[#This Row],[Zutano]]</f>
        <v>74506.680000000008</v>
      </c>
      <c r="M24" s="2">
        <f>Data[[#This Row],[Small Bags]]+Data[[#This Row],[Large Bags]]+Data[[#This Row],[Xlarge Bags]]</f>
        <v>18267.93</v>
      </c>
      <c r="N24" s="2">
        <f>MONTH(Data[[#This Row],[Date]])</f>
        <v>3</v>
      </c>
      <c r="O24" s="2">
        <f>WEEKNUM(Data[[#This Row],[Date]])</f>
        <v>12</v>
      </c>
      <c r="P24" s="2">
        <f>(Data[[#This Row],[Hass]]+Data[[#This Row],[Reed]]+Data[[#This Row],[Zutano]])*Data[[#This Row],[Average Avocado Weekly Price]]</f>
        <v>119210.68800000002</v>
      </c>
    </row>
    <row r="25" spans="1:16" x14ac:dyDescent="0.25">
      <c r="A25" s="1">
        <v>42813</v>
      </c>
      <c r="B25" s="3">
        <v>1.87</v>
      </c>
      <c r="C25" s="3">
        <v>503.14</v>
      </c>
      <c r="D25" s="3">
        <v>175.98</v>
      </c>
      <c r="E25" s="3">
        <v>0</v>
      </c>
      <c r="F25" s="3">
        <v>2084.2600000000002</v>
      </c>
      <c r="G25" s="3">
        <v>0</v>
      </c>
      <c r="H25" s="3">
        <v>0</v>
      </c>
      <c r="I25" s="2" t="s">
        <v>12</v>
      </c>
      <c r="J25" s="2">
        <v>2017</v>
      </c>
      <c r="K25" s="3" t="s">
        <v>11</v>
      </c>
      <c r="L25" s="2">
        <f>Data[[#This Row],[Hass]]+Data[[#This Row],[Reed]]+Data[[#This Row],[Zutano]]</f>
        <v>679.12</v>
      </c>
      <c r="M25" s="2">
        <f>Data[[#This Row],[Small Bags]]+Data[[#This Row],[Large Bags]]+Data[[#This Row],[Xlarge Bags]]</f>
        <v>2084.2600000000002</v>
      </c>
      <c r="N25" s="2">
        <f>MONTH(Data[[#This Row],[Date]])</f>
        <v>3</v>
      </c>
      <c r="O25" s="2">
        <f>WEEKNUM(Data[[#This Row],[Date]])</f>
        <v>12</v>
      </c>
      <c r="P25" s="2">
        <f>(Data[[#This Row],[Hass]]+Data[[#This Row],[Reed]]+Data[[#This Row],[Zutano]])*Data[[#This Row],[Average Avocado Weekly Price]]</f>
        <v>1269.9544000000001</v>
      </c>
    </row>
    <row r="26" spans="1:16" x14ac:dyDescent="0.25">
      <c r="A26" s="1">
        <v>42820</v>
      </c>
      <c r="B26" s="3">
        <v>1.1599999999999999</v>
      </c>
      <c r="C26" s="3">
        <v>3184.29</v>
      </c>
      <c r="D26" s="3">
        <v>100854.22</v>
      </c>
      <c r="E26" s="3">
        <v>70.17</v>
      </c>
      <c r="F26" s="3">
        <v>7252.7</v>
      </c>
      <c r="G26" s="3">
        <v>11590.27</v>
      </c>
      <c r="H26" s="3">
        <v>0</v>
      </c>
      <c r="I26" s="2" t="s">
        <v>10</v>
      </c>
      <c r="J26" s="2">
        <v>2017</v>
      </c>
      <c r="K26" s="3" t="s">
        <v>11</v>
      </c>
      <c r="L26" s="2">
        <f>Data[[#This Row],[Hass]]+Data[[#This Row],[Reed]]+Data[[#This Row],[Zutano]]</f>
        <v>104108.68</v>
      </c>
      <c r="M26" s="2">
        <f>Data[[#This Row],[Small Bags]]+Data[[#This Row],[Large Bags]]+Data[[#This Row],[Xlarge Bags]]</f>
        <v>18842.97</v>
      </c>
      <c r="N26" s="2">
        <f>MONTH(Data[[#This Row],[Date]])</f>
        <v>3</v>
      </c>
      <c r="O26" s="2">
        <f>WEEKNUM(Data[[#This Row],[Date]])</f>
        <v>13</v>
      </c>
      <c r="P26" s="2">
        <f>(Data[[#This Row],[Hass]]+Data[[#This Row],[Reed]]+Data[[#This Row],[Zutano]])*Data[[#This Row],[Average Avocado Weekly Price]]</f>
        <v>120766.06879999998</v>
      </c>
    </row>
    <row r="27" spans="1:16" x14ac:dyDescent="0.25">
      <c r="A27" s="1">
        <v>42820</v>
      </c>
      <c r="B27" s="3">
        <v>2.02</v>
      </c>
      <c r="C27" s="3">
        <v>166.49</v>
      </c>
      <c r="D27" s="3">
        <v>263.32</v>
      </c>
      <c r="E27" s="3">
        <v>0</v>
      </c>
      <c r="F27" s="3">
        <v>1820.41</v>
      </c>
      <c r="G27" s="3">
        <v>0</v>
      </c>
      <c r="H27" s="3">
        <v>0</v>
      </c>
      <c r="I27" s="2" t="s">
        <v>12</v>
      </c>
      <c r="J27" s="2">
        <v>2017</v>
      </c>
      <c r="K27" s="3" t="s">
        <v>11</v>
      </c>
      <c r="L27" s="2">
        <f>Data[[#This Row],[Hass]]+Data[[#This Row],[Reed]]+Data[[#This Row],[Zutano]]</f>
        <v>429.81</v>
      </c>
      <c r="M27" s="2">
        <f>Data[[#This Row],[Small Bags]]+Data[[#This Row],[Large Bags]]+Data[[#This Row],[Xlarge Bags]]</f>
        <v>1820.41</v>
      </c>
      <c r="N27" s="2">
        <f>MONTH(Data[[#This Row],[Date]])</f>
        <v>3</v>
      </c>
      <c r="O27" s="2">
        <f>WEEKNUM(Data[[#This Row],[Date]])</f>
        <v>13</v>
      </c>
      <c r="P27" s="2">
        <f>(Data[[#This Row],[Hass]]+Data[[#This Row],[Reed]]+Data[[#This Row],[Zutano]])*Data[[#This Row],[Average Avocado Weekly Price]]</f>
        <v>868.21619999999996</v>
      </c>
    </row>
    <row r="28" spans="1:16" x14ac:dyDescent="0.25">
      <c r="A28" s="1">
        <v>42827</v>
      </c>
      <c r="B28" s="3">
        <v>1.62</v>
      </c>
      <c r="C28" s="3">
        <v>4530.8</v>
      </c>
      <c r="D28" s="3">
        <v>68015.37</v>
      </c>
      <c r="E28" s="3">
        <v>97.26</v>
      </c>
      <c r="F28" s="3">
        <v>6332.44</v>
      </c>
      <c r="G28" s="3">
        <v>13645.24</v>
      </c>
      <c r="H28" s="3">
        <v>0</v>
      </c>
      <c r="I28" s="2" t="s">
        <v>10</v>
      </c>
      <c r="J28" s="2">
        <v>2017</v>
      </c>
      <c r="K28" s="3" t="s">
        <v>11</v>
      </c>
      <c r="L28" s="2">
        <f>Data[[#This Row],[Hass]]+Data[[#This Row],[Reed]]+Data[[#This Row],[Zutano]]</f>
        <v>72643.429999999993</v>
      </c>
      <c r="M28" s="2">
        <f>Data[[#This Row],[Small Bags]]+Data[[#This Row],[Large Bags]]+Data[[#This Row],[Xlarge Bags]]</f>
        <v>19977.68</v>
      </c>
      <c r="N28" s="2">
        <f>MONTH(Data[[#This Row],[Date]])</f>
        <v>4</v>
      </c>
      <c r="O28" s="2">
        <f>WEEKNUM(Data[[#This Row],[Date]])</f>
        <v>14</v>
      </c>
      <c r="P28" s="2">
        <f>(Data[[#This Row],[Hass]]+Data[[#This Row],[Reed]]+Data[[#This Row],[Zutano]])*Data[[#This Row],[Average Avocado Weekly Price]]</f>
        <v>117682.3566</v>
      </c>
    </row>
    <row r="29" spans="1:16" x14ac:dyDescent="0.25">
      <c r="A29" s="1">
        <v>42827</v>
      </c>
      <c r="B29" s="3">
        <v>1.86</v>
      </c>
      <c r="C29" s="3">
        <v>885.46</v>
      </c>
      <c r="D29" s="3">
        <v>362.37</v>
      </c>
      <c r="E29" s="3">
        <v>0</v>
      </c>
      <c r="F29" s="3">
        <v>2245.04</v>
      </c>
      <c r="G29" s="3">
        <v>0</v>
      </c>
      <c r="H29" s="3">
        <v>0</v>
      </c>
      <c r="I29" s="2" t="s">
        <v>12</v>
      </c>
      <c r="J29" s="2">
        <v>2017</v>
      </c>
      <c r="K29" s="3" t="s">
        <v>11</v>
      </c>
      <c r="L29" s="2">
        <f>Data[[#This Row],[Hass]]+Data[[#This Row],[Reed]]+Data[[#This Row],[Zutano]]</f>
        <v>1247.83</v>
      </c>
      <c r="M29" s="2">
        <f>Data[[#This Row],[Small Bags]]+Data[[#This Row],[Large Bags]]+Data[[#This Row],[Xlarge Bags]]</f>
        <v>2245.04</v>
      </c>
      <c r="N29" s="2">
        <f>MONTH(Data[[#This Row],[Date]])</f>
        <v>4</v>
      </c>
      <c r="O29" s="2">
        <f>WEEKNUM(Data[[#This Row],[Date]])</f>
        <v>14</v>
      </c>
      <c r="P29" s="2">
        <f>(Data[[#This Row],[Hass]]+Data[[#This Row],[Reed]]+Data[[#This Row],[Zutano]])*Data[[#This Row],[Average Avocado Weekly Price]]</f>
        <v>2320.9638</v>
      </c>
    </row>
    <row r="30" spans="1:16" x14ac:dyDescent="0.25">
      <c r="A30" s="1">
        <v>42834</v>
      </c>
      <c r="B30" s="3">
        <v>1.54</v>
      </c>
      <c r="C30" s="3">
        <v>3708.13</v>
      </c>
      <c r="D30" s="3">
        <v>87775.86</v>
      </c>
      <c r="E30" s="3">
        <v>44.28</v>
      </c>
      <c r="F30" s="3">
        <v>7121.61</v>
      </c>
      <c r="G30" s="3">
        <v>6786.23</v>
      </c>
      <c r="H30" s="3">
        <v>0</v>
      </c>
      <c r="I30" s="2" t="s">
        <v>10</v>
      </c>
      <c r="J30" s="2">
        <v>2017</v>
      </c>
      <c r="K30" s="3" t="s">
        <v>11</v>
      </c>
      <c r="L30" s="2">
        <f>Data[[#This Row],[Hass]]+Data[[#This Row],[Reed]]+Data[[#This Row],[Zutano]]</f>
        <v>91528.27</v>
      </c>
      <c r="M30" s="2">
        <f>Data[[#This Row],[Small Bags]]+Data[[#This Row],[Large Bags]]+Data[[#This Row],[Xlarge Bags]]</f>
        <v>13907.84</v>
      </c>
      <c r="N30" s="2">
        <f>MONTH(Data[[#This Row],[Date]])</f>
        <v>4</v>
      </c>
      <c r="O30" s="2">
        <f>WEEKNUM(Data[[#This Row],[Date]])</f>
        <v>15</v>
      </c>
      <c r="P30" s="2">
        <f>(Data[[#This Row],[Hass]]+Data[[#This Row],[Reed]]+Data[[#This Row],[Zutano]])*Data[[#This Row],[Average Avocado Weekly Price]]</f>
        <v>140953.53580000001</v>
      </c>
    </row>
    <row r="31" spans="1:16" x14ac:dyDescent="0.25">
      <c r="A31" s="1">
        <v>42834</v>
      </c>
      <c r="B31" s="3">
        <v>1.92</v>
      </c>
      <c r="C31" s="3">
        <v>159.65</v>
      </c>
      <c r="D31" s="3">
        <v>189.67</v>
      </c>
      <c r="E31" s="3">
        <v>0</v>
      </c>
      <c r="F31" s="3">
        <v>1860.5</v>
      </c>
      <c r="G31" s="3">
        <v>0</v>
      </c>
      <c r="H31" s="3">
        <v>0</v>
      </c>
      <c r="I31" s="2" t="s">
        <v>12</v>
      </c>
      <c r="J31" s="2">
        <v>2017</v>
      </c>
      <c r="K31" s="3" t="s">
        <v>11</v>
      </c>
      <c r="L31" s="2">
        <f>Data[[#This Row],[Hass]]+Data[[#This Row],[Reed]]+Data[[#This Row],[Zutano]]</f>
        <v>349.32</v>
      </c>
      <c r="M31" s="2">
        <f>Data[[#This Row],[Small Bags]]+Data[[#This Row],[Large Bags]]+Data[[#This Row],[Xlarge Bags]]</f>
        <v>1860.5</v>
      </c>
      <c r="N31" s="2">
        <f>MONTH(Data[[#This Row],[Date]])</f>
        <v>4</v>
      </c>
      <c r="O31" s="2">
        <f>WEEKNUM(Data[[#This Row],[Date]])</f>
        <v>15</v>
      </c>
      <c r="P31" s="2">
        <f>(Data[[#This Row],[Hass]]+Data[[#This Row],[Reed]]+Data[[#This Row],[Zutano]])*Data[[#This Row],[Average Avocado Weekly Price]]</f>
        <v>670.69439999999997</v>
      </c>
    </row>
    <row r="32" spans="1:16" x14ac:dyDescent="0.25">
      <c r="A32" s="1">
        <v>42841</v>
      </c>
      <c r="B32" s="3">
        <v>1.62</v>
      </c>
      <c r="C32" s="3">
        <v>4362.9799999999996</v>
      </c>
      <c r="D32" s="3">
        <v>71957.73</v>
      </c>
      <c r="E32" s="3">
        <v>161.28</v>
      </c>
      <c r="F32" s="3">
        <v>7179.98</v>
      </c>
      <c r="G32" s="3">
        <v>6825.08</v>
      </c>
      <c r="H32" s="3">
        <v>0</v>
      </c>
      <c r="I32" s="2" t="s">
        <v>10</v>
      </c>
      <c r="J32" s="2">
        <v>2017</v>
      </c>
      <c r="K32" s="3" t="s">
        <v>11</v>
      </c>
      <c r="L32" s="2">
        <f>Data[[#This Row],[Hass]]+Data[[#This Row],[Reed]]+Data[[#This Row],[Zutano]]</f>
        <v>76481.989999999991</v>
      </c>
      <c r="M32" s="2">
        <f>Data[[#This Row],[Small Bags]]+Data[[#This Row],[Large Bags]]+Data[[#This Row],[Xlarge Bags]]</f>
        <v>14005.06</v>
      </c>
      <c r="N32" s="2">
        <f>MONTH(Data[[#This Row],[Date]])</f>
        <v>4</v>
      </c>
      <c r="O32" s="2">
        <f>WEEKNUM(Data[[#This Row],[Date]])</f>
        <v>16</v>
      </c>
      <c r="P32" s="2">
        <f>(Data[[#This Row],[Hass]]+Data[[#This Row],[Reed]]+Data[[#This Row],[Zutano]])*Data[[#This Row],[Average Avocado Weekly Price]]</f>
        <v>123900.8238</v>
      </c>
    </row>
    <row r="33" spans="1:16" x14ac:dyDescent="0.25">
      <c r="A33" s="1">
        <v>42841</v>
      </c>
      <c r="B33" s="3">
        <v>1.85</v>
      </c>
      <c r="C33" s="3">
        <v>265.82</v>
      </c>
      <c r="D33" s="3">
        <v>203.84</v>
      </c>
      <c r="E33" s="3">
        <v>0</v>
      </c>
      <c r="F33" s="3">
        <v>2416.8200000000002</v>
      </c>
      <c r="G33" s="3">
        <v>0</v>
      </c>
      <c r="H33" s="3">
        <v>0</v>
      </c>
      <c r="I33" s="2" t="s">
        <v>12</v>
      </c>
      <c r="J33" s="2">
        <v>2017</v>
      </c>
      <c r="K33" s="3" t="s">
        <v>11</v>
      </c>
      <c r="L33" s="2">
        <f>Data[[#This Row],[Hass]]+Data[[#This Row],[Reed]]+Data[[#This Row],[Zutano]]</f>
        <v>469.65999999999997</v>
      </c>
      <c r="M33" s="2">
        <f>Data[[#This Row],[Small Bags]]+Data[[#This Row],[Large Bags]]+Data[[#This Row],[Xlarge Bags]]</f>
        <v>2416.8200000000002</v>
      </c>
      <c r="N33" s="2">
        <f>MONTH(Data[[#This Row],[Date]])</f>
        <v>4</v>
      </c>
      <c r="O33" s="2">
        <f>WEEKNUM(Data[[#This Row],[Date]])</f>
        <v>16</v>
      </c>
      <c r="P33" s="2">
        <f>(Data[[#This Row],[Hass]]+Data[[#This Row],[Reed]]+Data[[#This Row],[Zutano]])*Data[[#This Row],[Average Avocado Weekly Price]]</f>
        <v>868.87099999999998</v>
      </c>
    </row>
    <row r="34" spans="1:16" x14ac:dyDescent="0.25">
      <c r="A34" s="1">
        <v>42848</v>
      </c>
      <c r="B34" s="3">
        <v>1.34</v>
      </c>
      <c r="C34" s="3">
        <v>4437.5</v>
      </c>
      <c r="D34" s="3">
        <v>61512.84</v>
      </c>
      <c r="E34" s="3">
        <v>84.45</v>
      </c>
      <c r="F34" s="3">
        <v>8236.01</v>
      </c>
      <c r="G34" s="3">
        <v>15056.3</v>
      </c>
      <c r="H34" s="3">
        <v>0</v>
      </c>
      <c r="I34" s="2" t="s">
        <v>10</v>
      </c>
      <c r="J34" s="2">
        <v>2017</v>
      </c>
      <c r="K34" s="3" t="s">
        <v>11</v>
      </c>
      <c r="L34" s="2">
        <f>Data[[#This Row],[Hass]]+Data[[#This Row],[Reed]]+Data[[#This Row],[Zutano]]</f>
        <v>66034.789999999994</v>
      </c>
      <c r="M34" s="2">
        <f>Data[[#This Row],[Small Bags]]+Data[[#This Row],[Large Bags]]+Data[[#This Row],[Xlarge Bags]]</f>
        <v>23292.309999999998</v>
      </c>
      <c r="N34" s="2">
        <f>MONTH(Data[[#This Row],[Date]])</f>
        <v>4</v>
      </c>
      <c r="O34" s="2">
        <f>WEEKNUM(Data[[#This Row],[Date]])</f>
        <v>17</v>
      </c>
      <c r="P34" s="2">
        <f>(Data[[#This Row],[Hass]]+Data[[#This Row],[Reed]]+Data[[#This Row],[Zutano]])*Data[[#This Row],[Average Avocado Weekly Price]]</f>
        <v>88486.618600000002</v>
      </c>
    </row>
    <row r="35" spans="1:16" x14ac:dyDescent="0.25">
      <c r="A35" s="1">
        <v>42848</v>
      </c>
      <c r="B35" s="3">
        <v>1.92</v>
      </c>
      <c r="C35" s="3">
        <v>110.25</v>
      </c>
      <c r="D35" s="3">
        <v>182.56</v>
      </c>
      <c r="E35" s="3">
        <v>0</v>
      </c>
      <c r="F35" s="3">
        <v>1794.79</v>
      </c>
      <c r="G35" s="3">
        <v>0</v>
      </c>
      <c r="H35" s="3">
        <v>0</v>
      </c>
      <c r="I35" s="2" t="s">
        <v>12</v>
      </c>
      <c r="J35" s="2">
        <v>2017</v>
      </c>
      <c r="K35" s="3" t="s">
        <v>11</v>
      </c>
      <c r="L35" s="2">
        <f>Data[[#This Row],[Hass]]+Data[[#This Row],[Reed]]+Data[[#This Row],[Zutano]]</f>
        <v>292.81</v>
      </c>
      <c r="M35" s="2">
        <f>Data[[#This Row],[Small Bags]]+Data[[#This Row],[Large Bags]]+Data[[#This Row],[Xlarge Bags]]</f>
        <v>1794.79</v>
      </c>
      <c r="N35" s="2">
        <f>MONTH(Data[[#This Row],[Date]])</f>
        <v>4</v>
      </c>
      <c r="O35" s="2">
        <f>WEEKNUM(Data[[#This Row],[Date]])</f>
        <v>17</v>
      </c>
      <c r="P35" s="2">
        <f>(Data[[#This Row],[Hass]]+Data[[#This Row],[Reed]]+Data[[#This Row],[Zutano]])*Data[[#This Row],[Average Avocado Weekly Price]]</f>
        <v>562.1952</v>
      </c>
    </row>
    <row r="36" spans="1:16" x14ac:dyDescent="0.25">
      <c r="A36" s="1">
        <v>42855</v>
      </c>
      <c r="B36" s="3">
        <v>1.1299999999999999</v>
      </c>
      <c r="C36" s="3">
        <v>2573.11</v>
      </c>
      <c r="D36" s="3">
        <v>99451.520000000004</v>
      </c>
      <c r="E36" s="3">
        <v>81.89</v>
      </c>
      <c r="F36" s="3">
        <v>10547.36</v>
      </c>
      <c r="G36" s="3">
        <v>12272.51</v>
      </c>
      <c r="H36" s="3">
        <v>0</v>
      </c>
      <c r="I36" s="2" t="s">
        <v>10</v>
      </c>
      <c r="J36" s="2">
        <v>2017</v>
      </c>
      <c r="K36" s="3" t="s">
        <v>11</v>
      </c>
      <c r="L36" s="2">
        <f>Data[[#This Row],[Hass]]+Data[[#This Row],[Reed]]+Data[[#This Row],[Zutano]]</f>
        <v>102106.52</v>
      </c>
      <c r="M36" s="2">
        <f>Data[[#This Row],[Small Bags]]+Data[[#This Row],[Large Bags]]+Data[[#This Row],[Xlarge Bags]]</f>
        <v>22819.870000000003</v>
      </c>
      <c r="N36" s="2">
        <f>MONTH(Data[[#This Row],[Date]])</f>
        <v>4</v>
      </c>
      <c r="O36" s="2">
        <f>WEEKNUM(Data[[#This Row],[Date]])</f>
        <v>18</v>
      </c>
      <c r="P36" s="2">
        <f>(Data[[#This Row],[Hass]]+Data[[#This Row],[Reed]]+Data[[#This Row],[Zutano]])*Data[[#This Row],[Average Avocado Weekly Price]]</f>
        <v>115380.3676</v>
      </c>
    </row>
    <row r="37" spans="1:16" x14ac:dyDescent="0.25">
      <c r="A37" s="1">
        <v>42855</v>
      </c>
      <c r="B37" s="3">
        <v>1.74</v>
      </c>
      <c r="C37" s="3">
        <v>388.81</v>
      </c>
      <c r="D37" s="3">
        <v>280.27999999999997</v>
      </c>
      <c r="E37" s="3">
        <v>0</v>
      </c>
      <c r="F37" s="3">
        <v>2377.54</v>
      </c>
      <c r="G37" s="3">
        <v>0</v>
      </c>
      <c r="H37" s="3">
        <v>0</v>
      </c>
      <c r="I37" s="2" t="s">
        <v>12</v>
      </c>
      <c r="J37" s="2">
        <v>2017</v>
      </c>
      <c r="K37" s="3" t="s">
        <v>11</v>
      </c>
      <c r="L37" s="2">
        <f>Data[[#This Row],[Hass]]+Data[[#This Row],[Reed]]+Data[[#This Row],[Zutano]]</f>
        <v>669.08999999999992</v>
      </c>
      <c r="M37" s="2">
        <f>Data[[#This Row],[Small Bags]]+Data[[#This Row],[Large Bags]]+Data[[#This Row],[Xlarge Bags]]</f>
        <v>2377.54</v>
      </c>
      <c r="N37" s="2">
        <f>MONTH(Data[[#This Row],[Date]])</f>
        <v>4</v>
      </c>
      <c r="O37" s="2">
        <f>WEEKNUM(Data[[#This Row],[Date]])</f>
        <v>18</v>
      </c>
      <c r="P37" s="2">
        <f>(Data[[#This Row],[Hass]]+Data[[#This Row],[Reed]]+Data[[#This Row],[Zutano]])*Data[[#This Row],[Average Avocado Weekly Price]]</f>
        <v>1164.2165999999997</v>
      </c>
    </row>
    <row r="38" spans="1:16" x14ac:dyDescent="0.25">
      <c r="A38" s="1">
        <v>42862</v>
      </c>
      <c r="B38" s="3">
        <v>1.47</v>
      </c>
      <c r="C38" s="3">
        <v>2473.5300000000002</v>
      </c>
      <c r="D38" s="3">
        <v>87791.87</v>
      </c>
      <c r="E38" s="3">
        <v>121.07</v>
      </c>
      <c r="F38" s="3">
        <v>9600.81</v>
      </c>
      <c r="G38" s="3">
        <v>27205.98</v>
      </c>
      <c r="H38" s="3">
        <v>0</v>
      </c>
      <c r="I38" s="2" t="s">
        <v>10</v>
      </c>
      <c r="J38" s="2">
        <v>2017</v>
      </c>
      <c r="K38" s="3" t="s">
        <v>11</v>
      </c>
      <c r="L38" s="2">
        <f>Data[[#This Row],[Hass]]+Data[[#This Row],[Reed]]+Data[[#This Row],[Zutano]]</f>
        <v>90386.47</v>
      </c>
      <c r="M38" s="2">
        <f>Data[[#This Row],[Small Bags]]+Data[[#This Row],[Large Bags]]+Data[[#This Row],[Xlarge Bags]]</f>
        <v>36806.79</v>
      </c>
      <c r="N38" s="2">
        <f>MONTH(Data[[#This Row],[Date]])</f>
        <v>5</v>
      </c>
      <c r="O38" s="2">
        <f>WEEKNUM(Data[[#This Row],[Date]])</f>
        <v>19</v>
      </c>
      <c r="P38" s="2">
        <f>(Data[[#This Row],[Hass]]+Data[[#This Row],[Reed]]+Data[[#This Row],[Zutano]])*Data[[#This Row],[Average Avocado Weekly Price]]</f>
        <v>132868.1109</v>
      </c>
    </row>
    <row r="39" spans="1:16" x14ac:dyDescent="0.25">
      <c r="A39" s="1">
        <v>42862</v>
      </c>
      <c r="B39" s="3">
        <v>1.79</v>
      </c>
      <c r="C39" s="3">
        <v>89.53</v>
      </c>
      <c r="D39" s="3">
        <v>315.14</v>
      </c>
      <c r="E39" s="3">
        <v>0</v>
      </c>
      <c r="F39" s="3">
        <v>2492.56</v>
      </c>
      <c r="G39" s="3">
        <v>0</v>
      </c>
      <c r="H39" s="3">
        <v>0</v>
      </c>
      <c r="I39" s="2" t="s">
        <v>12</v>
      </c>
      <c r="J39" s="2">
        <v>2017</v>
      </c>
      <c r="K39" s="3" t="s">
        <v>11</v>
      </c>
      <c r="L39" s="2">
        <f>Data[[#This Row],[Hass]]+Data[[#This Row],[Reed]]+Data[[#This Row],[Zutano]]</f>
        <v>404.66999999999996</v>
      </c>
      <c r="M39" s="2">
        <f>Data[[#This Row],[Small Bags]]+Data[[#This Row],[Large Bags]]+Data[[#This Row],[Xlarge Bags]]</f>
        <v>2492.56</v>
      </c>
      <c r="N39" s="2">
        <f>MONTH(Data[[#This Row],[Date]])</f>
        <v>5</v>
      </c>
      <c r="O39" s="2">
        <f>WEEKNUM(Data[[#This Row],[Date]])</f>
        <v>19</v>
      </c>
      <c r="P39" s="2">
        <f>(Data[[#This Row],[Hass]]+Data[[#This Row],[Reed]]+Data[[#This Row],[Zutano]])*Data[[#This Row],[Average Avocado Weekly Price]]</f>
        <v>724.35929999999996</v>
      </c>
    </row>
    <row r="40" spans="1:16" x14ac:dyDescent="0.25">
      <c r="A40" s="1">
        <v>42869</v>
      </c>
      <c r="B40" s="3">
        <v>1.77</v>
      </c>
      <c r="C40" s="3">
        <v>2804.86</v>
      </c>
      <c r="D40" s="3">
        <v>80469.48</v>
      </c>
      <c r="E40" s="3">
        <v>196.39</v>
      </c>
      <c r="F40" s="3">
        <v>5727.85</v>
      </c>
      <c r="G40" s="3">
        <v>7552.09</v>
      </c>
      <c r="H40" s="3">
        <v>0</v>
      </c>
      <c r="I40" s="2" t="s">
        <v>10</v>
      </c>
      <c r="J40" s="2">
        <v>2017</v>
      </c>
      <c r="K40" s="3" t="s">
        <v>11</v>
      </c>
      <c r="L40" s="2">
        <f>Data[[#This Row],[Hass]]+Data[[#This Row],[Reed]]+Data[[#This Row],[Zutano]]</f>
        <v>83470.73</v>
      </c>
      <c r="M40" s="2">
        <f>Data[[#This Row],[Small Bags]]+Data[[#This Row],[Large Bags]]+Data[[#This Row],[Xlarge Bags]]</f>
        <v>13279.94</v>
      </c>
      <c r="N40" s="2">
        <f>MONTH(Data[[#This Row],[Date]])</f>
        <v>5</v>
      </c>
      <c r="O40" s="2">
        <f>WEEKNUM(Data[[#This Row],[Date]])</f>
        <v>20</v>
      </c>
      <c r="P40" s="2">
        <f>(Data[[#This Row],[Hass]]+Data[[#This Row],[Reed]]+Data[[#This Row],[Zutano]])*Data[[#This Row],[Average Avocado Weekly Price]]</f>
        <v>147743.19209999999</v>
      </c>
    </row>
    <row r="41" spans="1:16" x14ac:dyDescent="0.25">
      <c r="A41" s="1">
        <v>42869</v>
      </c>
      <c r="B41" s="3">
        <v>1.57</v>
      </c>
      <c r="C41" s="3">
        <v>44.12</v>
      </c>
      <c r="D41" s="3">
        <v>450.74</v>
      </c>
      <c r="E41" s="3">
        <v>0</v>
      </c>
      <c r="F41" s="3">
        <v>3775.42</v>
      </c>
      <c r="G41" s="3">
        <v>0</v>
      </c>
      <c r="H41" s="3">
        <v>0</v>
      </c>
      <c r="I41" s="2" t="s">
        <v>12</v>
      </c>
      <c r="J41" s="2">
        <v>2017</v>
      </c>
      <c r="K41" s="3" t="s">
        <v>11</v>
      </c>
      <c r="L41" s="2">
        <f>Data[[#This Row],[Hass]]+Data[[#This Row],[Reed]]+Data[[#This Row],[Zutano]]</f>
        <v>494.86</v>
      </c>
      <c r="M41" s="2">
        <f>Data[[#This Row],[Small Bags]]+Data[[#This Row],[Large Bags]]+Data[[#This Row],[Xlarge Bags]]</f>
        <v>3775.42</v>
      </c>
      <c r="N41" s="2">
        <f>MONTH(Data[[#This Row],[Date]])</f>
        <v>5</v>
      </c>
      <c r="O41" s="2">
        <f>WEEKNUM(Data[[#This Row],[Date]])</f>
        <v>20</v>
      </c>
      <c r="P41" s="2">
        <f>(Data[[#This Row],[Hass]]+Data[[#This Row],[Reed]]+Data[[#This Row],[Zutano]])*Data[[#This Row],[Average Avocado Weekly Price]]</f>
        <v>776.93020000000001</v>
      </c>
    </row>
    <row r="42" spans="1:16" x14ac:dyDescent="0.25">
      <c r="A42" s="1">
        <v>42876</v>
      </c>
      <c r="B42" s="3">
        <v>1.38</v>
      </c>
      <c r="C42" s="3">
        <v>2307.02</v>
      </c>
      <c r="D42" s="3">
        <v>86817.51</v>
      </c>
      <c r="E42" s="3">
        <v>334.01</v>
      </c>
      <c r="F42" s="3">
        <v>5338.56</v>
      </c>
      <c r="G42" s="3">
        <v>5203.08</v>
      </c>
      <c r="H42" s="3">
        <v>256.67</v>
      </c>
      <c r="I42" s="2" t="s">
        <v>10</v>
      </c>
      <c r="J42" s="2">
        <v>2017</v>
      </c>
      <c r="K42" s="3" t="s">
        <v>11</v>
      </c>
      <c r="L42" s="2">
        <f>Data[[#This Row],[Hass]]+Data[[#This Row],[Reed]]+Data[[#This Row],[Zutano]]</f>
        <v>89458.54</v>
      </c>
      <c r="M42" s="2">
        <f>Data[[#This Row],[Small Bags]]+Data[[#This Row],[Large Bags]]+Data[[#This Row],[Xlarge Bags]]</f>
        <v>10798.31</v>
      </c>
      <c r="N42" s="2">
        <f>MONTH(Data[[#This Row],[Date]])</f>
        <v>5</v>
      </c>
      <c r="O42" s="2">
        <f>WEEKNUM(Data[[#This Row],[Date]])</f>
        <v>21</v>
      </c>
      <c r="P42" s="2">
        <f>(Data[[#This Row],[Hass]]+Data[[#This Row],[Reed]]+Data[[#This Row],[Zutano]])*Data[[#This Row],[Average Avocado Weekly Price]]</f>
        <v>123452.78519999998</v>
      </c>
    </row>
    <row r="43" spans="1:16" x14ac:dyDescent="0.25">
      <c r="A43" s="1">
        <v>42876</v>
      </c>
      <c r="B43" s="3">
        <v>1.84</v>
      </c>
      <c r="C43" s="3">
        <v>20.329999999999998</v>
      </c>
      <c r="D43" s="3">
        <v>385.05</v>
      </c>
      <c r="E43" s="3">
        <v>0</v>
      </c>
      <c r="F43" s="3">
        <v>2778.99</v>
      </c>
      <c r="G43" s="3">
        <v>0</v>
      </c>
      <c r="H43" s="3">
        <v>0</v>
      </c>
      <c r="I43" s="2" t="s">
        <v>12</v>
      </c>
      <c r="J43" s="2">
        <v>2017</v>
      </c>
      <c r="K43" s="3" t="s">
        <v>11</v>
      </c>
      <c r="L43" s="2">
        <f>Data[[#This Row],[Hass]]+Data[[#This Row],[Reed]]+Data[[#This Row],[Zutano]]</f>
        <v>405.38</v>
      </c>
      <c r="M43" s="2">
        <f>Data[[#This Row],[Small Bags]]+Data[[#This Row],[Large Bags]]+Data[[#This Row],[Xlarge Bags]]</f>
        <v>2778.99</v>
      </c>
      <c r="N43" s="2">
        <f>MONTH(Data[[#This Row],[Date]])</f>
        <v>5</v>
      </c>
      <c r="O43" s="2">
        <f>WEEKNUM(Data[[#This Row],[Date]])</f>
        <v>21</v>
      </c>
      <c r="P43" s="2">
        <f>(Data[[#This Row],[Hass]]+Data[[#This Row],[Reed]]+Data[[#This Row],[Zutano]])*Data[[#This Row],[Average Avocado Weekly Price]]</f>
        <v>745.89920000000006</v>
      </c>
    </row>
    <row r="44" spans="1:16" x14ac:dyDescent="0.25">
      <c r="A44" s="1">
        <v>42883</v>
      </c>
      <c r="B44" s="3">
        <v>1.8</v>
      </c>
      <c r="C44" s="3">
        <v>2345.65</v>
      </c>
      <c r="D44" s="3">
        <v>106690.16</v>
      </c>
      <c r="E44" s="3">
        <v>105.74</v>
      </c>
      <c r="F44" s="3">
        <v>6141.75</v>
      </c>
      <c r="G44" s="3">
        <v>6029.14</v>
      </c>
      <c r="H44" s="3">
        <v>556.66999999999996</v>
      </c>
      <c r="I44" s="2" t="s">
        <v>10</v>
      </c>
      <c r="J44" s="2">
        <v>2017</v>
      </c>
      <c r="K44" s="3" t="s">
        <v>11</v>
      </c>
      <c r="L44" s="2">
        <f>Data[[#This Row],[Hass]]+Data[[#This Row],[Reed]]+Data[[#This Row],[Zutano]]</f>
        <v>109141.55</v>
      </c>
      <c r="M44" s="2">
        <f>Data[[#This Row],[Small Bags]]+Data[[#This Row],[Large Bags]]+Data[[#This Row],[Xlarge Bags]]</f>
        <v>12727.56</v>
      </c>
      <c r="N44" s="2">
        <f>MONTH(Data[[#This Row],[Date]])</f>
        <v>5</v>
      </c>
      <c r="O44" s="2">
        <f>WEEKNUM(Data[[#This Row],[Date]])</f>
        <v>22</v>
      </c>
      <c r="P44" s="2">
        <f>(Data[[#This Row],[Hass]]+Data[[#This Row],[Reed]]+Data[[#This Row],[Zutano]])*Data[[#This Row],[Average Avocado Weekly Price]]</f>
        <v>196454.79</v>
      </c>
    </row>
    <row r="45" spans="1:16" x14ac:dyDescent="0.25">
      <c r="A45" s="1">
        <v>42883</v>
      </c>
      <c r="B45" s="3">
        <v>1.87</v>
      </c>
      <c r="C45" s="3">
        <v>11.93</v>
      </c>
      <c r="D45" s="3">
        <v>344.88</v>
      </c>
      <c r="E45" s="3">
        <v>0</v>
      </c>
      <c r="F45" s="3">
        <v>3008.64</v>
      </c>
      <c r="G45" s="3">
        <v>0</v>
      </c>
      <c r="H45" s="3">
        <v>0</v>
      </c>
      <c r="I45" s="2" t="s">
        <v>12</v>
      </c>
      <c r="J45" s="2">
        <v>2017</v>
      </c>
      <c r="K45" s="3" t="s">
        <v>11</v>
      </c>
      <c r="L45" s="2">
        <f>Data[[#This Row],[Hass]]+Data[[#This Row],[Reed]]+Data[[#This Row],[Zutano]]</f>
        <v>356.81</v>
      </c>
      <c r="M45" s="2">
        <f>Data[[#This Row],[Small Bags]]+Data[[#This Row],[Large Bags]]+Data[[#This Row],[Xlarge Bags]]</f>
        <v>3008.64</v>
      </c>
      <c r="N45" s="2">
        <f>MONTH(Data[[#This Row],[Date]])</f>
        <v>5</v>
      </c>
      <c r="O45" s="2">
        <f>WEEKNUM(Data[[#This Row],[Date]])</f>
        <v>22</v>
      </c>
      <c r="P45" s="2">
        <f>(Data[[#This Row],[Hass]]+Data[[#This Row],[Reed]]+Data[[#This Row],[Zutano]])*Data[[#This Row],[Average Avocado Weekly Price]]</f>
        <v>667.23470000000009</v>
      </c>
    </row>
    <row r="46" spans="1:16" x14ac:dyDescent="0.25">
      <c r="A46" s="1">
        <v>42890</v>
      </c>
      <c r="B46" s="3">
        <v>1.7</v>
      </c>
      <c r="C46" s="3">
        <v>1923.04</v>
      </c>
      <c r="D46" s="3">
        <v>72573.09</v>
      </c>
      <c r="E46" s="3">
        <v>100.07</v>
      </c>
      <c r="F46" s="3">
        <v>2834.14</v>
      </c>
      <c r="G46" s="3">
        <v>6342.63</v>
      </c>
      <c r="H46" s="3">
        <v>1070</v>
      </c>
      <c r="I46" s="2" t="s">
        <v>10</v>
      </c>
      <c r="J46" s="2">
        <v>2017</v>
      </c>
      <c r="K46" s="3" t="s">
        <v>11</v>
      </c>
      <c r="L46" s="2">
        <f>Data[[#This Row],[Hass]]+Data[[#This Row],[Reed]]+Data[[#This Row],[Zutano]]</f>
        <v>74596.2</v>
      </c>
      <c r="M46" s="2">
        <f>Data[[#This Row],[Small Bags]]+Data[[#This Row],[Large Bags]]+Data[[#This Row],[Xlarge Bags]]</f>
        <v>10246.77</v>
      </c>
      <c r="N46" s="2">
        <f>MONTH(Data[[#This Row],[Date]])</f>
        <v>6</v>
      </c>
      <c r="O46" s="2">
        <f>WEEKNUM(Data[[#This Row],[Date]])</f>
        <v>23</v>
      </c>
      <c r="P46" s="2">
        <f>(Data[[#This Row],[Hass]]+Data[[#This Row],[Reed]]+Data[[#This Row],[Zutano]])*Data[[#This Row],[Average Avocado Weekly Price]]</f>
        <v>126813.54</v>
      </c>
    </row>
    <row r="47" spans="1:16" x14ac:dyDescent="0.25">
      <c r="A47" s="1">
        <v>42890</v>
      </c>
      <c r="B47" s="3">
        <v>1.63</v>
      </c>
      <c r="C47" s="3">
        <v>54.47</v>
      </c>
      <c r="D47" s="3">
        <v>352.85</v>
      </c>
      <c r="E47" s="3">
        <v>0</v>
      </c>
      <c r="F47" s="3">
        <v>3364.07</v>
      </c>
      <c r="G47" s="3">
        <v>0</v>
      </c>
      <c r="H47" s="3">
        <v>0</v>
      </c>
      <c r="I47" s="2" t="s">
        <v>12</v>
      </c>
      <c r="J47" s="2">
        <v>2017</v>
      </c>
      <c r="K47" s="3" t="s">
        <v>11</v>
      </c>
      <c r="L47" s="2">
        <f>Data[[#This Row],[Hass]]+Data[[#This Row],[Reed]]+Data[[#This Row],[Zutano]]</f>
        <v>407.32000000000005</v>
      </c>
      <c r="M47" s="2">
        <f>Data[[#This Row],[Small Bags]]+Data[[#This Row],[Large Bags]]+Data[[#This Row],[Xlarge Bags]]</f>
        <v>3364.07</v>
      </c>
      <c r="N47" s="2">
        <f>MONTH(Data[[#This Row],[Date]])</f>
        <v>6</v>
      </c>
      <c r="O47" s="2">
        <f>WEEKNUM(Data[[#This Row],[Date]])</f>
        <v>23</v>
      </c>
      <c r="P47" s="2">
        <f>(Data[[#This Row],[Hass]]+Data[[#This Row],[Reed]]+Data[[#This Row],[Zutano]])*Data[[#This Row],[Average Avocado Weekly Price]]</f>
        <v>663.9316</v>
      </c>
    </row>
    <row r="48" spans="1:16" x14ac:dyDescent="0.25">
      <c r="A48" s="1">
        <v>42897</v>
      </c>
      <c r="B48" s="3">
        <v>1.65</v>
      </c>
      <c r="C48" s="3">
        <v>1989.84</v>
      </c>
      <c r="D48" s="3">
        <v>76736.87</v>
      </c>
      <c r="E48" s="3">
        <v>364.68</v>
      </c>
      <c r="F48" s="3">
        <v>2704.43</v>
      </c>
      <c r="G48" s="3">
        <v>8235.11</v>
      </c>
      <c r="H48" s="3">
        <v>1918.33</v>
      </c>
      <c r="I48" s="2" t="s">
        <v>10</v>
      </c>
      <c r="J48" s="2">
        <v>2017</v>
      </c>
      <c r="K48" s="3" t="s">
        <v>11</v>
      </c>
      <c r="L48" s="2">
        <f>Data[[#This Row],[Hass]]+Data[[#This Row],[Reed]]+Data[[#This Row],[Zutano]]</f>
        <v>79091.389999999985</v>
      </c>
      <c r="M48" s="2">
        <f>Data[[#This Row],[Small Bags]]+Data[[#This Row],[Large Bags]]+Data[[#This Row],[Xlarge Bags]]</f>
        <v>12857.87</v>
      </c>
      <c r="N48" s="2">
        <f>MONTH(Data[[#This Row],[Date]])</f>
        <v>6</v>
      </c>
      <c r="O48" s="2">
        <f>WEEKNUM(Data[[#This Row],[Date]])</f>
        <v>24</v>
      </c>
      <c r="P48" s="2">
        <f>(Data[[#This Row],[Hass]]+Data[[#This Row],[Reed]]+Data[[#This Row],[Zutano]])*Data[[#This Row],[Average Avocado Weekly Price]]</f>
        <v>130500.79349999997</v>
      </c>
    </row>
    <row r="49" spans="1:16" x14ac:dyDescent="0.25">
      <c r="A49" s="1">
        <v>42897</v>
      </c>
      <c r="B49" s="3">
        <v>2.04</v>
      </c>
      <c r="C49" s="3">
        <v>21.33</v>
      </c>
      <c r="D49" s="3">
        <v>248.87</v>
      </c>
      <c r="E49" s="3">
        <v>0</v>
      </c>
      <c r="F49" s="3">
        <v>2449.04</v>
      </c>
      <c r="G49" s="3">
        <v>0</v>
      </c>
      <c r="H49" s="3">
        <v>0</v>
      </c>
      <c r="I49" s="2" t="s">
        <v>12</v>
      </c>
      <c r="J49" s="2">
        <v>2017</v>
      </c>
      <c r="K49" s="3" t="s">
        <v>11</v>
      </c>
      <c r="L49" s="2">
        <f>Data[[#This Row],[Hass]]+Data[[#This Row],[Reed]]+Data[[#This Row],[Zutano]]</f>
        <v>270.2</v>
      </c>
      <c r="M49" s="2">
        <f>Data[[#This Row],[Small Bags]]+Data[[#This Row],[Large Bags]]+Data[[#This Row],[Xlarge Bags]]</f>
        <v>2449.04</v>
      </c>
      <c r="N49" s="2">
        <f>MONTH(Data[[#This Row],[Date]])</f>
        <v>6</v>
      </c>
      <c r="O49" s="2">
        <f>WEEKNUM(Data[[#This Row],[Date]])</f>
        <v>24</v>
      </c>
      <c r="P49" s="2">
        <f>(Data[[#This Row],[Hass]]+Data[[#This Row],[Reed]]+Data[[#This Row],[Zutano]])*Data[[#This Row],[Average Avocado Weekly Price]]</f>
        <v>551.20799999999997</v>
      </c>
    </row>
    <row r="50" spans="1:16" x14ac:dyDescent="0.25">
      <c r="A50" s="1">
        <v>42904</v>
      </c>
      <c r="B50" s="3">
        <v>1.58</v>
      </c>
      <c r="C50" s="3">
        <v>2454.0100000000002</v>
      </c>
      <c r="D50" s="3">
        <v>82154.429999999993</v>
      </c>
      <c r="E50" s="3">
        <v>723.07</v>
      </c>
      <c r="F50" s="3">
        <v>3875.12</v>
      </c>
      <c r="G50" s="3">
        <v>6697.71</v>
      </c>
      <c r="H50" s="3">
        <v>1175</v>
      </c>
      <c r="I50" s="2" t="s">
        <v>10</v>
      </c>
      <c r="J50" s="2">
        <v>2017</v>
      </c>
      <c r="K50" s="3" t="s">
        <v>11</v>
      </c>
      <c r="L50" s="2">
        <f>Data[[#This Row],[Hass]]+Data[[#This Row],[Reed]]+Data[[#This Row],[Zutano]]</f>
        <v>85331.51</v>
      </c>
      <c r="M50" s="2">
        <f>Data[[#This Row],[Small Bags]]+Data[[#This Row],[Large Bags]]+Data[[#This Row],[Xlarge Bags]]</f>
        <v>11747.83</v>
      </c>
      <c r="N50" s="2">
        <f>MONTH(Data[[#This Row],[Date]])</f>
        <v>6</v>
      </c>
      <c r="O50" s="2">
        <f>WEEKNUM(Data[[#This Row],[Date]])</f>
        <v>25</v>
      </c>
      <c r="P50" s="2">
        <f>(Data[[#This Row],[Hass]]+Data[[#This Row],[Reed]]+Data[[#This Row],[Zutano]])*Data[[#This Row],[Average Avocado Weekly Price]]</f>
        <v>134823.78579999998</v>
      </c>
    </row>
    <row r="51" spans="1:16" x14ac:dyDescent="0.25">
      <c r="A51" s="1">
        <v>42904</v>
      </c>
      <c r="B51" s="3">
        <v>2.0299999999999998</v>
      </c>
      <c r="C51" s="3">
        <v>366.52</v>
      </c>
      <c r="D51" s="3">
        <v>266.88</v>
      </c>
      <c r="E51" s="3">
        <v>0</v>
      </c>
      <c r="F51" s="3">
        <v>2551.6999999999998</v>
      </c>
      <c r="G51" s="3">
        <v>0</v>
      </c>
      <c r="H51" s="3">
        <v>0</v>
      </c>
      <c r="I51" s="2" t="s">
        <v>12</v>
      </c>
      <c r="J51" s="2">
        <v>2017</v>
      </c>
      <c r="K51" s="3" t="s">
        <v>11</v>
      </c>
      <c r="L51" s="2">
        <f>Data[[#This Row],[Hass]]+Data[[#This Row],[Reed]]+Data[[#This Row],[Zutano]]</f>
        <v>633.4</v>
      </c>
      <c r="M51" s="2">
        <f>Data[[#This Row],[Small Bags]]+Data[[#This Row],[Large Bags]]+Data[[#This Row],[Xlarge Bags]]</f>
        <v>2551.6999999999998</v>
      </c>
      <c r="N51" s="2">
        <f>MONTH(Data[[#This Row],[Date]])</f>
        <v>6</v>
      </c>
      <c r="O51" s="2">
        <f>WEEKNUM(Data[[#This Row],[Date]])</f>
        <v>25</v>
      </c>
      <c r="P51" s="2">
        <f>(Data[[#This Row],[Hass]]+Data[[#This Row],[Reed]]+Data[[#This Row],[Zutano]])*Data[[#This Row],[Average Avocado Weekly Price]]</f>
        <v>1285.8019999999999</v>
      </c>
    </row>
    <row r="52" spans="1:16" x14ac:dyDescent="0.25">
      <c r="A52" s="1">
        <v>42911</v>
      </c>
      <c r="B52" s="3">
        <v>1.53</v>
      </c>
      <c r="C52" s="3">
        <v>2224.67</v>
      </c>
      <c r="D52" s="3">
        <v>74282.58</v>
      </c>
      <c r="E52" s="3">
        <v>129.85</v>
      </c>
      <c r="F52" s="3">
        <v>4686.34</v>
      </c>
      <c r="G52" s="3">
        <v>6874.6</v>
      </c>
      <c r="H52" s="3">
        <v>1105</v>
      </c>
      <c r="I52" s="2" t="s">
        <v>10</v>
      </c>
      <c r="J52" s="2">
        <v>2017</v>
      </c>
      <c r="K52" s="3" t="s">
        <v>11</v>
      </c>
      <c r="L52" s="2">
        <f>Data[[#This Row],[Hass]]+Data[[#This Row],[Reed]]+Data[[#This Row],[Zutano]]</f>
        <v>76637.100000000006</v>
      </c>
      <c r="M52" s="2">
        <f>Data[[#This Row],[Small Bags]]+Data[[#This Row],[Large Bags]]+Data[[#This Row],[Xlarge Bags]]</f>
        <v>12665.94</v>
      </c>
      <c r="N52" s="2">
        <f>MONTH(Data[[#This Row],[Date]])</f>
        <v>6</v>
      </c>
      <c r="O52" s="2">
        <f>WEEKNUM(Data[[#This Row],[Date]])</f>
        <v>26</v>
      </c>
      <c r="P52" s="2">
        <f>(Data[[#This Row],[Hass]]+Data[[#This Row],[Reed]]+Data[[#This Row],[Zutano]])*Data[[#This Row],[Average Avocado Weekly Price]]</f>
        <v>117254.76300000001</v>
      </c>
    </row>
    <row r="53" spans="1:16" x14ac:dyDescent="0.25">
      <c r="A53" s="1">
        <v>42911</v>
      </c>
      <c r="B53" s="3">
        <v>2.13</v>
      </c>
      <c r="C53" s="3">
        <v>142.46</v>
      </c>
      <c r="D53" s="3">
        <v>295.60000000000002</v>
      </c>
      <c r="E53" s="3">
        <v>0</v>
      </c>
      <c r="F53" s="3">
        <v>2460.75</v>
      </c>
      <c r="G53" s="3">
        <v>0</v>
      </c>
      <c r="H53" s="3">
        <v>0</v>
      </c>
      <c r="I53" s="2" t="s">
        <v>12</v>
      </c>
      <c r="J53" s="2">
        <v>2017</v>
      </c>
      <c r="K53" s="3" t="s">
        <v>11</v>
      </c>
      <c r="L53" s="2">
        <f>Data[[#This Row],[Hass]]+Data[[#This Row],[Reed]]+Data[[#This Row],[Zutano]]</f>
        <v>438.06000000000006</v>
      </c>
      <c r="M53" s="2">
        <f>Data[[#This Row],[Small Bags]]+Data[[#This Row],[Large Bags]]+Data[[#This Row],[Xlarge Bags]]</f>
        <v>2460.75</v>
      </c>
      <c r="N53" s="2">
        <f>MONTH(Data[[#This Row],[Date]])</f>
        <v>6</v>
      </c>
      <c r="O53" s="2">
        <f>WEEKNUM(Data[[#This Row],[Date]])</f>
        <v>26</v>
      </c>
      <c r="P53" s="2">
        <f>(Data[[#This Row],[Hass]]+Data[[#This Row],[Reed]]+Data[[#This Row],[Zutano]])*Data[[#This Row],[Average Avocado Weekly Price]]</f>
        <v>933.06780000000003</v>
      </c>
    </row>
    <row r="54" spans="1:16" x14ac:dyDescent="0.25">
      <c r="A54" s="1">
        <v>42918</v>
      </c>
      <c r="B54" s="3">
        <v>1.56</v>
      </c>
      <c r="C54" s="3">
        <v>2808.47</v>
      </c>
      <c r="D54" s="3">
        <v>79968.240000000005</v>
      </c>
      <c r="E54" s="3">
        <v>741.19</v>
      </c>
      <c r="F54" s="3">
        <v>6549.32</v>
      </c>
      <c r="G54" s="3">
        <v>6584.85</v>
      </c>
      <c r="H54" s="3">
        <v>1630</v>
      </c>
      <c r="I54" s="2" t="s">
        <v>10</v>
      </c>
      <c r="J54" s="2">
        <v>2017</v>
      </c>
      <c r="K54" s="3" t="s">
        <v>11</v>
      </c>
      <c r="L54" s="2">
        <f>Data[[#This Row],[Hass]]+Data[[#This Row],[Reed]]+Data[[#This Row],[Zutano]]</f>
        <v>83517.900000000009</v>
      </c>
      <c r="M54" s="2">
        <f>Data[[#This Row],[Small Bags]]+Data[[#This Row],[Large Bags]]+Data[[#This Row],[Xlarge Bags]]</f>
        <v>14764.17</v>
      </c>
      <c r="N54" s="2">
        <f>MONTH(Data[[#This Row],[Date]])</f>
        <v>7</v>
      </c>
      <c r="O54" s="2">
        <f>WEEKNUM(Data[[#This Row],[Date]])</f>
        <v>27</v>
      </c>
      <c r="P54" s="2">
        <f>(Data[[#This Row],[Hass]]+Data[[#This Row],[Reed]]+Data[[#This Row],[Zutano]])*Data[[#This Row],[Average Avocado Weekly Price]]</f>
        <v>130287.92400000001</v>
      </c>
    </row>
    <row r="55" spans="1:16" x14ac:dyDescent="0.25">
      <c r="A55" s="1">
        <v>42918</v>
      </c>
      <c r="B55" s="3">
        <v>2.0299999999999998</v>
      </c>
      <c r="C55" s="3">
        <v>59.41</v>
      </c>
      <c r="D55" s="3">
        <v>278.04000000000002</v>
      </c>
      <c r="E55" s="3">
        <v>0</v>
      </c>
      <c r="F55" s="3">
        <v>1931.41</v>
      </c>
      <c r="G55" s="3">
        <v>0</v>
      </c>
      <c r="H55" s="3">
        <v>0</v>
      </c>
      <c r="I55" s="2" t="s">
        <v>12</v>
      </c>
      <c r="J55" s="2">
        <v>2017</v>
      </c>
      <c r="K55" s="3" t="s">
        <v>11</v>
      </c>
      <c r="L55" s="2">
        <f>Data[[#This Row],[Hass]]+Data[[#This Row],[Reed]]+Data[[#This Row],[Zutano]]</f>
        <v>337.45000000000005</v>
      </c>
      <c r="M55" s="2">
        <f>Data[[#This Row],[Small Bags]]+Data[[#This Row],[Large Bags]]+Data[[#This Row],[Xlarge Bags]]</f>
        <v>1931.41</v>
      </c>
      <c r="N55" s="2">
        <f>MONTH(Data[[#This Row],[Date]])</f>
        <v>7</v>
      </c>
      <c r="O55" s="2">
        <f>WEEKNUM(Data[[#This Row],[Date]])</f>
        <v>27</v>
      </c>
      <c r="P55" s="2">
        <f>(Data[[#This Row],[Hass]]+Data[[#This Row],[Reed]]+Data[[#This Row],[Zutano]])*Data[[#This Row],[Average Avocado Weekly Price]]</f>
        <v>685.02350000000001</v>
      </c>
    </row>
    <row r="56" spans="1:16" x14ac:dyDescent="0.25">
      <c r="A56" s="1">
        <v>42925</v>
      </c>
      <c r="B56" s="3">
        <v>1.52</v>
      </c>
      <c r="C56" s="3">
        <v>2899.46</v>
      </c>
      <c r="D56" s="3">
        <v>81929.02</v>
      </c>
      <c r="E56" s="3">
        <v>494.51</v>
      </c>
      <c r="F56" s="3">
        <v>8213.25</v>
      </c>
      <c r="G56" s="3">
        <v>5210.17</v>
      </c>
      <c r="H56" s="3">
        <v>2585</v>
      </c>
      <c r="I56" s="2" t="s">
        <v>10</v>
      </c>
      <c r="J56" s="2">
        <v>2017</v>
      </c>
      <c r="K56" s="3" t="s">
        <v>11</v>
      </c>
      <c r="L56" s="2">
        <f>Data[[#This Row],[Hass]]+Data[[#This Row],[Reed]]+Data[[#This Row],[Zutano]]</f>
        <v>85322.99</v>
      </c>
      <c r="M56" s="2">
        <f>Data[[#This Row],[Small Bags]]+Data[[#This Row],[Large Bags]]+Data[[#This Row],[Xlarge Bags]]</f>
        <v>16008.42</v>
      </c>
      <c r="N56" s="2">
        <f>MONTH(Data[[#This Row],[Date]])</f>
        <v>7</v>
      </c>
      <c r="O56" s="2">
        <f>WEEKNUM(Data[[#This Row],[Date]])</f>
        <v>28</v>
      </c>
      <c r="P56" s="2">
        <f>(Data[[#This Row],[Hass]]+Data[[#This Row],[Reed]]+Data[[#This Row],[Zutano]])*Data[[#This Row],[Average Avocado Weekly Price]]</f>
        <v>129690.94480000001</v>
      </c>
    </row>
    <row r="57" spans="1:16" x14ac:dyDescent="0.25">
      <c r="A57" s="1">
        <v>42925</v>
      </c>
      <c r="B57" s="3">
        <v>2</v>
      </c>
      <c r="C57" s="3">
        <v>38.06</v>
      </c>
      <c r="D57" s="3">
        <v>187.9</v>
      </c>
      <c r="E57" s="3">
        <v>0</v>
      </c>
      <c r="F57" s="3">
        <v>1657.14</v>
      </c>
      <c r="G57" s="3">
        <v>0</v>
      </c>
      <c r="H57" s="3">
        <v>0</v>
      </c>
      <c r="I57" s="2" t="s">
        <v>12</v>
      </c>
      <c r="J57" s="2">
        <v>2017</v>
      </c>
      <c r="K57" s="3" t="s">
        <v>11</v>
      </c>
      <c r="L57" s="2">
        <f>Data[[#This Row],[Hass]]+Data[[#This Row],[Reed]]+Data[[#This Row],[Zutano]]</f>
        <v>225.96</v>
      </c>
      <c r="M57" s="2">
        <f>Data[[#This Row],[Small Bags]]+Data[[#This Row],[Large Bags]]+Data[[#This Row],[Xlarge Bags]]</f>
        <v>1657.14</v>
      </c>
      <c r="N57" s="2">
        <f>MONTH(Data[[#This Row],[Date]])</f>
        <v>7</v>
      </c>
      <c r="O57" s="2">
        <f>WEEKNUM(Data[[#This Row],[Date]])</f>
        <v>28</v>
      </c>
      <c r="P57" s="2">
        <f>(Data[[#This Row],[Hass]]+Data[[#This Row],[Reed]]+Data[[#This Row],[Zutano]])*Data[[#This Row],[Average Avocado Weekly Price]]</f>
        <v>451.92</v>
      </c>
    </row>
    <row r="58" spans="1:16" x14ac:dyDescent="0.25">
      <c r="A58" s="1">
        <v>42932</v>
      </c>
      <c r="B58" s="3">
        <v>1.39</v>
      </c>
      <c r="C58" s="3">
        <v>2468.7800000000002</v>
      </c>
      <c r="D58" s="3">
        <v>86707.66</v>
      </c>
      <c r="E58" s="3">
        <v>2546.08</v>
      </c>
      <c r="F58" s="3">
        <v>4950.13</v>
      </c>
      <c r="G58" s="3">
        <v>4788.96</v>
      </c>
      <c r="H58" s="3">
        <v>1000</v>
      </c>
      <c r="I58" s="2" t="s">
        <v>10</v>
      </c>
      <c r="J58" s="2">
        <v>2017</v>
      </c>
      <c r="K58" s="3" t="s">
        <v>11</v>
      </c>
      <c r="L58" s="2">
        <f>Data[[#This Row],[Hass]]+Data[[#This Row],[Reed]]+Data[[#This Row],[Zutano]]</f>
        <v>91722.52</v>
      </c>
      <c r="M58" s="2">
        <f>Data[[#This Row],[Small Bags]]+Data[[#This Row],[Large Bags]]+Data[[#This Row],[Xlarge Bags]]</f>
        <v>10739.09</v>
      </c>
      <c r="N58" s="2">
        <f>MONTH(Data[[#This Row],[Date]])</f>
        <v>7</v>
      </c>
      <c r="O58" s="2">
        <f>WEEKNUM(Data[[#This Row],[Date]])</f>
        <v>29</v>
      </c>
      <c r="P58" s="2">
        <f>(Data[[#This Row],[Hass]]+Data[[#This Row],[Reed]]+Data[[#This Row],[Zutano]])*Data[[#This Row],[Average Avocado Weekly Price]]</f>
        <v>127494.30279999999</v>
      </c>
    </row>
    <row r="59" spans="1:16" x14ac:dyDescent="0.25">
      <c r="A59" s="1">
        <v>42932</v>
      </c>
      <c r="B59" s="3">
        <v>1.87</v>
      </c>
      <c r="C59" s="3">
        <v>155.1</v>
      </c>
      <c r="D59" s="3">
        <v>274.95</v>
      </c>
      <c r="E59" s="3">
        <v>0</v>
      </c>
      <c r="F59" s="3">
        <v>2458.98</v>
      </c>
      <c r="G59" s="3">
        <v>0</v>
      </c>
      <c r="H59" s="3">
        <v>0</v>
      </c>
      <c r="I59" s="2" t="s">
        <v>12</v>
      </c>
      <c r="J59" s="2">
        <v>2017</v>
      </c>
      <c r="K59" s="3" t="s">
        <v>11</v>
      </c>
      <c r="L59" s="2">
        <f>Data[[#This Row],[Hass]]+Data[[#This Row],[Reed]]+Data[[#This Row],[Zutano]]</f>
        <v>430.04999999999995</v>
      </c>
      <c r="M59" s="2">
        <f>Data[[#This Row],[Small Bags]]+Data[[#This Row],[Large Bags]]+Data[[#This Row],[Xlarge Bags]]</f>
        <v>2458.98</v>
      </c>
      <c r="N59" s="2">
        <f>MONTH(Data[[#This Row],[Date]])</f>
        <v>7</v>
      </c>
      <c r="O59" s="2">
        <f>WEEKNUM(Data[[#This Row],[Date]])</f>
        <v>29</v>
      </c>
      <c r="P59" s="2">
        <f>(Data[[#This Row],[Hass]]+Data[[#This Row],[Reed]]+Data[[#This Row],[Zutano]])*Data[[#This Row],[Average Avocado Weekly Price]]</f>
        <v>804.19349999999997</v>
      </c>
    </row>
    <row r="60" spans="1:16" x14ac:dyDescent="0.25">
      <c r="A60" s="1">
        <v>42939</v>
      </c>
      <c r="B60" s="3">
        <v>1.49</v>
      </c>
      <c r="C60" s="3">
        <v>1905.52</v>
      </c>
      <c r="D60" s="3">
        <v>72533.279999999999</v>
      </c>
      <c r="E60" s="3">
        <v>940.58</v>
      </c>
      <c r="F60" s="3">
        <v>3250.3</v>
      </c>
      <c r="G60" s="3">
        <v>4896.93</v>
      </c>
      <c r="H60" s="3">
        <v>890</v>
      </c>
      <c r="I60" s="2" t="s">
        <v>10</v>
      </c>
      <c r="J60" s="2">
        <v>2017</v>
      </c>
      <c r="K60" s="3" t="s">
        <v>11</v>
      </c>
      <c r="L60" s="2">
        <f>Data[[#This Row],[Hass]]+Data[[#This Row],[Reed]]+Data[[#This Row],[Zutano]]</f>
        <v>75379.38</v>
      </c>
      <c r="M60" s="2">
        <f>Data[[#This Row],[Small Bags]]+Data[[#This Row],[Large Bags]]+Data[[#This Row],[Xlarge Bags]]</f>
        <v>9037.23</v>
      </c>
      <c r="N60" s="2">
        <f>MONTH(Data[[#This Row],[Date]])</f>
        <v>7</v>
      </c>
      <c r="O60" s="2">
        <f>WEEKNUM(Data[[#This Row],[Date]])</f>
        <v>30</v>
      </c>
      <c r="P60" s="2">
        <f>(Data[[#This Row],[Hass]]+Data[[#This Row],[Reed]]+Data[[#This Row],[Zutano]])*Data[[#This Row],[Average Avocado Weekly Price]]</f>
        <v>112315.27620000001</v>
      </c>
    </row>
    <row r="61" spans="1:16" x14ac:dyDescent="0.25">
      <c r="A61" s="1">
        <v>42939</v>
      </c>
      <c r="B61" s="3">
        <v>1.42</v>
      </c>
      <c r="C61" s="3">
        <v>93.39</v>
      </c>
      <c r="D61" s="3">
        <v>93.39</v>
      </c>
      <c r="E61" s="3">
        <v>0</v>
      </c>
      <c r="F61" s="3">
        <v>4046.83</v>
      </c>
      <c r="G61" s="3">
        <v>0</v>
      </c>
      <c r="H61" s="3">
        <v>0</v>
      </c>
      <c r="I61" s="2" t="s">
        <v>12</v>
      </c>
      <c r="J61" s="2">
        <v>2017</v>
      </c>
      <c r="K61" s="3" t="s">
        <v>11</v>
      </c>
      <c r="L61" s="2">
        <f>Data[[#This Row],[Hass]]+Data[[#This Row],[Reed]]+Data[[#This Row],[Zutano]]</f>
        <v>186.78</v>
      </c>
      <c r="M61" s="2">
        <f>Data[[#This Row],[Small Bags]]+Data[[#This Row],[Large Bags]]+Data[[#This Row],[Xlarge Bags]]</f>
        <v>4046.83</v>
      </c>
      <c r="N61" s="2">
        <f>MONTH(Data[[#This Row],[Date]])</f>
        <v>7</v>
      </c>
      <c r="O61" s="2">
        <f>WEEKNUM(Data[[#This Row],[Date]])</f>
        <v>30</v>
      </c>
      <c r="P61" s="2">
        <f>(Data[[#This Row],[Hass]]+Data[[#This Row],[Reed]]+Data[[#This Row],[Zutano]])*Data[[#This Row],[Average Avocado Weekly Price]]</f>
        <v>265.2276</v>
      </c>
    </row>
    <row r="62" spans="1:16" x14ac:dyDescent="0.25">
      <c r="A62" s="1">
        <v>42946</v>
      </c>
      <c r="B62" s="3">
        <v>1.61</v>
      </c>
      <c r="C62" s="3">
        <v>1915.81</v>
      </c>
      <c r="D62" s="3">
        <v>73287.66</v>
      </c>
      <c r="E62" s="3">
        <v>321.62</v>
      </c>
      <c r="F62" s="3">
        <v>5552.63</v>
      </c>
      <c r="G62" s="3">
        <v>1932.24</v>
      </c>
      <c r="H62" s="3">
        <v>590</v>
      </c>
      <c r="I62" s="2" t="s">
        <v>10</v>
      </c>
      <c r="J62" s="2">
        <v>2017</v>
      </c>
      <c r="K62" s="3" t="s">
        <v>11</v>
      </c>
      <c r="L62" s="2">
        <f>Data[[#This Row],[Hass]]+Data[[#This Row],[Reed]]+Data[[#This Row],[Zutano]]</f>
        <v>75525.09</v>
      </c>
      <c r="M62" s="2">
        <f>Data[[#This Row],[Small Bags]]+Data[[#This Row],[Large Bags]]+Data[[#This Row],[Xlarge Bags]]</f>
        <v>8074.87</v>
      </c>
      <c r="N62" s="2">
        <f>MONTH(Data[[#This Row],[Date]])</f>
        <v>7</v>
      </c>
      <c r="O62" s="2">
        <f>WEEKNUM(Data[[#This Row],[Date]])</f>
        <v>31</v>
      </c>
      <c r="P62" s="2">
        <f>(Data[[#This Row],[Hass]]+Data[[#This Row],[Reed]]+Data[[#This Row],[Zutano]])*Data[[#This Row],[Average Avocado Weekly Price]]</f>
        <v>121595.3949</v>
      </c>
    </row>
    <row r="63" spans="1:16" x14ac:dyDescent="0.25">
      <c r="A63" s="1">
        <v>42946</v>
      </c>
      <c r="B63" s="3">
        <v>1.67</v>
      </c>
      <c r="C63" s="3">
        <v>55.26</v>
      </c>
      <c r="D63" s="3">
        <v>92.99</v>
      </c>
      <c r="E63" s="3">
        <v>0</v>
      </c>
      <c r="F63" s="3">
        <v>2355.5700000000002</v>
      </c>
      <c r="G63" s="3">
        <v>0</v>
      </c>
      <c r="H63" s="3">
        <v>0</v>
      </c>
      <c r="I63" s="2" t="s">
        <v>12</v>
      </c>
      <c r="J63" s="2">
        <v>2017</v>
      </c>
      <c r="K63" s="3" t="s">
        <v>11</v>
      </c>
      <c r="L63" s="2">
        <f>Data[[#This Row],[Hass]]+Data[[#This Row],[Reed]]+Data[[#This Row],[Zutano]]</f>
        <v>148.25</v>
      </c>
      <c r="M63" s="2">
        <f>Data[[#This Row],[Small Bags]]+Data[[#This Row],[Large Bags]]+Data[[#This Row],[Xlarge Bags]]</f>
        <v>2355.5700000000002</v>
      </c>
      <c r="N63" s="2">
        <f>MONTH(Data[[#This Row],[Date]])</f>
        <v>7</v>
      </c>
      <c r="O63" s="2">
        <f>WEEKNUM(Data[[#This Row],[Date]])</f>
        <v>31</v>
      </c>
      <c r="P63" s="2">
        <f>(Data[[#This Row],[Hass]]+Data[[#This Row],[Reed]]+Data[[#This Row],[Zutano]])*Data[[#This Row],[Average Avocado Weekly Price]]</f>
        <v>247.57749999999999</v>
      </c>
    </row>
    <row r="64" spans="1:16" x14ac:dyDescent="0.25">
      <c r="A64" s="1">
        <v>42953</v>
      </c>
      <c r="B64" s="3">
        <v>1.53</v>
      </c>
      <c r="C64" s="3">
        <v>2456.91</v>
      </c>
      <c r="D64" s="3">
        <v>76509.070000000007</v>
      </c>
      <c r="E64" s="3">
        <v>336.06</v>
      </c>
      <c r="F64" s="3">
        <v>5918.21</v>
      </c>
      <c r="G64" s="3">
        <v>6844.59</v>
      </c>
      <c r="H64" s="3">
        <v>873.33</v>
      </c>
      <c r="I64" s="2" t="s">
        <v>10</v>
      </c>
      <c r="J64" s="2">
        <v>2017</v>
      </c>
      <c r="K64" s="3" t="s">
        <v>11</v>
      </c>
      <c r="L64" s="2">
        <f>Data[[#This Row],[Hass]]+Data[[#This Row],[Reed]]+Data[[#This Row],[Zutano]]</f>
        <v>79302.040000000008</v>
      </c>
      <c r="M64" s="2">
        <f>Data[[#This Row],[Small Bags]]+Data[[#This Row],[Large Bags]]+Data[[#This Row],[Xlarge Bags]]</f>
        <v>13636.13</v>
      </c>
      <c r="N64" s="2">
        <f>MONTH(Data[[#This Row],[Date]])</f>
        <v>8</v>
      </c>
      <c r="O64" s="2">
        <f>WEEKNUM(Data[[#This Row],[Date]])</f>
        <v>32</v>
      </c>
      <c r="P64" s="2">
        <f>(Data[[#This Row],[Hass]]+Data[[#This Row],[Reed]]+Data[[#This Row],[Zutano]])*Data[[#This Row],[Average Avocado Weekly Price]]</f>
        <v>121332.12120000001</v>
      </c>
    </row>
    <row r="65" spans="1:16" x14ac:dyDescent="0.25">
      <c r="A65" s="1">
        <v>42953</v>
      </c>
      <c r="B65" s="3">
        <v>1.98</v>
      </c>
      <c r="C65" s="3">
        <v>39.31</v>
      </c>
      <c r="D65" s="3">
        <v>331.89</v>
      </c>
      <c r="E65" s="3">
        <v>0</v>
      </c>
      <c r="F65" s="3">
        <v>2205.29</v>
      </c>
      <c r="G65" s="3">
        <v>0</v>
      </c>
      <c r="H65" s="3">
        <v>0</v>
      </c>
      <c r="I65" s="2" t="s">
        <v>12</v>
      </c>
      <c r="J65" s="2">
        <v>2017</v>
      </c>
      <c r="K65" s="3" t="s">
        <v>11</v>
      </c>
      <c r="L65" s="2">
        <f>Data[[#This Row],[Hass]]+Data[[#This Row],[Reed]]+Data[[#This Row],[Zutano]]</f>
        <v>371.2</v>
      </c>
      <c r="M65" s="2">
        <f>Data[[#This Row],[Small Bags]]+Data[[#This Row],[Large Bags]]+Data[[#This Row],[Xlarge Bags]]</f>
        <v>2205.29</v>
      </c>
      <c r="N65" s="2">
        <f>MONTH(Data[[#This Row],[Date]])</f>
        <v>8</v>
      </c>
      <c r="O65" s="2">
        <f>WEEKNUM(Data[[#This Row],[Date]])</f>
        <v>32</v>
      </c>
      <c r="P65" s="2">
        <f>(Data[[#This Row],[Hass]]+Data[[#This Row],[Reed]]+Data[[#This Row],[Zutano]])*Data[[#This Row],[Average Avocado Weekly Price]]</f>
        <v>734.976</v>
      </c>
    </row>
    <row r="66" spans="1:16" x14ac:dyDescent="0.25">
      <c r="A66" s="1">
        <v>42960</v>
      </c>
      <c r="B66" s="3">
        <v>1.52</v>
      </c>
      <c r="C66" s="3">
        <v>1947.26</v>
      </c>
      <c r="D66" s="3">
        <v>118605.14</v>
      </c>
      <c r="E66" s="3">
        <v>186.67</v>
      </c>
      <c r="F66" s="3">
        <v>8301.9699999999993</v>
      </c>
      <c r="G66" s="3">
        <v>3132.71</v>
      </c>
      <c r="H66" s="3">
        <v>896.66</v>
      </c>
      <c r="I66" s="2" t="s">
        <v>10</v>
      </c>
      <c r="J66" s="2">
        <v>2017</v>
      </c>
      <c r="K66" s="3" t="s">
        <v>11</v>
      </c>
      <c r="L66" s="2">
        <f>Data[[#This Row],[Hass]]+Data[[#This Row],[Reed]]+Data[[#This Row],[Zutano]]</f>
        <v>120739.06999999999</v>
      </c>
      <c r="M66" s="2">
        <f>Data[[#This Row],[Small Bags]]+Data[[#This Row],[Large Bags]]+Data[[#This Row],[Xlarge Bags]]</f>
        <v>12331.34</v>
      </c>
      <c r="N66" s="2">
        <f>MONTH(Data[[#This Row],[Date]])</f>
        <v>8</v>
      </c>
      <c r="O66" s="2">
        <f>WEEKNUM(Data[[#This Row],[Date]])</f>
        <v>33</v>
      </c>
      <c r="P66" s="2">
        <f>(Data[[#This Row],[Hass]]+Data[[#This Row],[Reed]]+Data[[#This Row],[Zutano]])*Data[[#This Row],[Average Avocado Weekly Price]]</f>
        <v>183523.38639999999</v>
      </c>
    </row>
    <row r="67" spans="1:16" x14ac:dyDescent="0.25">
      <c r="A67" s="1">
        <v>42960</v>
      </c>
      <c r="B67" s="3">
        <v>1.9</v>
      </c>
      <c r="C67" s="3">
        <v>42.86</v>
      </c>
      <c r="D67" s="3">
        <v>207.29</v>
      </c>
      <c r="E67" s="3">
        <v>0</v>
      </c>
      <c r="F67" s="3">
        <v>2009.77</v>
      </c>
      <c r="G67" s="3">
        <v>0</v>
      </c>
      <c r="H67" s="3">
        <v>0</v>
      </c>
      <c r="I67" s="2" t="s">
        <v>12</v>
      </c>
      <c r="J67" s="2">
        <v>2017</v>
      </c>
      <c r="K67" s="3" t="s">
        <v>11</v>
      </c>
      <c r="L67" s="2">
        <f>Data[[#This Row],[Hass]]+Data[[#This Row],[Reed]]+Data[[#This Row],[Zutano]]</f>
        <v>250.14999999999998</v>
      </c>
      <c r="M67" s="2">
        <f>Data[[#This Row],[Small Bags]]+Data[[#This Row],[Large Bags]]+Data[[#This Row],[Xlarge Bags]]</f>
        <v>2009.77</v>
      </c>
      <c r="N67" s="2">
        <f>MONTH(Data[[#This Row],[Date]])</f>
        <v>8</v>
      </c>
      <c r="O67" s="2">
        <f>WEEKNUM(Data[[#This Row],[Date]])</f>
        <v>33</v>
      </c>
      <c r="P67" s="2">
        <f>(Data[[#This Row],[Hass]]+Data[[#This Row],[Reed]]+Data[[#This Row],[Zutano]])*Data[[#This Row],[Average Avocado Weekly Price]]</f>
        <v>475.28499999999991</v>
      </c>
    </row>
    <row r="68" spans="1:16" x14ac:dyDescent="0.25">
      <c r="A68" s="1">
        <v>42967</v>
      </c>
      <c r="B68" s="3">
        <v>1.61</v>
      </c>
      <c r="C68" s="3">
        <v>1553.71</v>
      </c>
      <c r="D68" s="3">
        <v>59028.13</v>
      </c>
      <c r="E68" s="3">
        <v>130.13999999999999</v>
      </c>
      <c r="F68" s="3">
        <v>8599.25</v>
      </c>
      <c r="G68" s="3">
        <v>4155.7700000000004</v>
      </c>
      <c r="H68" s="3">
        <v>1153.33</v>
      </c>
      <c r="I68" s="2" t="s">
        <v>10</v>
      </c>
      <c r="J68" s="2">
        <v>2017</v>
      </c>
      <c r="K68" s="3" t="s">
        <v>11</v>
      </c>
      <c r="L68" s="2">
        <f>Data[[#This Row],[Hass]]+Data[[#This Row],[Reed]]+Data[[#This Row],[Zutano]]</f>
        <v>60711.979999999996</v>
      </c>
      <c r="M68" s="2">
        <f>Data[[#This Row],[Small Bags]]+Data[[#This Row],[Large Bags]]+Data[[#This Row],[Xlarge Bags]]</f>
        <v>13908.35</v>
      </c>
      <c r="N68" s="2">
        <f>MONTH(Data[[#This Row],[Date]])</f>
        <v>8</v>
      </c>
      <c r="O68" s="2">
        <f>WEEKNUM(Data[[#This Row],[Date]])</f>
        <v>34</v>
      </c>
      <c r="P68" s="2">
        <f>(Data[[#This Row],[Hass]]+Data[[#This Row],[Reed]]+Data[[#This Row],[Zutano]])*Data[[#This Row],[Average Avocado Weekly Price]]</f>
        <v>97746.287800000006</v>
      </c>
    </row>
    <row r="69" spans="1:16" x14ac:dyDescent="0.25">
      <c r="A69" s="1">
        <v>42967</v>
      </c>
      <c r="B69" s="3">
        <v>1.86</v>
      </c>
      <c r="C69" s="3">
        <v>61.21</v>
      </c>
      <c r="D69" s="3">
        <v>143.82</v>
      </c>
      <c r="E69" s="3">
        <v>0</v>
      </c>
      <c r="F69" s="3">
        <v>2379.0500000000002</v>
      </c>
      <c r="G69" s="3">
        <v>0</v>
      </c>
      <c r="H69" s="3">
        <v>0</v>
      </c>
      <c r="I69" s="2" t="s">
        <v>12</v>
      </c>
      <c r="J69" s="2">
        <v>2017</v>
      </c>
      <c r="K69" s="3" t="s">
        <v>11</v>
      </c>
      <c r="L69" s="2">
        <f>Data[[#This Row],[Hass]]+Data[[#This Row],[Reed]]+Data[[#This Row],[Zutano]]</f>
        <v>205.03</v>
      </c>
      <c r="M69" s="2">
        <f>Data[[#This Row],[Small Bags]]+Data[[#This Row],[Large Bags]]+Data[[#This Row],[Xlarge Bags]]</f>
        <v>2379.0500000000002</v>
      </c>
      <c r="N69" s="2">
        <f>MONTH(Data[[#This Row],[Date]])</f>
        <v>8</v>
      </c>
      <c r="O69" s="2">
        <f>WEEKNUM(Data[[#This Row],[Date]])</f>
        <v>34</v>
      </c>
      <c r="P69" s="2">
        <f>(Data[[#This Row],[Hass]]+Data[[#This Row],[Reed]]+Data[[#This Row],[Zutano]])*Data[[#This Row],[Average Avocado Weekly Price]]</f>
        <v>381.35580000000004</v>
      </c>
    </row>
    <row r="70" spans="1:16" x14ac:dyDescent="0.25">
      <c r="A70" s="1">
        <v>42974</v>
      </c>
      <c r="B70" s="3">
        <v>1.61</v>
      </c>
      <c r="C70" s="3">
        <v>2156.1999999999998</v>
      </c>
      <c r="D70" s="3">
        <v>59831.83</v>
      </c>
      <c r="E70" s="3">
        <v>71.459999999999994</v>
      </c>
      <c r="F70" s="3">
        <v>9395.94</v>
      </c>
      <c r="G70" s="3">
        <v>3709.46</v>
      </c>
      <c r="H70" s="3">
        <v>306.67</v>
      </c>
      <c r="I70" s="2" t="s">
        <v>10</v>
      </c>
      <c r="J70" s="2">
        <v>2017</v>
      </c>
      <c r="K70" s="3" t="s">
        <v>11</v>
      </c>
      <c r="L70" s="2">
        <f>Data[[#This Row],[Hass]]+Data[[#This Row],[Reed]]+Data[[#This Row],[Zutano]]</f>
        <v>62059.49</v>
      </c>
      <c r="M70" s="2">
        <f>Data[[#This Row],[Small Bags]]+Data[[#This Row],[Large Bags]]+Data[[#This Row],[Xlarge Bags]]</f>
        <v>13412.070000000002</v>
      </c>
      <c r="N70" s="2">
        <f>MONTH(Data[[#This Row],[Date]])</f>
        <v>8</v>
      </c>
      <c r="O70" s="2">
        <f>WEEKNUM(Data[[#This Row],[Date]])</f>
        <v>35</v>
      </c>
      <c r="P70" s="2">
        <f>(Data[[#This Row],[Hass]]+Data[[#This Row],[Reed]]+Data[[#This Row],[Zutano]])*Data[[#This Row],[Average Avocado Weekly Price]]</f>
        <v>99915.778900000005</v>
      </c>
    </row>
    <row r="71" spans="1:16" x14ac:dyDescent="0.25">
      <c r="A71" s="1">
        <v>42974</v>
      </c>
      <c r="B71" s="3">
        <v>1.91</v>
      </c>
      <c r="C71" s="3">
        <v>44.15</v>
      </c>
      <c r="D71" s="3">
        <v>210.54</v>
      </c>
      <c r="E71" s="3">
        <v>0</v>
      </c>
      <c r="F71" s="3">
        <v>2270.59</v>
      </c>
      <c r="G71" s="3">
        <v>0</v>
      </c>
      <c r="H71" s="3">
        <v>0</v>
      </c>
      <c r="I71" s="2" t="s">
        <v>12</v>
      </c>
      <c r="J71" s="2">
        <v>2017</v>
      </c>
      <c r="K71" s="3" t="s">
        <v>11</v>
      </c>
      <c r="L71" s="2">
        <f>Data[[#This Row],[Hass]]+Data[[#This Row],[Reed]]+Data[[#This Row],[Zutano]]</f>
        <v>254.69</v>
      </c>
      <c r="M71" s="2">
        <f>Data[[#This Row],[Small Bags]]+Data[[#This Row],[Large Bags]]+Data[[#This Row],[Xlarge Bags]]</f>
        <v>2270.59</v>
      </c>
      <c r="N71" s="2">
        <f>MONTH(Data[[#This Row],[Date]])</f>
        <v>8</v>
      </c>
      <c r="O71" s="2">
        <f>WEEKNUM(Data[[#This Row],[Date]])</f>
        <v>35</v>
      </c>
      <c r="P71" s="2">
        <f>(Data[[#This Row],[Hass]]+Data[[#This Row],[Reed]]+Data[[#This Row],[Zutano]])*Data[[#This Row],[Average Avocado Weekly Price]]</f>
        <v>486.4579</v>
      </c>
    </row>
    <row r="72" spans="1:16" x14ac:dyDescent="0.25">
      <c r="A72" s="1">
        <v>42981</v>
      </c>
      <c r="B72" s="3">
        <v>1.76</v>
      </c>
      <c r="C72" s="3">
        <v>4738.38</v>
      </c>
      <c r="D72" s="3">
        <v>59299.03</v>
      </c>
      <c r="E72" s="3">
        <v>121.57</v>
      </c>
      <c r="F72" s="3">
        <v>4615.1899999999996</v>
      </c>
      <c r="G72" s="3">
        <v>3646.8</v>
      </c>
      <c r="H72" s="3">
        <v>1876.67</v>
      </c>
      <c r="I72" s="2" t="s">
        <v>10</v>
      </c>
      <c r="J72" s="2">
        <v>2017</v>
      </c>
      <c r="K72" s="3" t="s">
        <v>11</v>
      </c>
      <c r="L72" s="2">
        <f>Data[[#This Row],[Hass]]+Data[[#This Row],[Reed]]+Data[[#This Row],[Zutano]]</f>
        <v>64158.979999999996</v>
      </c>
      <c r="M72" s="2">
        <f>Data[[#This Row],[Small Bags]]+Data[[#This Row],[Large Bags]]+Data[[#This Row],[Xlarge Bags]]</f>
        <v>10138.66</v>
      </c>
      <c r="N72" s="2">
        <f>MONTH(Data[[#This Row],[Date]])</f>
        <v>9</v>
      </c>
      <c r="O72" s="2">
        <f>WEEKNUM(Data[[#This Row],[Date]])</f>
        <v>36</v>
      </c>
      <c r="P72" s="2">
        <f>(Data[[#This Row],[Hass]]+Data[[#This Row],[Reed]]+Data[[#This Row],[Zutano]])*Data[[#This Row],[Average Avocado Weekly Price]]</f>
        <v>112919.8048</v>
      </c>
    </row>
    <row r="73" spans="1:16" x14ac:dyDescent="0.25">
      <c r="A73" s="1">
        <v>42981</v>
      </c>
      <c r="B73" s="3">
        <v>2</v>
      </c>
      <c r="C73" s="3">
        <v>112.42</v>
      </c>
      <c r="D73" s="3">
        <v>254.49</v>
      </c>
      <c r="E73" s="3">
        <v>0</v>
      </c>
      <c r="F73" s="3">
        <v>1655.09</v>
      </c>
      <c r="G73" s="3">
        <v>0</v>
      </c>
      <c r="H73" s="3">
        <v>0</v>
      </c>
      <c r="I73" s="2" t="s">
        <v>12</v>
      </c>
      <c r="J73" s="2">
        <v>2017</v>
      </c>
      <c r="K73" s="3" t="s">
        <v>11</v>
      </c>
      <c r="L73" s="2">
        <f>Data[[#This Row],[Hass]]+Data[[#This Row],[Reed]]+Data[[#This Row],[Zutano]]</f>
        <v>366.91</v>
      </c>
      <c r="M73" s="2">
        <f>Data[[#This Row],[Small Bags]]+Data[[#This Row],[Large Bags]]+Data[[#This Row],[Xlarge Bags]]</f>
        <v>1655.09</v>
      </c>
      <c r="N73" s="2">
        <f>MONTH(Data[[#This Row],[Date]])</f>
        <v>9</v>
      </c>
      <c r="O73" s="2">
        <f>WEEKNUM(Data[[#This Row],[Date]])</f>
        <v>36</v>
      </c>
      <c r="P73" s="2">
        <f>(Data[[#This Row],[Hass]]+Data[[#This Row],[Reed]]+Data[[#This Row],[Zutano]])*Data[[#This Row],[Average Avocado Weekly Price]]</f>
        <v>733.82</v>
      </c>
    </row>
    <row r="74" spans="1:16" x14ac:dyDescent="0.25">
      <c r="A74" s="1">
        <v>42988</v>
      </c>
      <c r="B74" s="3">
        <v>1.78</v>
      </c>
      <c r="C74" s="3">
        <v>3368.35</v>
      </c>
      <c r="D74" s="3">
        <v>87155.11</v>
      </c>
      <c r="E74" s="3">
        <v>136.96</v>
      </c>
      <c r="F74" s="3">
        <v>4559.3599999999997</v>
      </c>
      <c r="G74" s="3">
        <v>3672.77</v>
      </c>
      <c r="H74" s="3">
        <v>753.33</v>
      </c>
      <c r="I74" s="2" t="s">
        <v>10</v>
      </c>
      <c r="J74" s="2">
        <v>2017</v>
      </c>
      <c r="K74" s="3" t="s">
        <v>11</v>
      </c>
      <c r="L74" s="2">
        <f>Data[[#This Row],[Hass]]+Data[[#This Row],[Reed]]+Data[[#This Row],[Zutano]]</f>
        <v>90660.420000000013</v>
      </c>
      <c r="M74" s="2">
        <f>Data[[#This Row],[Small Bags]]+Data[[#This Row],[Large Bags]]+Data[[#This Row],[Xlarge Bags]]</f>
        <v>8985.4599999999991</v>
      </c>
      <c r="N74" s="2">
        <f>MONTH(Data[[#This Row],[Date]])</f>
        <v>9</v>
      </c>
      <c r="O74" s="2">
        <f>WEEKNUM(Data[[#This Row],[Date]])</f>
        <v>37</v>
      </c>
      <c r="P74" s="2">
        <f>(Data[[#This Row],[Hass]]+Data[[#This Row],[Reed]]+Data[[#This Row],[Zutano]])*Data[[#This Row],[Average Avocado Weekly Price]]</f>
        <v>161375.54760000002</v>
      </c>
    </row>
    <row r="75" spans="1:16" x14ac:dyDescent="0.25">
      <c r="A75" s="1">
        <v>42988</v>
      </c>
      <c r="B75" s="3">
        <v>1.78</v>
      </c>
      <c r="C75" s="3">
        <v>45.5</v>
      </c>
      <c r="D75" s="3">
        <v>196.27</v>
      </c>
      <c r="E75" s="3">
        <v>0</v>
      </c>
      <c r="F75" s="3">
        <v>2894.74</v>
      </c>
      <c r="G75" s="3">
        <v>3.33</v>
      </c>
      <c r="H75" s="3">
        <v>0</v>
      </c>
      <c r="I75" s="2" t="s">
        <v>12</v>
      </c>
      <c r="J75" s="2">
        <v>2017</v>
      </c>
      <c r="K75" s="3" t="s">
        <v>11</v>
      </c>
      <c r="L75" s="2">
        <f>Data[[#This Row],[Hass]]+Data[[#This Row],[Reed]]+Data[[#This Row],[Zutano]]</f>
        <v>241.77</v>
      </c>
      <c r="M75" s="2">
        <f>Data[[#This Row],[Small Bags]]+Data[[#This Row],[Large Bags]]+Data[[#This Row],[Xlarge Bags]]</f>
        <v>2898.0699999999997</v>
      </c>
      <c r="N75" s="2">
        <f>MONTH(Data[[#This Row],[Date]])</f>
        <v>9</v>
      </c>
      <c r="O75" s="2">
        <f>WEEKNUM(Data[[#This Row],[Date]])</f>
        <v>37</v>
      </c>
      <c r="P75" s="2">
        <f>(Data[[#This Row],[Hass]]+Data[[#This Row],[Reed]]+Data[[#This Row],[Zutano]])*Data[[#This Row],[Average Avocado Weekly Price]]</f>
        <v>430.35060000000004</v>
      </c>
    </row>
    <row r="76" spans="1:16" x14ac:dyDescent="0.25">
      <c r="A76" s="1">
        <v>42995</v>
      </c>
      <c r="B76" s="3">
        <v>1.41</v>
      </c>
      <c r="C76" s="3">
        <v>3986.2</v>
      </c>
      <c r="D76" s="3">
        <v>66934.64</v>
      </c>
      <c r="E76" s="3">
        <v>33.590000000000003</v>
      </c>
      <c r="F76" s="3">
        <v>5289.78</v>
      </c>
      <c r="G76" s="3">
        <v>3851.75</v>
      </c>
      <c r="H76" s="3">
        <v>13.33</v>
      </c>
      <c r="I76" s="2" t="s">
        <v>10</v>
      </c>
      <c r="J76" s="2">
        <v>2017</v>
      </c>
      <c r="K76" s="3" t="s">
        <v>11</v>
      </c>
      <c r="L76" s="2">
        <f>Data[[#This Row],[Hass]]+Data[[#This Row],[Reed]]+Data[[#This Row],[Zutano]]</f>
        <v>70954.429999999993</v>
      </c>
      <c r="M76" s="2">
        <f>Data[[#This Row],[Small Bags]]+Data[[#This Row],[Large Bags]]+Data[[#This Row],[Xlarge Bags]]</f>
        <v>9154.8599999999988</v>
      </c>
      <c r="N76" s="2">
        <f>MONTH(Data[[#This Row],[Date]])</f>
        <v>9</v>
      </c>
      <c r="O76" s="2">
        <f>WEEKNUM(Data[[#This Row],[Date]])</f>
        <v>38</v>
      </c>
      <c r="P76" s="2">
        <f>(Data[[#This Row],[Hass]]+Data[[#This Row],[Reed]]+Data[[#This Row],[Zutano]])*Data[[#This Row],[Average Avocado Weekly Price]]</f>
        <v>100045.74629999998</v>
      </c>
    </row>
    <row r="77" spans="1:16" x14ac:dyDescent="0.25">
      <c r="A77" s="1">
        <v>42995</v>
      </c>
      <c r="B77" s="3">
        <v>1.55</v>
      </c>
      <c r="C77" s="3">
        <v>30.32</v>
      </c>
      <c r="D77" s="3">
        <v>215.1</v>
      </c>
      <c r="E77" s="3">
        <v>0</v>
      </c>
      <c r="F77" s="3">
        <v>3185.78</v>
      </c>
      <c r="G77" s="3">
        <v>0</v>
      </c>
      <c r="H77" s="3">
        <v>0</v>
      </c>
      <c r="I77" s="2" t="s">
        <v>12</v>
      </c>
      <c r="J77" s="2">
        <v>2017</v>
      </c>
      <c r="K77" s="3" t="s">
        <v>11</v>
      </c>
      <c r="L77" s="2">
        <f>Data[[#This Row],[Hass]]+Data[[#This Row],[Reed]]+Data[[#This Row],[Zutano]]</f>
        <v>245.42</v>
      </c>
      <c r="M77" s="2">
        <f>Data[[#This Row],[Small Bags]]+Data[[#This Row],[Large Bags]]+Data[[#This Row],[Xlarge Bags]]</f>
        <v>3185.78</v>
      </c>
      <c r="N77" s="2">
        <f>MONTH(Data[[#This Row],[Date]])</f>
        <v>9</v>
      </c>
      <c r="O77" s="2">
        <f>WEEKNUM(Data[[#This Row],[Date]])</f>
        <v>38</v>
      </c>
      <c r="P77" s="2">
        <f>(Data[[#This Row],[Hass]]+Data[[#This Row],[Reed]]+Data[[#This Row],[Zutano]])*Data[[#This Row],[Average Avocado Weekly Price]]</f>
        <v>380.40100000000001</v>
      </c>
    </row>
    <row r="78" spans="1:16" x14ac:dyDescent="0.25">
      <c r="A78" s="1">
        <v>43002</v>
      </c>
      <c r="B78" s="3">
        <v>1.64</v>
      </c>
      <c r="C78" s="3">
        <v>2508.62</v>
      </c>
      <c r="D78" s="3">
        <v>56023.16</v>
      </c>
      <c r="E78" s="3">
        <v>74.819999999999993</v>
      </c>
      <c r="F78" s="3">
        <v>5391.35</v>
      </c>
      <c r="G78" s="3">
        <v>4541.6899999999996</v>
      </c>
      <c r="H78" s="3">
        <v>0</v>
      </c>
      <c r="I78" s="2" t="s">
        <v>10</v>
      </c>
      <c r="J78" s="2">
        <v>2017</v>
      </c>
      <c r="K78" s="3" t="s">
        <v>11</v>
      </c>
      <c r="L78" s="2">
        <f>Data[[#This Row],[Hass]]+Data[[#This Row],[Reed]]+Data[[#This Row],[Zutano]]</f>
        <v>58606.600000000006</v>
      </c>
      <c r="M78" s="2">
        <f>Data[[#This Row],[Small Bags]]+Data[[#This Row],[Large Bags]]+Data[[#This Row],[Xlarge Bags]]</f>
        <v>9933.0400000000009</v>
      </c>
      <c r="N78" s="2">
        <f>MONTH(Data[[#This Row],[Date]])</f>
        <v>9</v>
      </c>
      <c r="O78" s="2">
        <f>WEEKNUM(Data[[#This Row],[Date]])</f>
        <v>39</v>
      </c>
      <c r="P78" s="2">
        <f>(Data[[#This Row],[Hass]]+Data[[#This Row],[Reed]]+Data[[#This Row],[Zutano]])*Data[[#This Row],[Average Avocado Weekly Price]]</f>
        <v>96114.824000000008</v>
      </c>
    </row>
    <row r="79" spans="1:16" x14ac:dyDescent="0.25">
      <c r="A79" s="1">
        <v>43002</v>
      </c>
      <c r="B79" s="3">
        <v>1.42</v>
      </c>
      <c r="C79" s="3">
        <v>56.82</v>
      </c>
      <c r="D79" s="3">
        <v>95.31</v>
      </c>
      <c r="E79" s="3">
        <v>0</v>
      </c>
      <c r="F79" s="3">
        <v>3475.05</v>
      </c>
      <c r="G79" s="3">
        <v>0</v>
      </c>
      <c r="H79" s="3">
        <v>0</v>
      </c>
      <c r="I79" s="2" t="s">
        <v>12</v>
      </c>
      <c r="J79" s="2">
        <v>2017</v>
      </c>
      <c r="K79" s="3" t="s">
        <v>11</v>
      </c>
      <c r="L79" s="2">
        <f>Data[[#This Row],[Hass]]+Data[[#This Row],[Reed]]+Data[[#This Row],[Zutano]]</f>
        <v>152.13</v>
      </c>
      <c r="M79" s="2">
        <f>Data[[#This Row],[Small Bags]]+Data[[#This Row],[Large Bags]]+Data[[#This Row],[Xlarge Bags]]</f>
        <v>3475.05</v>
      </c>
      <c r="N79" s="2">
        <f>MONTH(Data[[#This Row],[Date]])</f>
        <v>9</v>
      </c>
      <c r="O79" s="2">
        <f>WEEKNUM(Data[[#This Row],[Date]])</f>
        <v>39</v>
      </c>
      <c r="P79" s="2">
        <f>(Data[[#This Row],[Hass]]+Data[[#This Row],[Reed]]+Data[[#This Row],[Zutano]])*Data[[#This Row],[Average Avocado Weekly Price]]</f>
        <v>216.02459999999999</v>
      </c>
    </row>
    <row r="80" spans="1:16" x14ac:dyDescent="0.25">
      <c r="A80" s="1">
        <v>43009</v>
      </c>
      <c r="B80" s="3">
        <v>1.69</v>
      </c>
      <c r="C80" s="3">
        <v>4411.0200000000004</v>
      </c>
      <c r="D80" s="3">
        <v>57416.25</v>
      </c>
      <c r="E80" s="3">
        <v>77.849999999999994</v>
      </c>
      <c r="F80" s="3">
        <v>5069.66</v>
      </c>
      <c r="G80" s="3">
        <v>4230.33</v>
      </c>
      <c r="H80" s="3">
        <v>0</v>
      </c>
      <c r="I80" s="2" t="s">
        <v>10</v>
      </c>
      <c r="J80" s="2">
        <v>2017</v>
      </c>
      <c r="K80" s="3" t="s">
        <v>11</v>
      </c>
      <c r="L80" s="2">
        <f>Data[[#This Row],[Hass]]+Data[[#This Row],[Reed]]+Data[[#This Row],[Zutano]]</f>
        <v>61905.120000000003</v>
      </c>
      <c r="M80" s="2">
        <f>Data[[#This Row],[Small Bags]]+Data[[#This Row],[Large Bags]]+Data[[#This Row],[Xlarge Bags]]</f>
        <v>9299.99</v>
      </c>
      <c r="N80" s="2">
        <f>MONTH(Data[[#This Row],[Date]])</f>
        <v>10</v>
      </c>
      <c r="O80" s="2">
        <f>WEEKNUM(Data[[#This Row],[Date]])</f>
        <v>40</v>
      </c>
      <c r="P80" s="2">
        <f>(Data[[#This Row],[Hass]]+Data[[#This Row],[Reed]]+Data[[#This Row],[Zutano]])*Data[[#This Row],[Average Avocado Weekly Price]]</f>
        <v>104619.6528</v>
      </c>
    </row>
    <row r="81" spans="1:16" x14ac:dyDescent="0.25">
      <c r="A81" s="1">
        <v>43009</v>
      </c>
      <c r="B81" s="3">
        <v>1.59</v>
      </c>
      <c r="C81" s="3">
        <v>31.2</v>
      </c>
      <c r="D81" s="3">
        <v>150.24</v>
      </c>
      <c r="E81" s="3">
        <v>0</v>
      </c>
      <c r="F81" s="3">
        <v>3242.51</v>
      </c>
      <c r="G81" s="3">
        <v>0</v>
      </c>
      <c r="H81" s="3">
        <v>0</v>
      </c>
      <c r="I81" s="2" t="s">
        <v>12</v>
      </c>
      <c r="J81" s="2">
        <v>2017</v>
      </c>
      <c r="K81" s="3" t="s">
        <v>11</v>
      </c>
      <c r="L81" s="2">
        <f>Data[[#This Row],[Hass]]+Data[[#This Row],[Reed]]+Data[[#This Row],[Zutano]]</f>
        <v>181.44</v>
      </c>
      <c r="M81" s="2">
        <f>Data[[#This Row],[Small Bags]]+Data[[#This Row],[Large Bags]]+Data[[#This Row],[Xlarge Bags]]</f>
        <v>3242.51</v>
      </c>
      <c r="N81" s="2">
        <f>MONTH(Data[[#This Row],[Date]])</f>
        <v>10</v>
      </c>
      <c r="O81" s="2">
        <f>WEEKNUM(Data[[#This Row],[Date]])</f>
        <v>40</v>
      </c>
      <c r="P81" s="2">
        <f>(Data[[#This Row],[Hass]]+Data[[#This Row],[Reed]]+Data[[#This Row],[Zutano]])*Data[[#This Row],[Average Avocado Weekly Price]]</f>
        <v>288.4896</v>
      </c>
    </row>
    <row r="82" spans="1:16" x14ac:dyDescent="0.25">
      <c r="A82" s="1">
        <v>43016</v>
      </c>
      <c r="B82" s="3">
        <v>1.78</v>
      </c>
      <c r="C82" s="3">
        <v>3679.82</v>
      </c>
      <c r="D82" s="3">
        <v>45843.75</v>
      </c>
      <c r="E82" s="3">
        <v>42.63</v>
      </c>
      <c r="F82" s="3">
        <v>2148.1999999999998</v>
      </c>
      <c r="G82" s="3">
        <v>3654.21</v>
      </c>
      <c r="H82" s="3">
        <v>0</v>
      </c>
      <c r="I82" s="2" t="s">
        <v>10</v>
      </c>
      <c r="J82" s="2">
        <v>2017</v>
      </c>
      <c r="K82" s="3" t="s">
        <v>11</v>
      </c>
      <c r="L82" s="2">
        <f>Data[[#This Row],[Hass]]+Data[[#This Row],[Reed]]+Data[[#This Row],[Zutano]]</f>
        <v>49566.2</v>
      </c>
      <c r="M82" s="2">
        <f>Data[[#This Row],[Small Bags]]+Data[[#This Row],[Large Bags]]+Data[[#This Row],[Xlarge Bags]]</f>
        <v>5802.41</v>
      </c>
      <c r="N82" s="2">
        <f>MONTH(Data[[#This Row],[Date]])</f>
        <v>10</v>
      </c>
      <c r="O82" s="2">
        <f>WEEKNUM(Data[[#This Row],[Date]])</f>
        <v>41</v>
      </c>
      <c r="P82" s="2">
        <f>(Data[[#This Row],[Hass]]+Data[[#This Row],[Reed]]+Data[[#This Row],[Zutano]])*Data[[#This Row],[Average Avocado Weekly Price]]</f>
        <v>88227.835999999996</v>
      </c>
    </row>
    <row r="83" spans="1:16" x14ac:dyDescent="0.25">
      <c r="A83" s="1">
        <v>43016</v>
      </c>
      <c r="B83" s="3">
        <v>1.4</v>
      </c>
      <c r="C83" s="3">
        <v>23.15</v>
      </c>
      <c r="D83" s="3">
        <v>341.52</v>
      </c>
      <c r="E83" s="3">
        <v>0</v>
      </c>
      <c r="F83" s="3">
        <v>4864.76</v>
      </c>
      <c r="G83" s="3">
        <v>0</v>
      </c>
      <c r="H83" s="3">
        <v>0</v>
      </c>
      <c r="I83" s="2" t="s">
        <v>12</v>
      </c>
      <c r="J83" s="2">
        <v>2017</v>
      </c>
      <c r="K83" s="3" t="s">
        <v>11</v>
      </c>
      <c r="L83" s="2">
        <f>Data[[#This Row],[Hass]]+Data[[#This Row],[Reed]]+Data[[#This Row],[Zutano]]</f>
        <v>364.66999999999996</v>
      </c>
      <c r="M83" s="2">
        <f>Data[[#This Row],[Small Bags]]+Data[[#This Row],[Large Bags]]+Data[[#This Row],[Xlarge Bags]]</f>
        <v>4864.76</v>
      </c>
      <c r="N83" s="2">
        <f>MONTH(Data[[#This Row],[Date]])</f>
        <v>10</v>
      </c>
      <c r="O83" s="2">
        <f>WEEKNUM(Data[[#This Row],[Date]])</f>
        <v>41</v>
      </c>
      <c r="P83" s="2">
        <f>(Data[[#This Row],[Hass]]+Data[[#This Row],[Reed]]+Data[[#This Row],[Zutano]])*Data[[#This Row],[Average Avocado Weekly Price]]</f>
        <v>510.5379999999999</v>
      </c>
    </row>
    <row r="84" spans="1:16" x14ac:dyDescent="0.25">
      <c r="A84" s="1">
        <v>43023</v>
      </c>
      <c r="B84" s="3">
        <v>1.65</v>
      </c>
      <c r="C84" s="3">
        <v>3383.35</v>
      </c>
      <c r="D84" s="3">
        <v>63355.37</v>
      </c>
      <c r="E84" s="3">
        <v>62.45</v>
      </c>
      <c r="F84" s="3">
        <v>3882.02</v>
      </c>
      <c r="G84" s="3">
        <v>2891.7</v>
      </c>
      <c r="H84" s="3">
        <v>0</v>
      </c>
      <c r="I84" s="2" t="s">
        <v>10</v>
      </c>
      <c r="J84" s="2">
        <v>2017</v>
      </c>
      <c r="K84" s="3" t="s">
        <v>11</v>
      </c>
      <c r="L84" s="2">
        <f>Data[[#This Row],[Hass]]+Data[[#This Row],[Reed]]+Data[[#This Row],[Zutano]]</f>
        <v>66801.17</v>
      </c>
      <c r="M84" s="2">
        <f>Data[[#This Row],[Small Bags]]+Data[[#This Row],[Large Bags]]+Data[[#This Row],[Xlarge Bags]]</f>
        <v>6773.7199999999993</v>
      </c>
      <c r="N84" s="2">
        <f>MONTH(Data[[#This Row],[Date]])</f>
        <v>10</v>
      </c>
      <c r="O84" s="2">
        <f>WEEKNUM(Data[[#This Row],[Date]])</f>
        <v>42</v>
      </c>
      <c r="P84" s="2">
        <f>(Data[[#This Row],[Hass]]+Data[[#This Row],[Reed]]+Data[[#This Row],[Zutano]])*Data[[#This Row],[Average Avocado Weekly Price]]</f>
        <v>110221.93049999999</v>
      </c>
    </row>
    <row r="85" spans="1:16" x14ac:dyDescent="0.25">
      <c r="A85" s="1">
        <v>43023</v>
      </c>
      <c r="B85" s="3">
        <v>1.47</v>
      </c>
      <c r="C85" s="3">
        <v>18.71</v>
      </c>
      <c r="D85" s="3">
        <v>237.43</v>
      </c>
      <c r="E85" s="3">
        <v>0</v>
      </c>
      <c r="F85" s="3">
        <v>4266.7</v>
      </c>
      <c r="G85" s="3">
        <v>0</v>
      </c>
      <c r="H85" s="3">
        <v>0</v>
      </c>
      <c r="I85" s="2" t="s">
        <v>12</v>
      </c>
      <c r="J85" s="2">
        <v>2017</v>
      </c>
      <c r="K85" s="3" t="s">
        <v>11</v>
      </c>
      <c r="L85" s="2">
        <f>Data[[#This Row],[Hass]]+Data[[#This Row],[Reed]]+Data[[#This Row],[Zutano]]</f>
        <v>256.14</v>
      </c>
      <c r="M85" s="2">
        <f>Data[[#This Row],[Small Bags]]+Data[[#This Row],[Large Bags]]+Data[[#This Row],[Xlarge Bags]]</f>
        <v>4266.7</v>
      </c>
      <c r="N85" s="2">
        <f>MONTH(Data[[#This Row],[Date]])</f>
        <v>10</v>
      </c>
      <c r="O85" s="2">
        <f>WEEKNUM(Data[[#This Row],[Date]])</f>
        <v>42</v>
      </c>
      <c r="P85" s="2">
        <f>(Data[[#This Row],[Hass]]+Data[[#This Row],[Reed]]+Data[[#This Row],[Zutano]])*Data[[#This Row],[Average Avocado Weekly Price]]</f>
        <v>376.52579999999995</v>
      </c>
    </row>
    <row r="86" spans="1:16" x14ac:dyDescent="0.25">
      <c r="A86" s="1">
        <v>43030</v>
      </c>
      <c r="B86" s="3">
        <v>1.56</v>
      </c>
      <c r="C86" s="3">
        <v>3758.8</v>
      </c>
      <c r="D86" s="3">
        <v>57340.3</v>
      </c>
      <c r="E86" s="3">
        <v>35.479999999999997</v>
      </c>
      <c r="F86" s="3">
        <v>5101.6400000000003</v>
      </c>
      <c r="G86" s="3">
        <v>3467.87</v>
      </c>
      <c r="H86" s="3">
        <v>0</v>
      </c>
      <c r="I86" s="2" t="s">
        <v>10</v>
      </c>
      <c r="J86" s="2">
        <v>2017</v>
      </c>
      <c r="K86" s="3" t="s">
        <v>11</v>
      </c>
      <c r="L86" s="2">
        <f>Data[[#This Row],[Hass]]+Data[[#This Row],[Reed]]+Data[[#This Row],[Zutano]]</f>
        <v>61134.580000000009</v>
      </c>
      <c r="M86" s="2">
        <f>Data[[#This Row],[Small Bags]]+Data[[#This Row],[Large Bags]]+Data[[#This Row],[Xlarge Bags]]</f>
        <v>8569.51</v>
      </c>
      <c r="N86" s="2">
        <f>MONTH(Data[[#This Row],[Date]])</f>
        <v>10</v>
      </c>
      <c r="O86" s="2">
        <f>WEEKNUM(Data[[#This Row],[Date]])</f>
        <v>43</v>
      </c>
      <c r="P86" s="2">
        <f>(Data[[#This Row],[Hass]]+Data[[#This Row],[Reed]]+Data[[#This Row],[Zutano]])*Data[[#This Row],[Average Avocado Weekly Price]]</f>
        <v>95369.944800000012</v>
      </c>
    </row>
    <row r="87" spans="1:16" x14ac:dyDescent="0.25">
      <c r="A87" s="1">
        <v>43030</v>
      </c>
      <c r="B87" s="3">
        <v>1.49</v>
      </c>
      <c r="C87" s="3">
        <v>3.52</v>
      </c>
      <c r="D87" s="3">
        <v>268.83</v>
      </c>
      <c r="E87" s="3">
        <v>0</v>
      </c>
      <c r="F87" s="3">
        <v>4061.99</v>
      </c>
      <c r="G87" s="3">
        <v>3.33</v>
      </c>
      <c r="H87" s="3">
        <v>0</v>
      </c>
      <c r="I87" s="2" t="s">
        <v>12</v>
      </c>
      <c r="J87" s="2">
        <v>2017</v>
      </c>
      <c r="K87" s="3" t="s">
        <v>11</v>
      </c>
      <c r="L87" s="2">
        <f>Data[[#This Row],[Hass]]+Data[[#This Row],[Reed]]+Data[[#This Row],[Zutano]]</f>
        <v>272.34999999999997</v>
      </c>
      <c r="M87" s="2">
        <f>Data[[#This Row],[Small Bags]]+Data[[#This Row],[Large Bags]]+Data[[#This Row],[Xlarge Bags]]</f>
        <v>4065.3199999999997</v>
      </c>
      <c r="N87" s="2">
        <f>MONTH(Data[[#This Row],[Date]])</f>
        <v>10</v>
      </c>
      <c r="O87" s="2">
        <f>WEEKNUM(Data[[#This Row],[Date]])</f>
        <v>43</v>
      </c>
      <c r="P87" s="2">
        <f>(Data[[#This Row],[Hass]]+Data[[#This Row],[Reed]]+Data[[#This Row],[Zutano]])*Data[[#This Row],[Average Avocado Weekly Price]]</f>
        <v>405.80149999999992</v>
      </c>
    </row>
    <row r="88" spans="1:16" x14ac:dyDescent="0.25">
      <c r="A88" s="1">
        <v>43037</v>
      </c>
      <c r="B88" s="3">
        <v>1.67</v>
      </c>
      <c r="C88" s="3">
        <v>2959.76</v>
      </c>
      <c r="D88" s="3">
        <v>57585.49</v>
      </c>
      <c r="E88" s="3">
        <v>57.94</v>
      </c>
      <c r="F88" s="3">
        <v>5050.91</v>
      </c>
      <c r="G88" s="3">
        <v>3778.13</v>
      </c>
      <c r="H88" s="3">
        <v>0</v>
      </c>
      <c r="I88" s="2" t="s">
        <v>10</v>
      </c>
      <c r="J88" s="2">
        <v>2017</v>
      </c>
      <c r="K88" s="3" t="s">
        <v>11</v>
      </c>
      <c r="L88" s="2">
        <f>Data[[#This Row],[Hass]]+Data[[#This Row],[Reed]]+Data[[#This Row],[Zutano]]</f>
        <v>60603.19</v>
      </c>
      <c r="M88" s="2">
        <f>Data[[#This Row],[Small Bags]]+Data[[#This Row],[Large Bags]]+Data[[#This Row],[Xlarge Bags]]</f>
        <v>8829.0400000000009</v>
      </c>
      <c r="N88" s="2">
        <f>MONTH(Data[[#This Row],[Date]])</f>
        <v>10</v>
      </c>
      <c r="O88" s="2">
        <f>WEEKNUM(Data[[#This Row],[Date]])</f>
        <v>44</v>
      </c>
      <c r="P88" s="2">
        <f>(Data[[#This Row],[Hass]]+Data[[#This Row],[Reed]]+Data[[#This Row],[Zutano]])*Data[[#This Row],[Average Avocado Weekly Price]]</f>
        <v>101207.3273</v>
      </c>
    </row>
    <row r="89" spans="1:16" x14ac:dyDescent="0.25">
      <c r="A89" s="1">
        <v>43037</v>
      </c>
      <c r="B89" s="3">
        <v>1.38</v>
      </c>
      <c r="C89" s="3">
        <v>12.99</v>
      </c>
      <c r="D89" s="3">
        <v>180.62</v>
      </c>
      <c r="E89" s="3">
        <v>0</v>
      </c>
      <c r="F89" s="3">
        <v>5390.18</v>
      </c>
      <c r="G89" s="3">
        <v>0</v>
      </c>
      <c r="H89" s="3">
        <v>0</v>
      </c>
      <c r="I89" s="2" t="s">
        <v>12</v>
      </c>
      <c r="J89" s="2">
        <v>2017</v>
      </c>
      <c r="K89" s="3" t="s">
        <v>11</v>
      </c>
      <c r="L89" s="2">
        <f>Data[[#This Row],[Hass]]+Data[[#This Row],[Reed]]+Data[[#This Row],[Zutano]]</f>
        <v>193.61</v>
      </c>
      <c r="M89" s="2">
        <f>Data[[#This Row],[Small Bags]]+Data[[#This Row],[Large Bags]]+Data[[#This Row],[Xlarge Bags]]</f>
        <v>5390.18</v>
      </c>
      <c r="N89" s="2">
        <f>MONTH(Data[[#This Row],[Date]])</f>
        <v>10</v>
      </c>
      <c r="O89" s="2">
        <f>WEEKNUM(Data[[#This Row],[Date]])</f>
        <v>44</v>
      </c>
      <c r="P89" s="2">
        <f>(Data[[#This Row],[Hass]]+Data[[#This Row],[Reed]]+Data[[#This Row],[Zutano]])*Data[[#This Row],[Average Avocado Weekly Price]]</f>
        <v>267.18180000000001</v>
      </c>
    </row>
    <row r="90" spans="1:16" x14ac:dyDescent="0.25">
      <c r="A90" s="1">
        <v>43044</v>
      </c>
      <c r="B90" s="3">
        <v>1.62</v>
      </c>
      <c r="C90" s="3">
        <v>2483.36</v>
      </c>
      <c r="D90" s="3">
        <v>55509.31</v>
      </c>
      <c r="E90" s="3">
        <v>33.880000000000003</v>
      </c>
      <c r="F90" s="3">
        <v>9877.42</v>
      </c>
      <c r="G90" s="3">
        <v>3172.97</v>
      </c>
      <c r="H90" s="3">
        <v>0</v>
      </c>
      <c r="I90" s="2" t="s">
        <v>10</v>
      </c>
      <c r="J90" s="2">
        <v>2017</v>
      </c>
      <c r="K90" s="3" t="s">
        <v>11</v>
      </c>
      <c r="L90" s="2">
        <f>Data[[#This Row],[Hass]]+Data[[#This Row],[Reed]]+Data[[#This Row],[Zutano]]</f>
        <v>58026.549999999996</v>
      </c>
      <c r="M90" s="2">
        <f>Data[[#This Row],[Small Bags]]+Data[[#This Row],[Large Bags]]+Data[[#This Row],[Xlarge Bags]]</f>
        <v>13050.39</v>
      </c>
      <c r="N90" s="2">
        <f>MONTH(Data[[#This Row],[Date]])</f>
        <v>11</v>
      </c>
      <c r="O90" s="2">
        <f>WEEKNUM(Data[[#This Row],[Date]])</f>
        <v>45</v>
      </c>
      <c r="P90" s="2">
        <f>(Data[[#This Row],[Hass]]+Data[[#This Row],[Reed]]+Data[[#This Row],[Zutano]])*Data[[#This Row],[Average Avocado Weekly Price]]</f>
        <v>94003.010999999999</v>
      </c>
    </row>
    <row r="91" spans="1:16" x14ac:dyDescent="0.25">
      <c r="A91" s="1">
        <v>43044</v>
      </c>
      <c r="B91" s="3">
        <v>1.5</v>
      </c>
      <c r="C91" s="3">
        <v>3.56</v>
      </c>
      <c r="D91" s="3">
        <v>64.14</v>
      </c>
      <c r="E91" s="3">
        <v>0</v>
      </c>
      <c r="F91" s="3">
        <v>3358.16</v>
      </c>
      <c r="G91" s="3">
        <v>0</v>
      </c>
      <c r="H91" s="3">
        <v>0</v>
      </c>
      <c r="I91" s="2" t="s">
        <v>12</v>
      </c>
      <c r="J91" s="2">
        <v>2017</v>
      </c>
      <c r="K91" s="3" t="s">
        <v>11</v>
      </c>
      <c r="L91" s="2">
        <f>Data[[#This Row],[Hass]]+Data[[#This Row],[Reed]]+Data[[#This Row],[Zutano]]</f>
        <v>67.7</v>
      </c>
      <c r="M91" s="2">
        <f>Data[[#This Row],[Small Bags]]+Data[[#This Row],[Large Bags]]+Data[[#This Row],[Xlarge Bags]]</f>
        <v>3358.16</v>
      </c>
      <c r="N91" s="2">
        <f>MONTH(Data[[#This Row],[Date]])</f>
        <v>11</v>
      </c>
      <c r="O91" s="2">
        <f>WEEKNUM(Data[[#This Row],[Date]])</f>
        <v>45</v>
      </c>
      <c r="P91" s="2">
        <f>(Data[[#This Row],[Hass]]+Data[[#This Row],[Reed]]+Data[[#This Row],[Zutano]])*Data[[#This Row],[Average Avocado Weekly Price]]</f>
        <v>101.55000000000001</v>
      </c>
    </row>
    <row r="92" spans="1:16" x14ac:dyDescent="0.25">
      <c r="A92" s="1">
        <v>43051</v>
      </c>
      <c r="B92" s="3">
        <v>1.26</v>
      </c>
      <c r="C92" s="3">
        <v>4509</v>
      </c>
      <c r="D92" s="3">
        <v>96748</v>
      </c>
      <c r="E92" s="3">
        <v>213</v>
      </c>
      <c r="F92" s="3">
        <v>8006</v>
      </c>
      <c r="G92" s="3">
        <v>4109</v>
      </c>
      <c r="H92" s="3">
        <v>0</v>
      </c>
      <c r="I92" s="2" t="s">
        <v>10</v>
      </c>
      <c r="J92" s="2">
        <v>2017</v>
      </c>
      <c r="K92" s="3" t="s">
        <v>11</v>
      </c>
      <c r="L92" s="2">
        <f>Data[[#This Row],[Hass]]+Data[[#This Row],[Reed]]+Data[[#This Row],[Zutano]]</f>
        <v>101470</v>
      </c>
      <c r="M92" s="2">
        <f>Data[[#This Row],[Small Bags]]+Data[[#This Row],[Large Bags]]+Data[[#This Row],[Xlarge Bags]]</f>
        <v>12115</v>
      </c>
      <c r="N92" s="2">
        <f>MONTH(Data[[#This Row],[Date]])</f>
        <v>11</v>
      </c>
      <c r="O92" s="2">
        <f>WEEKNUM(Data[[#This Row],[Date]])</f>
        <v>46</v>
      </c>
      <c r="P92" s="2">
        <f>(Data[[#This Row],[Hass]]+Data[[#This Row],[Reed]]+Data[[#This Row],[Zutano]])*Data[[#This Row],[Average Avocado Weekly Price]]</f>
        <v>127852.2</v>
      </c>
    </row>
    <row r="93" spans="1:16" x14ac:dyDescent="0.25">
      <c r="A93" s="1">
        <v>43051</v>
      </c>
      <c r="B93" s="3">
        <v>1.71</v>
      </c>
      <c r="C93" s="3">
        <v>0</v>
      </c>
      <c r="D93" s="3">
        <v>245.71</v>
      </c>
      <c r="E93" s="3">
        <v>0</v>
      </c>
      <c r="F93" s="3">
        <v>2418.91</v>
      </c>
      <c r="G93" s="3">
        <v>0</v>
      </c>
      <c r="H93" s="3">
        <v>0</v>
      </c>
      <c r="I93" s="2" t="s">
        <v>12</v>
      </c>
      <c r="J93" s="2">
        <v>2017</v>
      </c>
      <c r="K93" s="3" t="s">
        <v>11</v>
      </c>
      <c r="L93" s="2">
        <f>Data[[#This Row],[Hass]]+Data[[#This Row],[Reed]]+Data[[#This Row],[Zutano]]</f>
        <v>245.71</v>
      </c>
      <c r="M93" s="2">
        <f>Data[[#This Row],[Small Bags]]+Data[[#This Row],[Large Bags]]+Data[[#This Row],[Xlarge Bags]]</f>
        <v>2418.91</v>
      </c>
      <c r="N93" s="2">
        <f>MONTH(Data[[#This Row],[Date]])</f>
        <v>11</v>
      </c>
      <c r="O93" s="2">
        <f>WEEKNUM(Data[[#This Row],[Date]])</f>
        <v>46</v>
      </c>
      <c r="P93" s="2">
        <f>(Data[[#This Row],[Hass]]+Data[[#This Row],[Reed]]+Data[[#This Row],[Zutano]])*Data[[#This Row],[Average Avocado Weekly Price]]</f>
        <v>420.16410000000002</v>
      </c>
    </row>
    <row r="94" spans="1:16" x14ac:dyDescent="0.25">
      <c r="A94" s="1">
        <v>43058</v>
      </c>
      <c r="B94" s="3">
        <v>1.65</v>
      </c>
      <c r="C94" s="3">
        <v>2695</v>
      </c>
      <c r="D94" s="3">
        <v>80596</v>
      </c>
      <c r="E94" s="3">
        <v>43</v>
      </c>
      <c r="F94" s="3">
        <v>7536</v>
      </c>
      <c r="G94" s="3">
        <v>6404</v>
      </c>
      <c r="H94" s="3">
        <v>0</v>
      </c>
      <c r="I94" s="2" t="s">
        <v>10</v>
      </c>
      <c r="J94" s="2">
        <v>2017</v>
      </c>
      <c r="K94" s="3" t="s">
        <v>11</v>
      </c>
      <c r="L94" s="2">
        <f>Data[[#This Row],[Hass]]+Data[[#This Row],[Reed]]+Data[[#This Row],[Zutano]]</f>
        <v>83334</v>
      </c>
      <c r="M94" s="2">
        <f>Data[[#This Row],[Small Bags]]+Data[[#This Row],[Large Bags]]+Data[[#This Row],[Xlarge Bags]]</f>
        <v>13940</v>
      </c>
      <c r="N94" s="2">
        <f>MONTH(Data[[#This Row],[Date]])</f>
        <v>11</v>
      </c>
      <c r="O94" s="2">
        <f>WEEKNUM(Data[[#This Row],[Date]])</f>
        <v>47</v>
      </c>
      <c r="P94" s="2">
        <f>(Data[[#This Row],[Hass]]+Data[[#This Row],[Reed]]+Data[[#This Row],[Zutano]])*Data[[#This Row],[Average Avocado Weekly Price]]</f>
        <v>137501.1</v>
      </c>
    </row>
    <row r="95" spans="1:16" x14ac:dyDescent="0.25">
      <c r="A95" s="1">
        <v>43058</v>
      </c>
      <c r="B95" s="3">
        <v>1.75</v>
      </c>
      <c r="C95" s="3">
        <v>0</v>
      </c>
      <c r="D95" s="3">
        <v>252.98</v>
      </c>
      <c r="E95" s="3">
        <v>0</v>
      </c>
      <c r="F95" s="3">
        <v>2250.0700000000002</v>
      </c>
      <c r="G95" s="3">
        <v>3.33</v>
      </c>
      <c r="H95" s="3">
        <v>0</v>
      </c>
      <c r="I95" s="2" t="s">
        <v>12</v>
      </c>
      <c r="J95" s="2">
        <v>2017</v>
      </c>
      <c r="K95" s="3" t="s">
        <v>11</v>
      </c>
      <c r="L95" s="2">
        <f>Data[[#This Row],[Hass]]+Data[[#This Row],[Reed]]+Data[[#This Row],[Zutano]]</f>
        <v>252.98</v>
      </c>
      <c r="M95" s="2">
        <f>Data[[#This Row],[Small Bags]]+Data[[#This Row],[Large Bags]]+Data[[#This Row],[Xlarge Bags]]</f>
        <v>2253.4</v>
      </c>
      <c r="N95" s="2">
        <f>MONTH(Data[[#This Row],[Date]])</f>
        <v>11</v>
      </c>
      <c r="O95" s="2">
        <f>WEEKNUM(Data[[#This Row],[Date]])</f>
        <v>47</v>
      </c>
      <c r="P95" s="2">
        <f>(Data[[#This Row],[Hass]]+Data[[#This Row],[Reed]]+Data[[#This Row],[Zutano]])*Data[[#This Row],[Average Avocado Weekly Price]]</f>
        <v>442.71499999999997</v>
      </c>
    </row>
    <row r="96" spans="1:16" x14ac:dyDescent="0.25">
      <c r="A96" s="1">
        <v>43065</v>
      </c>
      <c r="B96" s="3">
        <v>1.5</v>
      </c>
      <c r="C96" s="3">
        <v>2413</v>
      </c>
      <c r="D96" s="3">
        <v>49076</v>
      </c>
      <c r="E96" s="3">
        <v>62</v>
      </c>
      <c r="F96" s="3">
        <v>5059</v>
      </c>
      <c r="G96" s="3">
        <v>6368</v>
      </c>
      <c r="H96" s="3">
        <v>0</v>
      </c>
      <c r="I96" s="2" t="s">
        <v>10</v>
      </c>
      <c r="J96" s="2">
        <v>2017</v>
      </c>
      <c r="K96" s="3" t="s">
        <v>11</v>
      </c>
      <c r="L96" s="2">
        <f>Data[[#This Row],[Hass]]+Data[[#This Row],[Reed]]+Data[[#This Row],[Zutano]]</f>
        <v>51551</v>
      </c>
      <c r="M96" s="2">
        <f>Data[[#This Row],[Small Bags]]+Data[[#This Row],[Large Bags]]+Data[[#This Row],[Xlarge Bags]]</f>
        <v>11427</v>
      </c>
      <c r="N96" s="2">
        <f>MONTH(Data[[#This Row],[Date]])</f>
        <v>11</v>
      </c>
      <c r="O96" s="2">
        <f>WEEKNUM(Data[[#This Row],[Date]])</f>
        <v>48</v>
      </c>
      <c r="P96" s="2">
        <f>(Data[[#This Row],[Hass]]+Data[[#This Row],[Reed]]+Data[[#This Row],[Zutano]])*Data[[#This Row],[Average Avocado Weekly Price]]</f>
        <v>77326.5</v>
      </c>
    </row>
    <row r="97" spans="1:16" x14ac:dyDescent="0.25">
      <c r="A97" s="1">
        <v>43065</v>
      </c>
      <c r="B97" s="3">
        <v>1.57</v>
      </c>
      <c r="C97" s="3">
        <v>27.75</v>
      </c>
      <c r="D97" s="3">
        <v>182.15</v>
      </c>
      <c r="E97" s="3">
        <v>0</v>
      </c>
      <c r="F97" s="3">
        <v>2631.39</v>
      </c>
      <c r="G97" s="3">
        <v>0</v>
      </c>
      <c r="H97" s="3">
        <v>0</v>
      </c>
      <c r="I97" s="2" t="s">
        <v>12</v>
      </c>
      <c r="J97" s="2">
        <v>2017</v>
      </c>
      <c r="K97" s="3" t="s">
        <v>11</v>
      </c>
      <c r="L97" s="2">
        <f>Data[[#This Row],[Hass]]+Data[[#This Row],[Reed]]+Data[[#This Row],[Zutano]]</f>
        <v>209.9</v>
      </c>
      <c r="M97" s="2">
        <f>Data[[#This Row],[Small Bags]]+Data[[#This Row],[Large Bags]]+Data[[#This Row],[Xlarge Bags]]</f>
        <v>2631.39</v>
      </c>
      <c r="N97" s="2">
        <f>MONTH(Data[[#This Row],[Date]])</f>
        <v>11</v>
      </c>
      <c r="O97" s="2">
        <f>WEEKNUM(Data[[#This Row],[Date]])</f>
        <v>48</v>
      </c>
      <c r="P97" s="2">
        <f>(Data[[#This Row],[Hass]]+Data[[#This Row],[Reed]]+Data[[#This Row],[Zutano]])*Data[[#This Row],[Average Avocado Weekly Price]]</f>
        <v>329.54300000000001</v>
      </c>
    </row>
    <row r="98" spans="1:16" x14ac:dyDescent="0.25">
      <c r="A98" s="1">
        <v>43072</v>
      </c>
      <c r="B98" s="3">
        <v>1.39</v>
      </c>
      <c r="C98" s="3">
        <v>3772</v>
      </c>
      <c r="D98" s="3">
        <v>126551</v>
      </c>
      <c r="E98" s="3">
        <v>136</v>
      </c>
      <c r="F98" s="3">
        <v>7061</v>
      </c>
      <c r="G98" s="3">
        <v>2450</v>
      </c>
      <c r="H98" s="3">
        <v>0</v>
      </c>
      <c r="I98" s="2" t="s">
        <v>10</v>
      </c>
      <c r="J98" s="2">
        <v>2017</v>
      </c>
      <c r="K98" s="3" t="s">
        <v>11</v>
      </c>
      <c r="L98" s="2">
        <f>Data[[#This Row],[Hass]]+Data[[#This Row],[Reed]]+Data[[#This Row],[Zutano]]</f>
        <v>130459</v>
      </c>
      <c r="M98" s="2">
        <f>Data[[#This Row],[Small Bags]]+Data[[#This Row],[Large Bags]]+Data[[#This Row],[Xlarge Bags]]</f>
        <v>9511</v>
      </c>
      <c r="N98" s="2">
        <f>MONTH(Data[[#This Row],[Date]])</f>
        <v>12</v>
      </c>
      <c r="O98" s="2">
        <f>WEEKNUM(Data[[#This Row],[Date]])</f>
        <v>49</v>
      </c>
      <c r="P98" s="2">
        <f>(Data[[#This Row],[Hass]]+Data[[#This Row],[Reed]]+Data[[#This Row],[Zutano]])*Data[[#This Row],[Average Avocado Weekly Price]]</f>
        <v>181338.00999999998</v>
      </c>
    </row>
    <row r="99" spans="1:16" x14ac:dyDescent="0.25">
      <c r="A99" s="1">
        <v>43072</v>
      </c>
      <c r="B99" s="3">
        <v>1.44</v>
      </c>
      <c r="C99" s="3">
        <v>118.55</v>
      </c>
      <c r="D99" s="3">
        <v>306.55</v>
      </c>
      <c r="E99" s="3">
        <v>0</v>
      </c>
      <c r="F99" s="3">
        <v>3151.94</v>
      </c>
      <c r="G99" s="3">
        <v>0</v>
      </c>
      <c r="H99" s="3">
        <v>0</v>
      </c>
      <c r="I99" s="2" t="s">
        <v>12</v>
      </c>
      <c r="J99" s="2">
        <v>2017</v>
      </c>
      <c r="K99" s="3" t="s">
        <v>11</v>
      </c>
      <c r="L99" s="2">
        <f>Data[[#This Row],[Hass]]+Data[[#This Row],[Reed]]+Data[[#This Row],[Zutano]]</f>
        <v>425.1</v>
      </c>
      <c r="M99" s="2">
        <f>Data[[#This Row],[Small Bags]]+Data[[#This Row],[Large Bags]]+Data[[#This Row],[Xlarge Bags]]</f>
        <v>3151.94</v>
      </c>
      <c r="N99" s="2">
        <f>MONTH(Data[[#This Row],[Date]])</f>
        <v>12</v>
      </c>
      <c r="O99" s="2">
        <f>WEEKNUM(Data[[#This Row],[Date]])</f>
        <v>49</v>
      </c>
      <c r="P99" s="2">
        <f>(Data[[#This Row],[Hass]]+Data[[#This Row],[Reed]]+Data[[#This Row],[Zutano]])*Data[[#This Row],[Average Avocado Weekly Price]]</f>
        <v>612.14400000000001</v>
      </c>
    </row>
    <row r="100" spans="1:16" x14ac:dyDescent="0.25">
      <c r="A100" s="1">
        <v>43079</v>
      </c>
      <c r="B100" s="3">
        <v>1.29</v>
      </c>
      <c r="C100" s="3">
        <v>3220.05</v>
      </c>
      <c r="D100" s="3">
        <v>75147.56</v>
      </c>
      <c r="E100" s="3">
        <v>104.36</v>
      </c>
      <c r="F100" s="3">
        <v>7268.21</v>
      </c>
      <c r="G100" s="3">
        <v>6585.35</v>
      </c>
      <c r="H100" s="3">
        <v>0</v>
      </c>
      <c r="I100" s="2" t="s">
        <v>10</v>
      </c>
      <c r="J100" s="2">
        <v>2017</v>
      </c>
      <c r="K100" s="3" t="s">
        <v>11</v>
      </c>
      <c r="L100" s="2">
        <f>Data[[#This Row],[Hass]]+Data[[#This Row],[Reed]]+Data[[#This Row],[Zutano]]</f>
        <v>78471.97</v>
      </c>
      <c r="M100" s="2">
        <f>Data[[#This Row],[Small Bags]]+Data[[#This Row],[Large Bags]]+Data[[#This Row],[Xlarge Bags]]</f>
        <v>13853.560000000001</v>
      </c>
      <c r="N100" s="2">
        <f>MONTH(Data[[#This Row],[Date]])</f>
        <v>12</v>
      </c>
      <c r="O100" s="2">
        <f>WEEKNUM(Data[[#This Row],[Date]])</f>
        <v>50</v>
      </c>
      <c r="P100" s="2">
        <f>(Data[[#This Row],[Hass]]+Data[[#This Row],[Reed]]+Data[[#This Row],[Zutano]])*Data[[#This Row],[Average Avocado Weekly Price]]</f>
        <v>101228.8413</v>
      </c>
    </row>
    <row r="101" spans="1:16" x14ac:dyDescent="0.25">
      <c r="A101" s="1">
        <v>43079</v>
      </c>
      <c r="B101" s="3">
        <v>1.45</v>
      </c>
      <c r="C101" s="3">
        <v>18.04</v>
      </c>
      <c r="D101" s="3">
        <v>262.14</v>
      </c>
      <c r="E101" s="3">
        <v>0</v>
      </c>
      <c r="F101" s="3">
        <v>3499.8</v>
      </c>
      <c r="G101" s="3">
        <v>0</v>
      </c>
      <c r="H101" s="3">
        <v>0</v>
      </c>
      <c r="I101" s="2" t="s">
        <v>12</v>
      </c>
      <c r="J101" s="2">
        <v>2017</v>
      </c>
      <c r="K101" s="3" t="s">
        <v>11</v>
      </c>
      <c r="L101" s="2">
        <f>Data[[#This Row],[Hass]]+Data[[#This Row],[Reed]]+Data[[#This Row],[Zutano]]</f>
        <v>280.18</v>
      </c>
      <c r="M101" s="2">
        <f>Data[[#This Row],[Small Bags]]+Data[[#This Row],[Large Bags]]+Data[[#This Row],[Xlarge Bags]]</f>
        <v>3499.8</v>
      </c>
      <c r="N101" s="2">
        <f>MONTH(Data[[#This Row],[Date]])</f>
        <v>12</v>
      </c>
      <c r="O101" s="2">
        <f>WEEKNUM(Data[[#This Row],[Date]])</f>
        <v>50</v>
      </c>
      <c r="P101" s="2">
        <f>(Data[[#This Row],[Hass]]+Data[[#This Row],[Reed]]+Data[[#This Row],[Zutano]])*Data[[#This Row],[Average Avocado Weekly Price]]</f>
        <v>406.26100000000002</v>
      </c>
    </row>
    <row r="102" spans="1:16" x14ac:dyDescent="0.25">
      <c r="A102" s="1">
        <v>43086</v>
      </c>
      <c r="B102" s="3">
        <v>1.43</v>
      </c>
      <c r="C102" s="3">
        <v>2578.9499999999998</v>
      </c>
      <c r="D102" s="3">
        <v>50811.519999999997</v>
      </c>
      <c r="E102" s="3">
        <v>79.180000000000007</v>
      </c>
      <c r="F102" s="3">
        <v>8914.1299999999992</v>
      </c>
      <c r="G102" s="3">
        <v>8293.7800000000007</v>
      </c>
      <c r="H102" s="3">
        <v>0</v>
      </c>
      <c r="I102" s="2" t="s">
        <v>10</v>
      </c>
      <c r="J102" s="2">
        <v>2017</v>
      </c>
      <c r="K102" s="3" t="s">
        <v>11</v>
      </c>
      <c r="L102" s="2">
        <f>Data[[#This Row],[Hass]]+Data[[#This Row],[Reed]]+Data[[#This Row],[Zutano]]</f>
        <v>53469.649999999994</v>
      </c>
      <c r="M102" s="2">
        <f>Data[[#This Row],[Small Bags]]+Data[[#This Row],[Large Bags]]+Data[[#This Row],[Xlarge Bags]]</f>
        <v>17207.91</v>
      </c>
      <c r="N102" s="2">
        <f>MONTH(Data[[#This Row],[Date]])</f>
        <v>12</v>
      </c>
      <c r="O102" s="2">
        <f>WEEKNUM(Data[[#This Row],[Date]])</f>
        <v>51</v>
      </c>
      <c r="P102" s="2">
        <f>(Data[[#This Row],[Hass]]+Data[[#This Row],[Reed]]+Data[[#This Row],[Zutano]])*Data[[#This Row],[Average Avocado Weekly Price]]</f>
        <v>76461.599499999982</v>
      </c>
    </row>
    <row r="103" spans="1:16" x14ac:dyDescent="0.25">
      <c r="A103" s="1">
        <v>43086</v>
      </c>
      <c r="B103" s="3">
        <v>1.43</v>
      </c>
      <c r="C103" s="3">
        <v>37.46</v>
      </c>
      <c r="D103" s="3">
        <v>209.3</v>
      </c>
      <c r="E103" s="3">
        <v>0</v>
      </c>
      <c r="F103" s="3">
        <v>3267.01</v>
      </c>
      <c r="G103" s="3">
        <v>0</v>
      </c>
      <c r="H103" s="3">
        <v>0</v>
      </c>
      <c r="I103" s="2" t="s">
        <v>12</v>
      </c>
      <c r="J103" s="2">
        <v>2017</v>
      </c>
      <c r="K103" s="3" t="s">
        <v>11</v>
      </c>
      <c r="L103" s="2">
        <f>Data[[#This Row],[Hass]]+Data[[#This Row],[Reed]]+Data[[#This Row],[Zutano]]</f>
        <v>246.76000000000002</v>
      </c>
      <c r="M103" s="2">
        <f>Data[[#This Row],[Small Bags]]+Data[[#This Row],[Large Bags]]+Data[[#This Row],[Xlarge Bags]]</f>
        <v>3267.01</v>
      </c>
      <c r="N103" s="2">
        <f>MONTH(Data[[#This Row],[Date]])</f>
        <v>12</v>
      </c>
      <c r="O103" s="2">
        <f>WEEKNUM(Data[[#This Row],[Date]])</f>
        <v>51</v>
      </c>
      <c r="P103" s="2">
        <f>(Data[[#This Row],[Hass]]+Data[[#This Row],[Reed]]+Data[[#This Row],[Zutano]])*Data[[#This Row],[Average Avocado Weekly Price]]</f>
        <v>352.86680000000001</v>
      </c>
    </row>
    <row r="104" spans="1:16" x14ac:dyDescent="0.25">
      <c r="A104" s="1">
        <v>43093</v>
      </c>
      <c r="B104" s="3">
        <v>1.45</v>
      </c>
      <c r="C104" s="3">
        <v>2811.71</v>
      </c>
      <c r="D104" s="3">
        <v>58592.23</v>
      </c>
      <c r="E104" s="3">
        <v>19.059999999999999</v>
      </c>
      <c r="F104" s="3">
        <v>6863.18</v>
      </c>
      <c r="G104" s="3">
        <v>8752.91</v>
      </c>
      <c r="H104" s="3">
        <v>0</v>
      </c>
      <c r="I104" s="2" t="s">
        <v>10</v>
      </c>
      <c r="J104" s="2">
        <v>2017</v>
      </c>
      <c r="K104" s="3" t="s">
        <v>11</v>
      </c>
      <c r="L104" s="2">
        <f>Data[[#This Row],[Hass]]+Data[[#This Row],[Reed]]+Data[[#This Row],[Zutano]]</f>
        <v>61423</v>
      </c>
      <c r="M104" s="2">
        <f>Data[[#This Row],[Small Bags]]+Data[[#This Row],[Large Bags]]+Data[[#This Row],[Xlarge Bags]]</f>
        <v>15616.09</v>
      </c>
      <c r="N104" s="2">
        <f>MONTH(Data[[#This Row],[Date]])</f>
        <v>12</v>
      </c>
      <c r="O104" s="2">
        <f>WEEKNUM(Data[[#This Row],[Date]])</f>
        <v>52</v>
      </c>
      <c r="P104" s="2">
        <f>(Data[[#This Row],[Hass]]+Data[[#This Row],[Reed]]+Data[[#This Row],[Zutano]])*Data[[#This Row],[Average Avocado Weekly Price]]</f>
        <v>89063.349999999991</v>
      </c>
    </row>
    <row r="105" spans="1:16" x14ac:dyDescent="0.25">
      <c r="A105" s="1">
        <v>43093</v>
      </c>
      <c r="B105" s="3">
        <v>1.58</v>
      </c>
      <c r="C105" s="3">
        <v>31.68</v>
      </c>
      <c r="D105" s="3">
        <v>327.39</v>
      </c>
      <c r="E105" s="3">
        <v>0</v>
      </c>
      <c r="F105" s="3">
        <v>3335.06</v>
      </c>
      <c r="G105" s="3">
        <v>0</v>
      </c>
      <c r="H105" s="3">
        <v>0</v>
      </c>
      <c r="I105" s="2" t="s">
        <v>12</v>
      </c>
      <c r="J105" s="2">
        <v>2017</v>
      </c>
      <c r="K105" s="3" t="s">
        <v>11</v>
      </c>
      <c r="L105" s="2">
        <f>Data[[#This Row],[Hass]]+Data[[#This Row],[Reed]]+Data[[#This Row],[Zutano]]</f>
        <v>359.07</v>
      </c>
      <c r="M105" s="2">
        <f>Data[[#This Row],[Small Bags]]+Data[[#This Row],[Large Bags]]+Data[[#This Row],[Xlarge Bags]]</f>
        <v>3335.06</v>
      </c>
      <c r="N105" s="2">
        <f>MONTH(Data[[#This Row],[Date]])</f>
        <v>12</v>
      </c>
      <c r="O105" s="2">
        <f>WEEKNUM(Data[[#This Row],[Date]])</f>
        <v>52</v>
      </c>
      <c r="P105" s="2">
        <f>(Data[[#This Row],[Hass]]+Data[[#This Row],[Reed]]+Data[[#This Row],[Zutano]])*Data[[#This Row],[Average Avocado Weekly Price]]</f>
        <v>567.3306</v>
      </c>
    </row>
    <row r="106" spans="1:16" x14ac:dyDescent="0.25">
      <c r="A106" s="1">
        <v>43100</v>
      </c>
      <c r="B106" s="3">
        <v>1.47</v>
      </c>
      <c r="C106" s="3">
        <v>2622.7</v>
      </c>
      <c r="D106" s="3">
        <v>101135.53</v>
      </c>
      <c r="E106" s="3">
        <v>20.25</v>
      </c>
      <c r="F106" s="3">
        <v>5556.98</v>
      </c>
      <c r="G106" s="3">
        <v>4178.96</v>
      </c>
      <c r="H106" s="3">
        <v>0</v>
      </c>
      <c r="I106" s="2" t="s">
        <v>10</v>
      </c>
      <c r="J106" s="2">
        <v>2017</v>
      </c>
      <c r="K106" s="3" t="s">
        <v>11</v>
      </c>
      <c r="L106" s="2">
        <f>Data[[#This Row],[Hass]]+Data[[#This Row],[Reed]]+Data[[#This Row],[Zutano]]</f>
        <v>103778.48</v>
      </c>
      <c r="M106" s="2">
        <f>Data[[#This Row],[Small Bags]]+Data[[#This Row],[Large Bags]]+Data[[#This Row],[Xlarge Bags]]</f>
        <v>9735.9399999999987</v>
      </c>
      <c r="N106" s="2">
        <f>MONTH(Data[[#This Row],[Date]])</f>
        <v>12</v>
      </c>
      <c r="O106" s="2">
        <f>WEEKNUM(Data[[#This Row],[Date]])</f>
        <v>53</v>
      </c>
      <c r="P106" s="2">
        <f>(Data[[#This Row],[Hass]]+Data[[#This Row],[Reed]]+Data[[#This Row],[Zutano]])*Data[[#This Row],[Average Avocado Weekly Price]]</f>
        <v>152554.36559999999</v>
      </c>
    </row>
    <row r="107" spans="1:16" x14ac:dyDescent="0.25">
      <c r="A107" s="1">
        <v>43100</v>
      </c>
      <c r="B107" s="3">
        <v>1.46</v>
      </c>
      <c r="C107" s="3">
        <v>18.12</v>
      </c>
      <c r="D107" s="3">
        <v>198.16</v>
      </c>
      <c r="E107" s="3">
        <v>0</v>
      </c>
      <c r="F107" s="3">
        <v>3247.57</v>
      </c>
      <c r="G107" s="3">
        <v>0</v>
      </c>
      <c r="H107" s="3">
        <v>0</v>
      </c>
      <c r="I107" s="2" t="s">
        <v>12</v>
      </c>
      <c r="J107" s="2">
        <v>2017</v>
      </c>
      <c r="K107" s="3" t="s">
        <v>11</v>
      </c>
      <c r="L107" s="2">
        <f>Data[[#This Row],[Hass]]+Data[[#This Row],[Reed]]+Data[[#This Row],[Zutano]]</f>
        <v>216.28</v>
      </c>
      <c r="M107" s="2">
        <f>Data[[#This Row],[Small Bags]]+Data[[#This Row],[Large Bags]]+Data[[#This Row],[Xlarge Bags]]</f>
        <v>3247.57</v>
      </c>
      <c r="N107" s="2">
        <f>MONTH(Data[[#This Row],[Date]])</f>
        <v>12</v>
      </c>
      <c r="O107" s="2">
        <f>WEEKNUM(Data[[#This Row],[Date]])</f>
        <v>53</v>
      </c>
      <c r="P107" s="2">
        <f>(Data[[#This Row],[Hass]]+Data[[#This Row],[Reed]]+Data[[#This Row],[Zutano]])*Data[[#This Row],[Average Avocado Weekly Price]]</f>
        <v>315.7688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Pivot Tables</vt:lpstr>
      <vt:lpstr>Data Labels</vt:lpstr>
      <vt:lpstr>Data 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JuanD. Cárdenas</dc:creator>
  <cp:lastModifiedBy>JuanD. Cárdenas</cp:lastModifiedBy>
  <dcterms:created xsi:type="dcterms:W3CDTF">2023-04-05T22:26:50Z</dcterms:created>
  <dcterms:modified xsi:type="dcterms:W3CDTF">2023-04-06T01:30:10Z</dcterms:modified>
</cp:coreProperties>
</file>