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9"/>
  <workbookPr/>
  <mc:AlternateContent xmlns:mc="http://schemas.openxmlformats.org/markup-compatibility/2006">
    <mc:Choice Requires="x15">
      <x15ac:absPath xmlns:x15ac="http://schemas.microsoft.com/office/spreadsheetml/2010/11/ac" url="/Users/sydneyetchieson/Desktop/"/>
    </mc:Choice>
  </mc:AlternateContent>
  <xr:revisionPtr revIDLastSave="0" documentId="13_ncr:1_{630731E0-7A0D-FB47-9BE2-22B39EAED7AD}" xr6:coauthVersionLast="47" xr6:coauthVersionMax="47" xr10:uidLastSave="{00000000-0000-0000-0000-000000000000}"/>
  <bookViews>
    <workbookView xWindow="0" yWindow="740" windowWidth="29400" windowHeight="17400" xr2:uid="{00000000-000D-0000-FFFF-FFFF00000000}"/>
  </bookViews>
  <sheets>
    <sheet name="Original" sheetId="12" r:id="rId1"/>
    <sheet name="Dataset" sheetId="11" r:id="rId2"/>
    <sheet name="RYield Calculations" sheetId="13" r:id="rId3"/>
  </sheets>
  <definedNames>
    <definedName name="_xlnm._FilterDatabase" localSheetId="1" hidden="1">Dataset!$A$1:$T$316</definedName>
    <definedName name="_xlnm._FilterDatabase" localSheetId="0" hidden="1">Original!$A$1:$N$237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9" i="13" l="1"/>
  <c r="AI9" i="13"/>
  <c r="AG9" i="13"/>
  <c r="AI3" i="13"/>
  <c r="AI4" i="13"/>
  <c r="AI5" i="13"/>
  <c r="AI6" i="13"/>
  <c r="AI7" i="13"/>
  <c r="AI8" i="13"/>
  <c r="AI2" i="13"/>
  <c r="AH4" i="13"/>
  <c r="AH5" i="13"/>
  <c r="AH6" i="13"/>
  <c r="AH7" i="13"/>
  <c r="AH8" i="13"/>
  <c r="AH3" i="13"/>
  <c r="AB68" i="13"/>
  <c r="AC68" i="13"/>
  <c r="AA68" i="13"/>
  <c r="AC62" i="13"/>
  <c r="AC63" i="13"/>
  <c r="AC64" i="13"/>
  <c r="AC65" i="13"/>
  <c r="AC66" i="13"/>
  <c r="AC67" i="13"/>
  <c r="AC61" i="13"/>
  <c r="AB63" i="13"/>
  <c r="AB64" i="13"/>
  <c r="AB65" i="13"/>
  <c r="AB66" i="13"/>
  <c r="AB67" i="13"/>
  <c r="AB62" i="13"/>
  <c r="AB56" i="13"/>
  <c r="AC56" i="13"/>
  <c r="AA56" i="13"/>
  <c r="AC50" i="13"/>
  <c r="AC51" i="13"/>
  <c r="AC52" i="13"/>
  <c r="AC53" i="13"/>
  <c r="AC54" i="13"/>
  <c r="AC55" i="13"/>
  <c r="AC49" i="13"/>
  <c r="AB51" i="13"/>
  <c r="AB52" i="13"/>
  <c r="AB53" i="13"/>
  <c r="AB54" i="13"/>
  <c r="AB55" i="13"/>
  <c r="AB50" i="13"/>
  <c r="AB44" i="13"/>
  <c r="AC44" i="13"/>
  <c r="AA44" i="13"/>
  <c r="AC38" i="13"/>
  <c r="AC39" i="13"/>
  <c r="AC40" i="13"/>
  <c r="AC41" i="13"/>
  <c r="AC42" i="13"/>
  <c r="AC43" i="13"/>
  <c r="AC37" i="13"/>
  <c r="AB39" i="13"/>
  <c r="AB40" i="13"/>
  <c r="AB41" i="13"/>
  <c r="AB42" i="13"/>
  <c r="AB43" i="13"/>
  <c r="AB38" i="13"/>
  <c r="AB33" i="13"/>
  <c r="AC33" i="13"/>
  <c r="AA33" i="13"/>
  <c r="AC27" i="13"/>
  <c r="AC28" i="13"/>
  <c r="AC29" i="13"/>
  <c r="AC30" i="13"/>
  <c r="AC31" i="13"/>
  <c r="AC32" i="13"/>
  <c r="AC26" i="13"/>
  <c r="AB28" i="13"/>
  <c r="AB29" i="13"/>
  <c r="AB30" i="13"/>
  <c r="AB31" i="13"/>
  <c r="AB32" i="13"/>
  <c r="AB27" i="13"/>
  <c r="AB22" i="13"/>
  <c r="AC22" i="13"/>
  <c r="AA22" i="13"/>
  <c r="AC16" i="13"/>
  <c r="AC17" i="13"/>
  <c r="AC18" i="13"/>
  <c r="AC19" i="13"/>
  <c r="AC20" i="13"/>
  <c r="AC21" i="13"/>
  <c r="AC15" i="13"/>
  <c r="AB17" i="13"/>
  <c r="AB18" i="13"/>
  <c r="AB19" i="13"/>
  <c r="AB20" i="13"/>
  <c r="AB21" i="13"/>
  <c r="AB16" i="13"/>
  <c r="AA9" i="13"/>
  <c r="AB9" i="13"/>
  <c r="AC9" i="13"/>
  <c r="AC3" i="13"/>
  <c r="AC4" i="13"/>
  <c r="AC5" i="13"/>
  <c r="AC6" i="13"/>
  <c r="AC7" i="13"/>
  <c r="AC8" i="13"/>
  <c r="AC2" i="13"/>
  <c r="AB4" i="13"/>
  <c r="AB5" i="13"/>
  <c r="AB6" i="13"/>
  <c r="AB7" i="13"/>
  <c r="AB8" i="13"/>
  <c r="AB3" i="13"/>
  <c r="W68" i="13"/>
  <c r="V68" i="13"/>
  <c r="U68" i="13"/>
  <c r="W62" i="13"/>
  <c r="W63" i="13"/>
  <c r="W64" i="13"/>
  <c r="W65" i="13"/>
  <c r="W66" i="13"/>
  <c r="W67" i="13"/>
  <c r="W61" i="13"/>
  <c r="V63" i="13"/>
  <c r="V64" i="13"/>
  <c r="V65" i="13"/>
  <c r="V66" i="13"/>
  <c r="V67" i="13"/>
  <c r="V62" i="13"/>
  <c r="V56" i="13"/>
  <c r="W56" i="13"/>
  <c r="U56" i="13"/>
  <c r="W50" i="13"/>
  <c r="W51" i="13"/>
  <c r="W52" i="13"/>
  <c r="W53" i="13"/>
  <c r="W54" i="13"/>
  <c r="W55" i="13"/>
  <c r="W49" i="13"/>
  <c r="V51" i="13"/>
  <c r="V52" i="13"/>
  <c r="V53" i="13"/>
  <c r="V54" i="13"/>
  <c r="V55" i="13"/>
  <c r="V50" i="13"/>
  <c r="V44" i="13"/>
  <c r="W44" i="13"/>
  <c r="U44" i="13"/>
  <c r="W38" i="13"/>
  <c r="W39" i="13"/>
  <c r="W40" i="13"/>
  <c r="W41" i="13"/>
  <c r="W42" i="13"/>
  <c r="W43" i="13"/>
  <c r="W37" i="13"/>
  <c r="V39" i="13"/>
  <c r="V40" i="13"/>
  <c r="V41" i="13"/>
  <c r="V42" i="13"/>
  <c r="V43" i="13"/>
  <c r="V38" i="13"/>
  <c r="V33" i="13"/>
  <c r="W33" i="13"/>
  <c r="U33" i="13"/>
  <c r="W27" i="13"/>
  <c r="W28" i="13"/>
  <c r="W29" i="13"/>
  <c r="W30" i="13"/>
  <c r="W31" i="13"/>
  <c r="W32" i="13"/>
  <c r="W26" i="13"/>
  <c r="V28" i="13"/>
  <c r="V29" i="13"/>
  <c r="V30" i="13"/>
  <c r="V31" i="13"/>
  <c r="V32" i="13"/>
  <c r="V27" i="13"/>
  <c r="V22" i="13"/>
  <c r="W22" i="13"/>
  <c r="U22" i="13"/>
  <c r="W16" i="13"/>
  <c r="W17" i="13"/>
  <c r="W18" i="13"/>
  <c r="W19" i="13"/>
  <c r="W20" i="13"/>
  <c r="W21" i="13"/>
  <c r="W15" i="13"/>
  <c r="V17" i="13"/>
  <c r="V18" i="13"/>
  <c r="V19" i="13"/>
  <c r="V20" i="13"/>
  <c r="V21" i="13"/>
  <c r="V16" i="13"/>
  <c r="V9" i="13"/>
  <c r="W9" i="13"/>
  <c r="U9" i="13"/>
  <c r="W3" i="13"/>
  <c r="W4" i="13"/>
  <c r="W5" i="13"/>
  <c r="W6" i="13"/>
  <c r="W7" i="13"/>
  <c r="W8" i="13"/>
  <c r="W2" i="13"/>
  <c r="V4" i="13"/>
  <c r="V5" i="13"/>
  <c r="V6" i="13"/>
  <c r="V7" i="13"/>
  <c r="V8" i="13"/>
  <c r="V3" i="13"/>
  <c r="P68" i="13"/>
  <c r="Q68" i="13"/>
  <c r="O68" i="13"/>
  <c r="Q62" i="13"/>
  <c r="Q63" i="13"/>
  <c r="Q64" i="13"/>
  <c r="Q65" i="13"/>
  <c r="Q66" i="13"/>
  <c r="Q67" i="13"/>
  <c r="Q61" i="13"/>
  <c r="P63" i="13"/>
  <c r="P64" i="13"/>
  <c r="P65" i="13"/>
  <c r="P66" i="13"/>
  <c r="P67" i="13"/>
  <c r="P62" i="13"/>
  <c r="P56" i="13"/>
  <c r="Q56" i="13"/>
  <c r="O56" i="13"/>
  <c r="Q50" i="13"/>
  <c r="Q51" i="13"/>
  <c r="Q52" i="13"/>
  <c r="Q53" i="13"/>
  <c r="Q54" i="13"/>
  <c r="Q55" i="13"/>
  <c r="Q49" i="13"/>
  <c r="P51" i="13"/>
  <c r="P52" i="13"/>
  <c r="P53" i="13"/>
  <c r="P54" i="13"/>
  <c r="P55" i="13"/>
  <c r="P50" i="13"/>
  <c r="P44" i="13"/>
  <c r="Q44" i="13"/>
  <c r="O44" i="13"/>
  <c r="Q38" i="13"/>
  <c r="Q39" i="13"/>
  <c r="Q40" i="13"/>
  <c r="Q41" i="13"/>
  <c r="Q42" i="13"/>
  <c r="Q43" i="13"/>
  <c r="Q37" i="13"/>
  <c r="P39" i="13"/>
  <c r="P40" i="13"/>
  <c r="P41" i="13"/>
  <c r="P42" i="13"/>
  <c r="P43" i="13"/>
  <c r="P38" i="13"/>
  <c r="P33" i="13"/>
  <c r="Q33" i="13"/>
  <c r="Q27" i="13"/>
  <c r="Q28" i="13"/>
  <c r="Q29" i="13"/>
  <c r="Q30" i="13"/>
  <c r="Q31" i="13"/>
  <c r="Q32" i="13"/>
  <c r="Q26" i="13"/>
  <c r="O33" i="13"/>
  <c r="P28" i="13"/>
  <c r="P29" i="13"/>
  <c r="P30" i="13"/>
  <c r="P31" i="13"/>
  <c r="P32" i="13"/>
  <c r="P27" i="13"/>
  <c r="P17" i="13"/>
  <c r="Q17" i="13" s="1"/>
  <c r="P18" i="13"/>
  <c r="Q18" i="13" s="1"/>
  <c r="P19" i="13"/>
  <c r="Q19" i="13" s="1"/>
  <c r="P20" i="13"/>
  <c r="Q20" i="13" s="1"/>
  <c r="P21" i="13"/>
  <c r="Q21" i="13" s="1"/>
  <c r="P16" i="13"/>
  <c r="P22" i="13" s="1"/>
  <c r="O22" i="13"/>
  <c r="Q15" i="13"/>
  <c r="P9" i="13"/>
  <c r="Q9" i="13"/>
  <c r="O9" i="13"/>
  <c r="Q3" i="13"/>
  <c r="Q4" i="13"/>
  <c r="Q5" i="13"/>
  <c r="Q6" i="13"/>
  <c r="Q7" i="13"/>
  <c r="Q8" i="13"/>
  <c r="Q2" i="13"/>
  <c r="P4" i="13"/>
  <c r="P5" i="13"/>
  <c r="P6" i="13"/>
  <c r="P7" i="13"/>
  <c r="P8" i="13"/>
  <c r="P3" i="13"/>
  <c r="J68" i="13"/>
  <c r="K68" i="13"/>
  <c r="I68" i="13"/>
  <c r="K62" i="13"/>
  <c r="K63" i="13"/>
  <c r="K64" i="13"/>
  <c r="K65" i="13"/>
  <c r="K66" i="13"/>
  <c r="K67" i="13"/>
  <c r="K61" i="13"/>
  <c r="J63" i="13"/>
  <c r="J64" i="13"/>
  <c r="J65" i="13"/>
  <c r="J66" i="13"/>
  <c r="J67" i="13"/>
  <c r="J62" i="13"/>
  <c r="D68" i="13"/>
  <c r="D62" i="13"/>
  <c r="D63" i="13"/>
  <c r="D64" i="13"/>
  <c r="D65" i="13"/>
  <c r="D66" i="13"/>
  <c r="D67" i="13"/>
  <c r="D61" i="13"/>
  <c r="C68" i="13"/>
  <c r="B68" i="13"/>
  <c r="C63" i="13"/>
  <c r="C64" i="13"/>
  <c r="C65" i="13"/>
  <c r="C66" i="13"/>
  <c r="C67" i="13"/>
  <c r="C62" i="13"/>
  <c r="K56" i="13"/>
  <c r="K50" i="13"/>
  <c r="K51" i="13"/>
  <c r="K52" i="13"/>
  <c r="K53" i="13"/>
  <c r="K54" i="13"/>
  <c r="K55" i="13"/>
  <c r="K49" i="13"/>
  <c r="J56" i="13"/>
  <c r="I56" i="13"/>
  <c r="J51" i="13"/>
  <c r="J52" i="13"/>
  <c r="J53" i="13"/>
  <c r="J54" i="13"/>
  <c r="J55" i="13"/>
  <c r="J50" i="13"/>
  <c r="J44" i="13"/>
  <c r="K44" i="13"/>
  <c r="K38" i="13"/>
  <c r="K39" i="13"/>
  <c r="K40" i="13"/>
  <c r="K41" i="13"/>
  <c r="K42" i="13"/>
  <c r="K43" i="13"/>
  <c r="K37" i="13"/>
  <c r="I44" i="13"/>
  <c r="J39" i="13"/>
  <c r="J40" i="13"/>
  <c r="J41" i="13"/>
  <c r="J42" i="13"/>
  <c r="J43" i="13"/>
  <c r="J38" i="13"/>
  <c r="K27" i="13"/>
  <c r="K28" i="13"/>
  <c r="K29" i="13"/>
  <c r="K30" i="13"/>
  <c r="K31" i="13"/>
  <c r="K32" i="13"/>
  <c r="K26" i="13"/>
  <c r="J33" i="13"/>
  <c r="I33" i="13"/>
  <c r="J28" i="13"/>
  <c r="J29" i="13"/>
  <c r="J30" i="13"/>
  <c r="J31" i="13"/>
  <c r="J32" i="13"/>
  <c r="J27" i="13"/>
  <c r="J22" i="13"/>
  <c r="K22" i="13"/>
  <c r="I22" i="13"/>
  <c r="K16" i="13"/>
  <c r="K17" i="13"/>
  <c r="K18" i="13"/>
  <c r="K19" i="13"/>
  <c r="K20" i="13"/>
  <c r="K21" i="13"/>
  <c r="K15" i="13"/>
  <c r="J17" i="13"/>
  <c r="J18" i="13"/>
  <c r="J19" i="13"/>
  <c r="J20" i="13"/>
  <c r="J21" i="13"/>
  <c r="J16" i="13"/>
  <c r="J9" i="13"/>
  <c r="K9" i="13"/>
  <c r="I9" i="13"/>
  <c r="K3" i="13"/>
  <c r="K4" i="13"/>
  <c r="K5" i="13"/>
  <c r="K6" i="13"/>
  <c r="K7" i="13"/>
  <c r="K8" i="13"/>
  <c r="K2" i="13"/>
  <c r="J4" i="13"/>
  <c r="J5" i="13"/>
  <c r="J6" i="13"/>
  <c r="J7" i="13"/>
  <c r="J8" i="13"/>
  <c r="J3" i="13"/>
  <c r="C56" i="13"/>
  <c r="D56" i="13"/>
  <c r="B56" i="13"/>
  <c r="D50" i="13"/>
  <c r="D51" i="13"/>
  <c r="D52" i="13"/>
  <c r="D53" i="13"/>
  <c r="D54" i="13"/>
  <c r="D55" i="13"/>
  <c r="D49" i="13"/>
  <c r="C51" i="13"/>
  <c r="C52" i="13"/>
  <c r="C53" i="13"/>
  <c r="C54" i="13"/>
  <c r="C55" i="13"/>
  <c r="C50" i="13"/>
  <c r="C44" i="13"/>
  <c r="D44" i="13"/>
  <c r="B44" i="13"/>
  <c r="D38" i="13"/>
  <c r="D39" i="13"/>
  <c r="D40" i="13"/>
  <c r="D41" i="13"/>
  <c r="D42" i="13"/>
  <c r="D43" i="13"/>
  <c r="D37" i="13"/>
  <c r="C39" i="13"/>
  <c r="C40" i="13"/>
  <c r="C41" i="13"/>
  <c r="C42" i="13"/>
  <c r="C43" i="13"/>
  <c r="C38" i="13"/>
  <c r="C33" i="13"/>
  <c r="D33" i="13"/>
  <c r="B33" i="13"/>
  <c r="D27" i="13"/>
  <c r="D28" i="13"/>
  <c r="D29" i="13"/>
  <c r="D30" i="13"/>
  <c r="D31" i="13"/>
  <c r="D32" i="13"/>
  <c r="D26" i="13"/>
  <c r="C28" i="13"/>
  <c r="C29" i="13"/>
  <c r="C30" i="13"/>
  <c r="C31" i="13"/>
  <c r="C32" i="13"/>
  <c r="C27" i="13"/>
  <c r="C22" i="13"/>
  <c r="D22" i="13"/>
  <c r="B22" i="13"/>
  <c r="D16" i="13"/>
  <c r="D17" i="13"/>
  <c r="D18" i="13"/>
  <c r="D19" i="13"/>
  <c r="D20" i="13"/>
  <c r="D21" i="13"/>
  <c r="D15" i="13"/>
  <c r="C17" i="13"/>
  <c r="C18" i="13"/>
  <c r="C19" i="13"/>
  <c r="C20" i="13"/>
  <c r="C21" i="13"/>
  <c r="C16" i="13"/>
  <c r="E4" i="13"/>
  <c r="E5" i="13"/>
  <c r="E6" i="13"/>
  <c r="E7" i="13"/>
  <c r="E8" i="13"/>
  <c r="E3" i="13"/>
  <c r="D3" i="13"/>
  <c r="D4" i="13"/>
  <c r="D5" i="13"/>
  <c r="D6" i="13"/>
  <c r="D7" i="13"/>
  <c r="D8" i="13"/>
  <c r="D2" i="13"/>
  <c r="B9" i="13"/>
  <c r="C9" i="13"/>
  <c r="D12" i="13"/>
  <c r="C4" i="13"/>
  <c r="C5" i="13"/>
  <c r="C8" i="13"/>
  <c r="C7" i="13"/>
  <c r="C3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Q16" i="13" l="1"/>
  <c r="Q22" i="13" s="1"/>
</calcChain>
</file>

<file path=xl/sharedStrings.xml><?xml version="1.0" encoding="utf-8"?>
<sst xmlns="http://schemas.openxmlformats.org/spreadsheetml/2006/main" count="713" uniqueCount="245">
  <si>
    <t>NO.</t>
    <phoneticPr fontId="6" type="noConversion"/>
  </si>
  <si>
    <t>Ref.</t>
    <phoneticPr fontId="6" type="noConversion"/>
  </si>
  <si>
    <t>DOI</t>
  </si>
  <si>
    <t>biomass type</t>
  </si>
  <si>
    <t>C (%)</t>
    <phoneticPr fontId="6" type="noConversion"/>
  </si>
  <si>
    <t>H (%)</t>
    <phoneticPr fontId="6" type="noConversion"/>
  </si>
  <si>
    <t>N (%)</t>
    <phoneticPr fontId="6" type="noConversion"/>
  </si>
  <si>
    <t>O (%)</t>
    <phoneticPr fontId="6" type="noConversion"/>
  </si>
  <si>
    <t>VM (%)</t>
    <phoneticPr fontId="6" type="noConversion"/>
  </si>
  <si>
    <t>Ash (%)</t>
    <phoneticPr fontId="6" type="noConversion"/>
  </si>
  <si>
    <t>FC (%)</t>
    <phoneticPr fontId="6" type="noConversion"/>
  </si>
  <si>
    <t>Cel (%)</t>
    <phoneticPr fontId="9" type="noConversion"/>
  </si>
  <si>
    <t>Hem (%)</t>
    <phoneticPr fontId="9" type="noConversion"/>
  </si>
  <si>
    <t>Lig (%)</t>
    <phoneticPr fontId="9" type="noConversion"/>
  </si>
  <si>
    <t>T (°C)</t>
    <phoneticPr fontId="6" type="noConversion"/>
  </si>
  <si>
    <t>RT (min)</t>
    <phoneticPr fontId="6" type="noConversion"/>
  </si>
  <si>
    <t>HR (°C/min)</t>
    <phoneticPr fontId="6" type="noConversion"/>
  </si>
  <si>
    <t>Yield-char (%)</t>
    <phoneticPr fontId="6" type="noConversion"/>
  </si>
  <si>
    <t>[2]</t>
    <phoneticPr fontId="6" type="noConversion"/>
  </si>
  <si>
    <t>Characteristics of biochar derived from marine macroalgae and fabrication of granular biochar by entrapment in calcium-alginate beads for phosphate removal from aqueous solution</t>
    <phoneticPr fontId="6" type="noConversion"/>
  </si>
  <si>
    <t>https://doi.org/10.1016/j.biortech.2016.03.066</t>
  </si>
  <si>
    <t>marine macroalgae</t>
  </si>
  <si>
    <t>rice husk (RH)</t>
  </si>
  <si>
    <t>[4]</t>
    <phoneticPr fontId="6" type="noConversion"/>
  </si>
  <si>
    <t>Characteristics of biochar pellets from corn straw under different pyrolysis temperatures</t>
    <phoneticPr fontId="6" type="noConversion"/>
  </si>
  <si>
    <t>https://doi.org/10.1098/rsos.172346</t>
  </si>
  <si>
    <t>corn straw pellets</t>
  </si>
  <si>
    <t>[6]</t>
    <phoneticPr fontId="6" type="noConversion"/>
  </si>
  <si>
    <t>Co-pyrolysis of sewage sludge and rice husk/ bamboo sawdust for biochar with high aromaticity and low metal mobility</t>
    <phoneticPr fontId="6" type="noConversion"/>
  </si>
  <si>
    <t>https://doi.org/10.1016/j.envres.2020.110034</t>
  </si>
  <si>
    <t xml:space="preserve"> sewage sludge (SS)</t>
  </si>
  <si>
    <t>bamboo sawdust (BS)</t>
  </si>
  <si>
    <t>[7]</t>
    <phoneticPr fontId="6" type="noConversion"/>
  </si>
  <si>
    <t>Distribution and evolution of organic matter phases during biochar formation and their importance in carbon loss and pore structure</t>
    <phoneticPr fontId="6" type="noConversion"/>
  </si>
  <si>
    <t>https://doi.org/10.1016/j.cej.2014.04.053</t>
  </si>
  <si>
    <t xml:space="preserve">Wheat straw </t>
  </si>
  <si>
    <t xml:space="preserve">Pig manure </t>
  </si>
  <si>
    <t>[8]</t>
    <phoneticPr fontId="6" type="noConversion"/>
  </si>
  <si>
    <t>Properties of biomass-derived biochars: Combined effects of operating conditions and biomass types</t>
    <phoneticPr fontId="6" type="noConversion"/>
  </si>
  <si>
    <t>https://doi.org/10.1016/j.biortech.2015.05.054</t>
  </si>
  <si>
    <t>Raw maize straw</t>
  </si>
  <si>
    <t>Raw sugarcane bagasse</t>
  </si>
  <si>
    <t>Raw pine sawdust</t>
  </si>
  <si>
    <t>sewage sludge</t>
  </si>
  <si>
    <t>[10]</t>
    <phoneticPr fontId="6" type="noConversion"/>
  </si>
  <si>
    <t>Preparation and characterization of activated carbon from waste biomass</t>
    <phoneticPr fontId="6" type="noConversion"/>
  </si>
  <si>
    <t>https://doi.org/10.1016/j.jhazmat.2008.10.011</t>
  </si>
  <si>
    <t>soybean oil cake</t>
  </si>
  <si>
    <t>[11]</t>
    <phoneticPr fontId="6" type="noConversion"/>
  </si>
  <si>
    <t>Nitrogen retention of biochar derived from different feedstocks at variable pyrolysis temperatures</t>
    <phoneticPr fontId="6" type="noConversion"/>
  </si>
  <si>
    <t>https://doi.org/10.1016/j.jaap.2018.04.010</t>
  </si>
  <si>
    <t>Switchgrass</t>
  </si>
  <si>
    <t>Water Oak</t>
  </si>
  <si>
    <t>Biosolids</t>
  </si>
  <si>
    <t>[12]</t>
    <phoneticPr fontId="6" type="noConversion"/>
  </si>
  <si>
    <t>Thermochemical and pore properties of goat-manure-derived biochars prepared from different pyrolysis temperatures</t>
    <phoneticPr fontId="6" type="noConversion"/>
  </si>
  <si>
    <t>https://doi.org/10.1016/j.jaap.2014.07.004</t>
  </si>
  <si>
    <t>goat manure</t>
  </si>
  <si>
    <t>[13]</t>
    <phoneticPr fontId="6" type="noConversion"/>
  </si>
  <si>
    <t>Influence of pyrolysis temperature on properties and environmental safety of heavy metals in biochars derived from municipal sewage sludge</t>
    <phoneticPr fontId="6" type="noConversion"/>
  </si>
  <si>
    <t>https://doi.org/10.1016/j.jhazmat.2016.08.050</t>
  </si>
  <si>
    <t>Municipal biosolids</t>
  </si>
  <si>
    <t>[17]</t>
    <phoneticPr fontId="6" type="noConversion"/>
  </si>
  <si>
    <t>Effect of self-purging pyrolysis on yield of biochar from maize cobs, husks and leaves</t>
    <phoneticPr fontId="6" type="noConversion"/>
  </si>
  <si>
    <t>https://doi.org/10.1016/j.biortech.2016.06.114</t>
  </si>
  <si>
    <t>Husks</t>
  </si>
  <si>
    <t>Cobs</t>
  </si>
  <si>
    <t>Leaves</t>
  </si>
  <si>
    <t>[18]</t>
    <phoneticPr fontId="6" type="noConversion"/>
  </si>
  <si>
    <t>Effects of pyrolysis temperature on properties of swine manure biochar and its environmental risks of heavy metals</t>
    <phoneticPr fontId="6" type="noConversion"/>
  </si>
  <si>
    <t>https://doi.org/10.1016/j.jaap.2020.104945</t>
  </si>
  <si>
    <t>swine manure</t>
  </si>
  <si>
    <t>[19]</t>
    <phoneticPr fontId="6" type="noConversion"/>
  </si>
  <si>
    <t>Physicochemical properties evolution of chars from palm kernel shell pyrolysis</t>
    <phoneticPr fontId="6" type="noConversion"/>
  </si>
  <si>
    <t>https://doi.org/10.1007/s10973-018-7185-z</t>
  </si>
  <si>
    <t xml:space="preserve">palm kernel shell </t>
  </si>
  <si>
    <t>[20]</t>
    <phoneticPr fontId="6" type="noConversion"/>
  </si>
  <si>
    <t>Effects of steam activation on the pore structure and surface chemistry of activated carbon derived from bamboo waste</t>
    <phoneticPr fontId="6" type="noConversion"/>
  </si>
  <si>
    <t>https://doi.org/10.1016/j.apsusc.2014.07.126</t>
  </si>
  <si>
    <t>Waste bamboo materials</t>
  </si>
  <si>
    <t>Geodae-Uksae 1</t>
  </si>
  <si>
    <t>[22]</t>
    <phoneticPr fontId="6" type="noConversion"/>
  </si>
  <si>
    <t>Textural and chemical properties of swine-manure-derived biochar pertinent to its potential use as a soil amendment</t>
    <phoneticPr fontId="6" type="noConversion"/>
  </si>
  <si>
    <t>https://doi.org/10.1016/j.chemosphere.2012.05.085</t>
  </si>
  <si>
    <t>Swine manure</t>
  </si>
  <si>
    <t>[23]</t>
    <phoneticPr fontId="6" type="noConversion"/>
  </si>
  <si>
    <t>Characteristics of biochar produced from slow pyrolysis of Geodae-Uksae 1</t>
    <phoneticPr fontId="6" type="noConversion"/>
  </si>
  <si>
    <t>https://doi.org/10.1016/j.biortech.2012.12.012</t>
  </si>
  <si>
    <t>Geodae-Uksae 2</t>
  </si>
  <si>
    <t>Geodae-Uksae 3</t>
  </si>
  <si>
    <t>Geodae-Uksae 4</t>
  </si>
  <si>
    <t>Geodae-Uksae 5</t>
  </si>
  <si>
    <t>Geodae-Uksae 6</t>
  </si>
  <si>
    <t>[24]</t>
    <phoneticPr fontId="6" type="noConversion"/>
  </si>
  <si>
    <t>Preparation of biochar from food waste digestate: Pyrolysis behavior and product properties</t>
    <phoneticPr fontId="6" type="noConversion"/>
  </si>
  <si>
    <t>https://doi.org/10.1016/j.biortech.2020.122841</t>
  </si>
  <si>
    <t>food waste digestate</t>
  </si>
  <si>
    <t>[25]</t>
    <phoneticPr fontId="6" type="noConversion"/>
  </si>
  <si>
    <t>Slow pyrolysis of rice straw: Analysis of products properties, carbon and energy yields</t>
    <phoneticPr fontId="6" type="noConversion"/>
  </si>
  <si>
    <t>https://doi.org/10.1016/j.biortech.2013.12.084</t>
  </si>
  <si>
    <t>rice straw</t>
  </si>
  <si>
    <t>[26]</t>
    <phoneticPr fontId="6" type="noConversion"/>
  </si>
  <si>
    <t>Comparison of biochar properties from biomass residues produced by slow pyrolysis at 500°C</t>
    <phoneticPr fontId="6" type="noConversion"/>
  </si>
  <si>
    <t>https://doi.org/10.1016/j.biortech.2013.08.135</t>
  </si>
  <si>
    <t xml:space="preserve">Paddy straw </t>
  </si>
  <si>
    <t xml:space="preserve">Wood stem </t>
  </si>
  <si>
    <t xml:space="preserve">Bagasse </t>
  </si>
  <si>
    <t xml:space="preserve">Wood bark </t>
  </si>
  <si>
    <t xml:space="preserve">PKS </t>
  </si>
  <si>
    <t xml:space="preserve">Cocopeat </t>
  </si>
  <si>
    <t>[27]</t>
    <phoneticPr fontId="6" type="noConversion"/>
  </si>
  <si>
    <t>Impact of pyrolysis temperature and manure source on physicochemical characteristics of biochar</t>
    <phoneticPr fontId="6" type="noConversion"/>
  </si>
  <si>
    <t>https://doi.org/10.1016/j.biortech.2011.11.084</t>
  </si>
  <si>
    <t>Poultry litter (PL)</t>
  </si>
  <si>
    <t>Turkey litter (TL)</t>
  </si>
  <si>
    <t>Paved-feedlot (FL)</t>
  </si>
  <si>
    <r>
      <t>Dairy manure</t>
    </r>
    <r>
      <rPr>
        <sz val="11"/>
        <color theme="1"/>
        <rFont val="等线"/>
        <family val="3"/>
        <charset val="134"/>
      </rPr>
      <t>（</t>
    </r>
    <r>
      <rPr>
        <sz val="11"/>
        <color theme="1"/>
        <rFont val="Times New Roman"/>
        <family val="1"/>
      </rPr>
      <t>DM)</t>
    </r>
  </si>
  <si>
    <t>Swine solids (SW)</t>
  </si>
  <si>
    <t>[28]</t>
    <phoneticPr fontId="6" type="noConversion"/>
  </si>
  <si>
    <t>Operating conditions-induced changes in product yield and characteristics during thermal-conversion of peanut shell to biochar in relation to economic analysis</t>
    <phoneticPr fontId="6" type="noConversion"/>
  </si>
  <si>
    <t>https://doi.org/10.1016/j.jclepro.2018.05.034</t>
  </si>
  <si>
    <t>peanut shell</t>
  </si>
  <si>
    <t>[29]</t>
    <phoneticPr fontId="6" type="noConversion"/>
  </si>
  <si>
    <t>Pyrolysis polygeneration of poplar wood: Effect of heating rate and pyrolysis temperature</t>
    <phoneticPr fontId="6" type="noConversion"/>
  </si>
  <si>
    <t>https://doi.org/10.1016/j.biortech.2016.07.049</t>
  </si>
  <si>
    <t>Poplar wood (Populus alba)</t>
  </si>
  <si>
    <t>[30]</t>
    <phoneticPr fontId="6" type="noConversion"/>
  </si>
  <si>
    <t>Pyrolysis/gasification of pine sawdust biomass briquettes under carbon dioxide atmosphere: Study on carbon dioxide reduction (utilization) and biochar briquettes physicochemical properties</t>
    <phoneticPr fontId="6" type="noConversion"/>
  </si>
  <si>
    <t>https://doi.org/10.1016/j.biortech.2017.11.012</t>
  </si>
  <si>
    <t>pinewood sawdust</t>
  </si>
  <si>
    <t>[31]</t>
    <phoneticPr fontId="6" type="noConversion"/>
  </si>
  <si>
    <t>Structural evolution of maize stalk/char particles during pyrolysis</t>
    <phoneticPr fontId="6" type="noConversion"/>
  </si>
  <si>
    <t>https://doi.org/10.1016/j.biortech.2009.05.009</t>
  </si>
  <si>
    <t>Maize stalk</t>
  </si>
  <si>
    <t>[32]</t>
    <phoneticPr fontId="6" type="noConversion"/>
  </si>
  <si>
    <t>Subcritical Water Hydrolysis of Microalgal Biomass for Protein and Pyrolytic Bio-oil Recovery</t>
    <phoneticPr fontId="6" type="noConversion"/>
  </si>
  <si>
    <t>https://doi.org/10.1007/s12155-017-9859-y</t>
  </si>
  <si>
    <t>Chlorella vulgaris</t>
  </si>
  <si>
    <t>[33]</t>
    <phoneticPr fontId="6" type="noConversion"/>
  </si>
  <si>
    <t>Contrasting effects of operating conditions and biomass particle size on bulk characteristics and surface chemistry of rice husk derived-biochars</t>
    <phoneticPr fontId="6" type="noConversion"/>
  </si>
  <si>
    <t>https://doi.org/10.1016/j.jaap.2018.06.018</t>
  </si>
  <si>
    <t>rice husk</t>
  </si>
  <si>
    <t>[35]</t>
    <phoneticPr fontId="6" type="noConversion"/>
  </si>
  <si>
    <t>The effect of temperature and heating rate on char properties obtained from solar pyrolysis of beech wood</t>
    <phoneticPr fontId="6" type="noConversion"/>
  </si>
  <si>
    <t>https://doi.org/10.1016/j.biortech.2015.01.112</t>
  </si>
  <si>
    <t>Beech wood pellets</t>
  </si>
  <si>
    <t>[36]</t>
    <phoneticPr fontId="6" type="noConversion"/>
  </si>
  <si>
    <t>Influence of feedstock source and pyrolysis temperature on biochar bulk and surface properties</t>
    <phoneticPr fontId="6" type="noConversion"/>
  </si>
  <si>
    <t>https://doi.org/10.1016/j.biombioe.2015.11.010</t>
  </si>
  <si>
    <t>wood hybrid poplar</t>
  </si>
  <si>
    <t>Douglas fir wood</t>
  </si>
  <si>
    <t>Douglas fir bark</t>
  </si>
  <si>
    <t>[39]</t>
    <phoneticPr fontId="6" type="noConversion"/>
  </si>
  <si>
    <t>Temperature effect on biochar produced from tea (Camellia sinensis L.) pruning litters: A comprehensive treatise on physico-chemical and statistical approaches</t>
    <phoneticPr fontId="6" type="noConversion"/>
  </si>
  <si>
    <t>https://doi.org/10.1016/j.biortech.2020.124023</t>
  </si>
  <si>
    <t>MPL(tea)</t>
  </si>
  <si>
    <t>TV1PL</t>
  </si>
  <si>
    <t>TV25PL</t>
  </si>
  <si>
    <t>TV22PL</t>
  </si>
  <si>
    <t>[40]</t>
    <phoneticPr fontId="6" type="noConversion"/>
  </si>
  <si>
    <t>Influence of pyrolysis temperature and heating rate on the production of bio-oil and char from safflower seed by pyrolysis, using a well-swept fixed-bed reactor</t>
    <phoneticPr fontId="6" type="noConversion"/>
  </si>
  <si>
    <t>https://doi.org/10.1016/j.fuproc.2007.01.001</t>
  </si>
  <si>
    <t>safflower seed</t>
  </si>
  <si>
    <t>[41]</t>
    <phoneticPr fontId="6" type="noConversion"/>
  </si>
  <si>
    <t>Trichloroethylene adsorption by pine needle biochars produced at various pyrolysis temperatures</t>
    <phoneticPr fontId="6" type="noConversion"/>
  </si>
  <si>
    <t>https://doi.org/10.1016/j.biortech.2013.06.033</t>
  </si>
  <si>
    <t>Pine needles</t>
  </si>
  <si>
    <t>[42]</t>
    <phoneticPr fontId="6" type="noConversion"/>
  </si>
  <si>
    <t>Sorption of apolar and polar organic contaminants by waste tire rubber and its chars in single- and bi-solute systems</t>
    <phoneticPr fontId="6" type="noConversion"/>
  </si>
  <si>
    <t>https://doi.org/10.1016/j.envpol.2011.01.002</t>
  </si>
  <si>
    <t>Tire rubber</t>
  </si>
  <si>
    <t>[43]</t>
    <phoneticPr fontId="6" type="noConversion"/>
  </si>
  <si>
    <t>Tyre char preparation from waste tyre rubber for dye removal from effluents</t>
    <phoneticPr fontId="6" type="noConversion"/>
  </si>
  <si>
    <t>https://doi.org/10.1016/j.jhazmat.2009.09.142</t>
  </si>
  <si>
    <t>tyre rubber</t>
  </si>
  <si>
    <t>[44]</t>
    <phoneticPr fontId="6" type="noConversion"/>
  </si>
  <si>
    <t>Biochar potential evaluation of palm oil wastes through slow pyrolysis: Thermochemical characterization and pyrolytic kinetic studies</t>
    <phoneticPr fontId="6" type="noConversion"/>
  </si>
  <si>
    <t>https://doi.org/10.1016/j.biortech.2017.03.105</t>
  </si>
  <si>
    <t>palm oil sludge(POS)</t>
  </si>
  <si>
    <t>empty fruit bunch(EFB)</t>
  </si>
  <si>
    <t>palm kernel shell(PKS)</t>
  </si>
  <si>
    <t>[46]</t>
    <phoneticPr fontId="6" type="noConversion"/>
  </si>
  <si>
    <t>Effect of pyrolysis temperature, heating rate, and residence time on rapeseed stem derived biochar</t>
    <phoneticPr fontId="6" type="noConversion"/>
  </si>
  <si>
    <t>https://doi.org/10.1016/j.jclepro.2017.11.013</t>
  </si>
  <si>
    <t>Rapeseed stem</t>
  </si>
  <si>
    <t>[47]</t>
    <phoneticPr fontId="6" type="noConversion"/>
  </si>
  <si>
    <t>Effect of pyrolysis temperature on product yields of palm fibre and its biochar characteristics</t>
    <phoneticPr fontId="6" type="noConversion"/>
  </si>
  <si>
    <t>https://doi.org/10.1016/j.mset.2020.06.003</t>
  </si>
  <si>
    <t>palm fibr</t>
  </si>
  <si>
    <t>[48]</t>
    <phoneticPr fontId="6" type="noConversion"/>
  </si>
  <si>
    <t>Influence of biomass components, temperature and pressure on the pyrolysis behavior and biochar properties of pine nut shells</t>
    <phoneticPr fontId="6" type="noConversion"/>
  </si>
  <si>
    <t>https://doi.org/10.1016/j.biortech.2020.123682</t>
  </si>
  <si>
    <t>pine nut shell (PNS)</t>
  </si>
  <si>
    <t>[49]</t>
    <phoneticPr fontId="6" type="noConversion"/>
  </si>
  <si>
    <t>Characterization of biochar derived from rubber wood sawdust through slow pyrolysis on surface porosities and functional groups</t>
    <phoneticPr fontId="6" type="noConversion"/>
  </si>
  <si>
    <t>https://doi.org/10.1016/j.proeng.2013.12.193</t>
  </si>
  <si>
    <t>rubber wood sawdust</t>
  </si>
  <si>
    <t>[50]</t>
    <phoneticPr fontId="6" type="noConversion"/>
  </si>
  <si>
    <t>Bio- and hydrochars from rice straw and pig manure: Inter-comparison</t>
    <phoneticPr fontId="6" type="noConversion"/>
  </si>
  <si>
    <t>https://doi.org/10.1016/j.biortech.2017.03.103</t>
  </si>
  <si>
    <t xml:space="preserve"> </t>
    <phoneticPr fontId="6" type="noConversion"/>
  </si>
  <si>
    <t>Ext (%)</t>
    <phoneticPr fontId="9" type="noConversion"/>
  </si>
  <si>
    <r>
      <t>SSA-char (m</t>
    </r>
    <r>
      <rPr>
        <b/>
        <vertAlign val="super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/g)</t>
    </r>
  </si>
  <si>
    <t>HHV (MJ/kg)</t>
  </si>
  <si>
    <t>Moisture (%)</t>
  </si>
  <si>
    <t>S (%)</t>
  </si>
  <si>
    <t>SBR</t>
  </si>
  <si>
    <t>OC (%)</t>
  </si>
  <si>
    <t>ash</t>
  </si>
  <si>
    <t>C</t>
  </si>
  <si>
    <t>H</t>
  </si>
  <si>
    <t>N</t>
  </si>
  <si>
    <t>O</t>
  </si>
  <si>
    <t>S</t>
  </si>
  <si>
    <t>Cl</t>
  </si>
  <si>
    <t>percent</t>
  </si>
  <si>
    <t>palm kernel shells</t>
  </si>
  <si>
    <t>Waste bamboo</t>
  </si>
  <si>
    <t>Geodae-uksae1</t>
  </si>
  <si>
    <t>geodae-uksae123456</t>
  </si>
  <si>
    <t>sewage sludge ss</t>
  </si>
  <si>
    <t>switch grass</t>
  </si>
  <si>
    <t>water oak</t>
  </si>
  <si>
    <t>Goat manure</t>
  </si>
  <si>
    <t>Walnut Shell</t>
  </si>
  <si>
    <t>Rice Straw</t>
  </si>
  <si>
    <t>Woodstem</t>
  </si>
  <si>
    <t>Bagasse</t>
  </si>
  <si>
    <t>Wood Bark</t>
  </si>
  <si>
    <t>Poultry Litter</t>
  </si>
  <si>
    <t>Turkey Litter</t>
  </si>
  <si>
    <t>Dairy Manure</t>
  </si>
  <si>
    <t>Swine Solids</t>
  </si>
  <si>
    <t>Peanut Shells</t>
  </si>
  <si>
    <t>Poplar Wood</t>
  </si>
  <si>
    <t>pinewood Sawdust</t>
  </si>
  <si>
    <t>Maize Stalks</t>
  </si>
  <si>
    <t>Rice Husks</t>
  </si>
  <si>
    <t>Beech Wood Pellets</t>
  </si>
  <si>
    <t>Cow Manure</t>
  </si>
  <si>
    <t>Spruce Wood</t>
  </si>
  <si>
    <t>MPL tea</t>
  </si>
  <si>
    <t>Safflower Seed</t>
  </si>
  <si>
    <t>H2 (wt.%)</t>
  </si>
  <si>
    <t>Char yield (wt.%)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</si>
</sst>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4">
    <font>
      <sz val="11"/>
      <color theme="1"/>
      <name val="Calibri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1"/>
      <color theme="1"/>
      <name val="Calibri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Calibri"/>
      <family val="3"/>
      <charset val="134"/>
      <scheme val="minor"/>
    </font>
    <font>
      <b/>
      <sz val="11"/>
      <color rgb="FF00B050"/>
      <name val="Times New Roman"/>
      <family val="1"/>
    </font>
    <font>
      <sz val="11"/>
      <color rgb="FF00B050"/>
      <name val="Calibri"/>
      <family val="3"/>
      <charset val="134"/>
      <scheme val="minor"/>
    </font>
    <font>
      <sz val="9"/>
      <name val="Calibri"/>
      <family val="2"/>
      <scheme val="minor"/>
    </font>
    <font>
      <b/>
      <sz val="11"/>
      <color rgb="FFC00000"/>
      <name val="Times New Roman"/>
      <family val="1"/>
    </font>
    <font>
      <sz val="11"/>
      <color rgb="FFC00000"/>
      <name val="Times New Roman"/>
      <family val="1"/>
    </font>
    <font>
      <sz val="11"/>
      <color rgb="FFC00000"/>
      <name val="Calibri"/>
      <family val="2"/>
      <scheme val="minor"/>
    </font>
    <font>
      <b/>
      <vertAlign val="superscript"/>
      <sz val="11"/>
      <color rgb="FFC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F7A1A1"/>
      <color rgb="FFD1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A7D2-6E84-4B8B-A589-40000D6629C2}">
  <dimension ref="A1:N240"/>
  <sheetViews>
    <sheetView tabSelected="1" zoomScale="70" zoomScaleNormal="70" workbookViewId="0">
      <selection activeCell="Q14" sqref="Q14"/>
    </sheetView>
  </sheetViews>
  <sheetFormatPr baseColWidth="10" defaultColWidth="8.6640625" defaultRowHeight="15"/>
  <cols>
    <col min="1" max="5" width="8.6640625" style="25"/>
    <col min="6" max="9" width="8.6640625" style="26"/>
    <col min="10" max="12" width="8.6640625" style="27"/>
    <col min="13" max="14" width="16.5" style="18" customWidth="1"/>
    <col min="15" max="16384" width="8.6640625" style="4"/>
  </cols>
  <sheetData>
    <row r="1" spans="1:14" s="1" customFormat="1" ht="30">
      <c r="A1" s="19" t="s">
        <v>4</v>
      </c>
      <c r="B1" s="19" t="s">
        <v>5</v>
      </c>
      <c r="C1" s="19" t="s">
        <v>6</v>
      </c>
      <c r="D1" s="19" t="s">
        <v>7</v>
      </c>
      <c r="E1" s="19" t="s">
        <v>205</v>
      </c>
      <c r="F1" s="20" t="s">
        <v>8</v>
      </c>
      <c r="G1" s="20" t="s">
        <v>9</v>
      </c>
      <c r="H1" s="20" t="s">
        <v>10</v>
      </c>
      <c r="I1" s="20" t="s">
        <v>204</v>
      </c>
      <c r="J1" s="21" t="s">
        <v>14</v>
      </c>
      <c r="K1" s="21" t="s">
        <v>207</v>
      </c>
      <c r="L1" s="21" t="s">
        <v>206</v>
      </c>
      <c r="M1" s="16" t="s">
        <v>243</v>
      </c>
      <c r="N1" s="16" t="s">
        <v>244</v>
      </c>
    </row>
    <row r="2" spans="1:14">
      <c r="A2" s="22">
        <v>53.041259038706933</v>
      </c>
      <c r="B2" s="22">
        <v>6.3908974904296034</v>
      </c>
      <c r="C2" s="22">
        <v>0.87196937473415559</v>
      </c>
      <c r="D2" s="22">
        <v>39.36622713738835</v>
      </c>
      <c r="E2" s="22">
        <f t="shared" ref="E2:E33" si="0">100-(SUM(A2:D2))</f>
        <v>0.32964695874096606</v>
      </c>
      <c r="F2" s="23">
        <v>82.0700808625337</v>
      </c>
      <c r="G2" s="23">
        <v>4.8840970350404298</v>
      </c>
      <c r="H2" s="23">
        <v>13.0458221024259</v>
      </c>
      <c r="I2" s="23">
        <f>100- SUM(F2:H2)</f>
        <v>0</v>
      </c>
      <c r="J2" s="24">
        <v>500</v>
      </c>
      <c r="K2" s="24">
        <v>60</v>
      </c>
      <c r="L2" s="24">
        <v>0.5</v>
      </c>
      <c r="M2" s="17">
        <v>18.977230802035212</v>
      </c>
      <c r="N2" s="17">
        <v>12.0427071907054</v>
      </c>
    </row>
    <row r="3" spans="1:14">
      <c r="A3" s="22">
        <v>53.041259038706933</v>
      </c>
      <c r="B3" s="22">
        <v>6.3908974904296034</v>
      </c>
      <c r="C3" s="22">
        <v>0.87196937473415559</v>
      </c>
      <c r="D3" s="22">
        <v>39.36622713738835</v>
      </c>
      <c r="E3" s="22">
        <f t="shared" si="0"/>
        <v>0.32964695874096606</v>
      </c>
      <c r="F3" s="23">
        <v>82.0700808625337</v>
      </c>
      <c r="G3" s="23">
        <v>4.8840970350404298</v>
      </c>
      <c r="H3" s="23">
        <v>13.0458221024259</v>
      </c>
      <c r="I3" s="23">
        <f t="shared" ref="I3:I35" si="1">100- SUM(F3:H3)</f>
        <v>0</v>
      </c>
      <c r="J3" s="24">
        <v>600</v>
      </c>
      <c r="K3" s="24">
        <v>50</v>
      </c>
      <c r="L3" s="24">
        <v>1</v>
      </c>
      <c r="M3" s="17">
        <v>28.798835574260696</v>
      </c>
      <c r="N3" s="17">
        <v>9.4677596108673221</v>
      </c>
    </row>
    <row r="4" spans="1:14">
      <c r="A4" s="22">
        <v>53.041259038706933</v>
      </c>
      <c r="B4" s="22">
        <v>6.3908974904296034</v>
      </c>
      <c r="C4" s="22">
        <v>0.87196937473415559</v>
      </c>
      <c r="D4" s="22">
        <v>39.36622713738835</v>
      </c>
      <c r="E4" s="22">
        <f t="shared" si="0"/>
        <v>0.32964695874096606</v>
      </c>
      <c r="F4" s="23">
        <v>82.0700808625337</v>
      </c>
      <c r="G4" s="23">
        <v>4.8840970350404298</v>
      </c>
      <c r="H4" s="23">
        <v>13.0458221024259</v>
      </c>
      <c r="I4" s="23">
        <f t="shared" si="1"/>
        <v>0</v>
      </c>
      <c r="J4" s="24">
        <v>800</v>
      </c>
      <c r="K4" s="24">
        <v>30</v>
      </c>
      <c r="L4" s="24">
        <v>2</v>
      </c>
      <c r="M4" s="17">
        <v>26.29859182382938</v>
      </c>
      <c r="N4" s="17">
        <v>7.9351618252470608</v>
      </c>
    </row>
    <row r="5" spans="1:14">
      <c r="A5" s="22">
        <v>53.041259038706933</v>
      </c>
      <c r="B5" s="22">
        <v>6.3908974904296034</v>
      </c>
      <c r="C5" s="22">
        <v>0.87196937473415559</v>
      </c>
      <c r="D5" s="22">
        <v>39.36622713738835</v>
      </c>
      <c r="E5" s="22">
        <f t="shared" si="0"/>
        <v>0.32964695874096606</v>
      </c>
      <c r="F5" s="23">
        <v>82.0700808625337</v>
      </c>
      <c r="G5" s="23">
        <v>4.8840970350404298</v>
      </c>
      <c r="H5" s="23">
        <v>13.0458221024259</v>
      </c>
      <c r="I5" s="23">
        <f t="shared" si="1"/>
        <v>0</v>
      </c>
      <c r="J5" s="24">
        <v>900</v>
      </c>
      <c r="K5" s="24">
        <v>20</v>
      </c>
      <c r="L5" s="24">
        <v>2.5</v>
      </c>
      <c r="M5" s="17">
        <v>24.881503644436933</v>
      </c>
      <c r="N5" s="17">
        <v>7.5794944408961413</v>
      </c>
    </row>
    <row r="6" spans="1:14">
      <c r="A6" s="22">
        <v>53.041259038706933</v>
      </c>
      <c r="B6" s="22">
        <v>6.3908974904296034</v>
      </c>
      <c r="C6" s="22">
        <v>0.87196937473415559</v>
      </c>
      <c r="D6" s="22">
        <v>39.36622713738835</v>
      </c>
      <c r="E6" s="22">
        <f t="shared" si="0"/>
        <v>0.32964695874096606</v>
      </c>
      <c r="F6" s="23">
        <v>82.0700808625337</v>
      </c>
      <c r="G6" s="23">
        <v>4.8840970350404298</v>
      </c>
      <c r="H6" s="23">
        <v>13.0458221024259</v>
      </c>
      <c r="I6" s="23">
        <f t="shared" si="1"/>
        <v>0</v>
      </c>
      <c r="J6" s="24">
        <v>1000</v>
      </c>
      <c r="K6" s="24">
        <v>10</v>
      </c>
      <c r="L6" s="24">
        <v>3</v>
      </c>
      <c r="M6" s="17">
        <v>23.815106673703486</v>
      </c>
      <c r="N6" s="17">
        <v>7.3025496568801529</v>
      </c>
    </row>
    <row r="7" spans="1:14">
      <c r="A7" s="22">
        <v>53.041259038706933</v>
      </c>
      <c r="B7" s="22">
        <v>6.3908974904296034</v>
      </c>
      <c r="C7" s="22">
        <v>0.87196937473415559</v>
      </c>
      <c r="D7" s="22">
        <v>39.36622713738835</v>
      </c>
      <c r="E7" s="22">
        <f t="shared" si="0"/>
        <v>0.32964695874096606</v>
      </c>
      <c r="F7" s="23">
        <v>82.0700808625337</v>
      </c>
      <c r="G7" s="23">
        <v>4.8840970350404298</v>
      </c>
      <c r="H7" s="23">
        <v>13.0458221024259</v>
      </c>
      <c r="I7" s="23">
        <f t="shared" si="1"/>
        <v>0</v>
      </c>
      <c r="J7" s="24">
        <v>1100</v>
      </c>
      <c r="K7" s="24">
        <v>60</v>
      </c>
      <c r="L7" s="24">
        <v>3.5</v>
      </c>
      <c r="M7" s="17">
        <v>22.862164975071007</v>
      </c>
      <c r="N7" s="17">
        <v>7.3346388540129617</v>
      </c>
    </row>
    <row r="8" spans="1:14">
      <c r="A8" s="22">
        <v>53.041259038706933</v>
      </c>
      <c r="B8" s="22">
        <v>6.3908974904296034</v>
      </c>
      <c r="C8" s="22">
        <v>0.87196937473415559</v>
      </c>
      <c r="D8" s="22">
        <v>39.36622713738835</v>
      </c>
      <c r="E8" s="22">
        <f t="shared" si="0"/>
        <v>0.32964695874096606</v>
      </c>
      <c r="F8" s="23">
        <v>82.0700808625337</v>
      </c>
      <c r="G8" s="23">
        <v>4.8840970350404298</v>
      </c>
      <c r="H8" s="23">
        <v>13.0458221024259</v>
      </c>
      <c r="I8" s="23">
        <f t="shared" si="1"/>
        <v>0</v>
      </c>
      <c r="J8" s="24">
        <v>1200</v>
      </c>
      <c r="K8" s="24">
        <v>50</v>
      </c>
      <c r="L8" s="24">
        <v>4</v>
      </c>
      <c r="M8" s="17">
        <v>22.255287721531605</v>
      </c>
      <c r="N8" s="17">
        <v>7.1514665378780666</v>
      </c>
    </row>
    <row r="9" spans="1:14">
      <c r="A9" s="22">
        <v>53.041259038706933</v>
      </c>
      <c r="B9" s="22">
        <v>6.3908974904296034</v>
      </c>
      <c r="C9" s="22">
        <v>0.87196937473415559</v>
      </c>
      <c r="D9" s="22">
        <v>39.36622713738835</v>
      </c>
      <c r="E9" s="22">
        <f t="shared" si="0"/>
        <v>0.32964695874096606</v>
      </c>
      <c r="F9" s="23">
        <v>82.0700808625337</v>
      </c>
      <c r="G9" s="23">
        <v>4.8840970350404298</v>
      </c>
      <c r="H9" s="23">
        <v>13.0458221024259</v>
      </c>
      <c r="I9" s="23">
        <f t="shared" si="1"/>
        <v>0</v>
      </c>
      <c r="J9" s="24">
        <v>1300</v>
      </c>
      <c r="K9" s="24">
        <v>40</v>
      </c>
      <c r="L9" s="24">
        <v>4.5</v>
      </c>
      <c r="M9" s="17">
        <v>21.820030267263892</v>
      </c>
      <c r="N9" s="17">
        <v>7.0068682609711663</v>
      </c>
    </row>
    <row r="10" spans="1:14">
      <c r="A10" s="22">
        <v>53.041259038706933</v>
      </c>
      <c r="B10" s="22">
        <v>6.3908974904296034</v>
      </c>
      <c r="C10" s="22">
        <v>0.87196937473415559</v>
      </c>
      <c r="D10" s="22">
        <v>39.36622713738835</v>
      </c>
      <c r="E10" s="22">
        <f t="shared" si="0"/>
        <v>0.32964695874096606</v>
      </c>
      <c r="F10" s="23">
        <v>82.0700808625337</v>
      </c>
      <c r="G10" s="23">
        <v>4.8840970350404298</v>
      </c>
      <c r="H10" s="23">
        <v>13.0458221024259</v>
      </c>
      <c r="I10" s="23">
        <f t="shared" si="1"/>
        <v>0</v>
      </c>
      <c r="J10" s="24">
        <v>500</v>
      </c>
      <c r="K10" s="24">
        <v>30</v>
      </c>
      <c r="L10" s="24">
        <v>5</v>
      </c>
      <c r="M10" s="17">
        <v>62.993879435075897</v>
      </c>
      <c r="N10" s="17">
        <v>16.17930918328306</v>
      </c>
    </row>
    <row r="11" spans="1:14">
      <c r="A11" s="22">
        <v>53.041259038706933</v>
      </c>
      <c r="B11" s="22">
        <v>6.3908974904296034</v>
      </c>
      <c r="C11" s="22">
        <v>0.87196937473415559</v>
      </c>
      <c r="D11" s="22">
        <v>39.36622713738835</v>
      </c>
      <c r="E11" s="22">
        <f t="shared" si="0"/>
        <v>0.32964695874096606</v>
      </c>
      <c r="F11" s="23">
        <v>82.0700808625337</v>
      </c>
      <c r="G11" s="23">
        <v>4.8840970350404298</v>
      </c>
      <c r="H11" s="23">
        <v>13.0458221024259</v>
      </c>
      <c r="I11" s="23">
        <f t="shared" si="1"/>
        <v>0</v>
      </c>
      <c r="J11" s="24">
        <v>600</v>
      </c>
      <c r="K11" s="24">
        <v>20</v>
      </c>
      <c r="L11" s="24">
        <v>0.5</v>
      </c>
      <c r="M11" s="17">
        <v>22.22115575529854</v>
      </c>
      <c r="N11" s="17">
        <v>8.4116249346073726</v>
      </c>
    </row>
    <row r="12" spans="1:14">
      <c r="A12" s="22">
        <v>53.041259038706933</v>
      </c>
      <c r="B12" s="22">
        <v>6.3908974904296034</v>
      </c>
      <c r="C12" s="22">
        <v>0.87196937473415559</v>
      </c>
      <c r="D12" s="22">
        <v>39.36622713738835</v>
      </c>
      <c r="E12" s="22">
        <f t="shared" si="0"/>
        <v>0.32964695874096606</v>
      </c>
      <c r="F12" s="23">
        <v>82.0700808625337</v>
      </c>
      <c r="G12" s="23">
        <v>4.8840970350404298</v>
      </c>
      <c r="H12" s="23">
        <v>13.0458221024259</v>
      </c>
      <c r="I12" s="23">
        <f t="shared" si="1"/>
        <v>0</v>
      </c>
      <c r="J12" s="24">
        <v>700</v>
      </c>
      <c r="K12" s="24">
        <v>10</v>
      </c>
      <c r="L12" s="24">
        <v>1</v>
      </c>
      <c r="M12" s="17">
        <v>23.887697181677254</v>
      </c>
      <c r="N12" s="17">
        <v>7.3750224613260915</v>
      </c>
    </row>
    <row r="13" spans="1:14">
      <c r="A13" s="22">
        <v>53.041259038706933</v>
      </c>
      <c r="B13" s="22">
        <v>6.3908974904296034</v>
      </c>
      <c r="C13" s="22">
        <v>0.87196937473415559</v>
      </c>
      <c r="D13" s="22">
        <v>39.36622713738835</v>
      </c>
      <c r="E13" s="22">
        <f t="shared" si="0"/>
        <v>0.32964695874096606</v>
      </c>
      <c r="F13" s="23">
        <v>82.0700808625337</v>
      </c>
      <c r="G13" s="23">
        <v>4.8840970350404298</v>
      </c>
      <c r="H13" s="23">
        <v>13.0458221024259</v>
      </c>
      <c r="I13" s="23">
        <f t="shared" si="1"/>
        <v>0</v>
      </c>
      <c r="J13" s="24">
        <v>800</v>
      </c>
      <c r="K13" s="24">
        <v>60</v>
      </c>
      <c r="L13" s="24">
        <v>1.5</v>
      </c>
      <c r="M13" s="17">
        <v>23.447054223581006</v>
      </c>
      <c r="N13" s="17">
        <v>7.4487831989452902</v>
      </c>
    </row>
    <row r="14" spans="1:14">
      <c r="A14" s="22">
        <v>52.846674182638111</v>
      </c>
      <c r="B14" s="22">
        <v>6.1865839909808349</v>
      </c>
      <c r="C14" s="22">
        <v>0.43686583990980837</v>
      </c>
      <c r="D14" s="22">
        <v>40.219842164599775</v>
      </c>
      <c r="E14" s="22">
        <f t="shared" si="0"/>
        <v>0.3100338218714711</v>
      </c>
      <c r="F14" s="23">
        <v>70.783561643835597</v>
      </c>
      <c r="G14" s="23">
        <v>12</v>
      </c>
      <c r="H14" s="23">
        <v>17.216438356164399</v>
      </c>
      <c r="I14" s="23">
        <f t="shared" si="1"/>
        <v>0</v>
      </c>
      <c r="J14" s="24">
        <v>900</v>
      </c>
      <c r="K14" s="24">
        <v>50</v>
      </c>
      <c r="L14" s="24">
        <v>2</v>
      </c>
      <c r="M14" s="17">
        <v>23.677578535391643</v>
      </c>
      <c r="N14" s="17">
        <v>17.996306205338822</v>
      </c>
    </row>
    <row r="15" spans="1:14">
      <c r="A15" s="22">
        <v>52.846674182638111</v>
      </c>
      <c r="B15" s="22">
        <v>6.186583990980834</v>
      </c>
      <c r="C15" s="22">
        <v>0.43686583990980837</v>
      </c>
      <c r="D15" s="22">
        <v>40.219842164599775</v>
      </c>
      <c r="E15" s="22">
        <f t="shared" si="0"/>
        <v>0.3100338218714711</v>
      </c>
      <c r="F15" s="23">
        <v>70.783561643835597</v>
      </c>
      <c r="G15" s="23">
        <v>12</v>
      </c>
      <c r="H15" s="23">
        <v>17.216438356164399</v>
      </c>
      <c r="I15" s="23">
        <f t="shared" si="1"/>
        <v>0</v>
      </c>
      <c r="J15" s="24">
        <v>1000</v>
      </c>
      <c r="K15" s="24">
        <v>40</v>
      </c>
      <c r="L15" s="24">
        <v>2.5</v>
      </c>
      <c r="M15" s="17">
        <v>22.9344388298144</v>
      </c>
      <c r="N15" s="17">
        <v>17.531388436187008</v>
      </c>
    </row>
    <row r="16" spans="1:14">
      <c r="A16" s="22">
        <v>52.846674182638111</v>
      </c>
      <c r="B16" s="22">
        <v>6.1865839909808331</v>
      </c>
      <c r="C16" s="22">
        <v>0.43686583990980826</v>
      </c>
      <c r="D16" s="22">
        <v>40.219842164599768</v>
      </c>
      <c r="E16" s="22">
        <f t="shared" si="0"/>
        <v>0.31003382187148532</v>
      </c>
      <c r="F16" s="23">
        <v>70.783561643835597</v>
      </c>
      <c r="G16" s="23">
        <v>12</v>
      </c>
      <c r="H16" s="23">
        <v>17.216438356164399</v>
      </c>
      <c r="I16" s="23">
        <f t="shared" si="1"/>
        <v>0</v>
      </c>
      <c r="J16" s="24">
        <v>1100</v>
      </c>
      <c r="K16" s="24">
        <v>30</v>
      </c>
      <c r="L16" s="24">
        <v>3</v>
      </c>
      <c r="M16" s="17">
        <v>22.363373289868012</v>
      </c>
      <c r="N16" s="17">
        <v>17.149892806561205</v>
      </c>
    </row>
    <row r="17" spans="1:14">
      <c r="A17" s="22">
        <v>52.846674182638111</v>
      </c>
      <c r="B17" s="22">
        <v>6.186583990980834</v>
      </c>
      <c r="C17" s="22">
        <v>0.43686583990980837</v>
      </c>
      <c r="D17" s="22">
        <v>40.219842164599775</v>
      </c>
      <c r="E17" s="22">
        <f t="shared" si="0"/>
        <v>0.3100338218714711</v>
      </c>
      <c r="F17" s="23">
        <v>70.783561643835597</v>
      </c>
      <c r="G17" s="23">
        <v>12</v>
      </c>
      <c r="H17" s="23">
        <v>17.216438356164399</v>
      </c>
      <c r="I17" s="23">
        <f t="shared" si="1"/>
        <v>0</v>
      </c>
      <c r="J17" s="24">
        <v>1200</v>
      </c>
      <c r="K17" s="24">
        <v>20</v>
      </c>
      <c r="L17" s="24">
        <v>3.5</v>
      </c>
      <c r="M17" s="17">
        <v>21.942796212754757</v>
      </c>
      <c r="N17" s="17">
        <v>16.841210202914041</v>
      </c>
    </row>
    <row r="18" spans="1:14">
      <c r="A18" s="22">
        <v>52.846674182638111</v>
      </c>
      <c r="B18" s="22">
        <v>6.1865839909808349</v>
      </c>
      <c r="C18" s="22">
        <v>0.43686583990980837</v>
      </c>
      <c r="D18" s="22">
        <v>40.219842164599775</v>
      </c>
      <c r="E18" s="22">
        <f t="shared" si="0"/>
        <v>0.3100338218714711</v>
      </c>
      <c r="F18" s="23">
        <v>70.783561643835597</v>
      </c>
      <c r="G18" s="23">
        <v>12</v>
      </c>
      <c r="H18" s="23">
        <v>17.216438356164399</v>
      </c>
      <c r="I18" s="23">
        <f t="shared" si="1"/>
        <v>0</v>
      </c>
      <c r="J18" s="24">
        <v>1300</v>
      </c>
      <c r="K18" s="24">
        <v>10</v>
      </c>
      <c r="L18" s="24">
        <v>4</v>
      </c>
      <c r="M18" s="17">
        <v>21.647071132215181</v>
      </c>
      <c r="N18" s="17">
        <v>16.591617485089571</v>
      </c>
    </row>
    <row r="19" spans="1:14">
      <c r="A19" s="22">
        <v>52.846674182638111</v>
      </c>
      <c r="B19" s="22">
        <v>6.1865839909808349</v>
      </c>
      <c r="C19" s="22">
        <v>0.43686583990980837</v>
      </c>
      <c r="D19" s="22">
        <v>40.219842164599775</v>
      </c>
      <c r="E19" s="22">
        <f t="shared" si="0"/>
        <v>0.3100338218714711</v>
      </c>
      <c r="F19" s="23">
        <v>70.783561643835597</v>
      </c>
      <c r="G19" s="23">
        <v>12</v>
      </c>
      <c r="H19" s="23">
        <v>17.216438356164399</v>
      </c>
      <c r="I19" s="23">
        <f t="shared" si="1"/>
        <v>0</v>
      </c>
      <c r="J19" s="24">
        <v>1135.2941176470599</v>
      </c>
      <c r="K19" s="24">
        <v>60</v>
      </c>
      <c r="L19" s="24">
        <v>4.5</v>
      </c>
      <c r="M19" s="17">
        <v>25.852043121462</v>
      </c>
      <c r="N19" s="17">
        <v>19.126175373357572</v>
      </c>
    </row>
    <row r="20" spans="1:14">
      <c r="A20" s="22">
        <v>52.846674182638111</v>
      </c>
      <c r="B20" s="22">
        <v>6.186583990980834</v>
      </c>
      <c r="C20" s="22">
        <v>0.43686583990980837</v>
      </c>
      <c r="D20" s="22">
        <v>40.219842164599775</v>
      </c>
      <c r="E20" s="22">
        <f t="shared" si="0"/>
        <v>0.3100338218714711</v>
      </c>
      <c r="F20" s="23">
        <v>70.783561643835597</v>
      </c>
      <c r="G20" s="23">
        <v>12</v>
      </c>
      <c r="H20" s="23">
        <v>17.216438356164399</v>
      </c>
      <c r="I20" s="23">
        <f t="shared" si="1"/>
        <v>0</v>
      </c>
      <c r="J20" s="24">
        <v>1160.0619195046399</v>
      </c>
      <c r="K20" s="24">
        <v>50</v>
      </c>
      <c r="L20" s="24">
        <v>5</v>
      </c>
      <c r="M20" s="17">
        <v>26.583589032347433</v>
      </c>
      <c r="N20" s="17">
        <v>19.336630649317797</v>
      </c>
    </row>
    <row r="21" spans="1:14">
      <c r="A21" s="22">
        <v>52.846674182638111</v>
      </c>
      <c r="B21" s="22">
        <v>6.1865839909808349</v>
      </c>
      <c r="C21" s="22">
        <v>0.43686583990980837</v>
      </c>
      <c r="D21" s="22">
        <v>40.219842164599775</v>
      </c>
      <c r="E21" s="22">
        <f t="shared" si="0"/>
        <v>0.3100338218714711</v>
      </c>
      <c r="F21" s="23">
        <v>70.783561643835597</v>
      </c>
      <c r="G21" s="23">
        <v>12</v>
      </c>
      <c r="H21" s="23">
        <v>17.216438356164399</v>
      </c>
      <c r="I21" s="23">
        <f t="shared" si="1"/>
        <v>0</v>
      </c>
      <c r="J21" s="24">
        <v>1184.82972136223</v>
      </c>
      <c r="K21" s="24">
        <v>40</v>
      </c>
      <c r="L21" s="24">
        <v>0.5</v>
      </c>
      <c r="M21" s="17">
        <v>12.525605477632162</v>
      </c>
      <c r="N21" s="17">
        <v>12.317734613505182</v>
      </c>
    </row>
    <row r="22" spans="1:14">
      <c r="A22" s="22">
        <v>52.846674182638111</v>
      </c>
      <c r="B22" s="22">
        <v>6.1865839909808349</v>
      </c>
      <c r="C22" s="22">
        <v>0.43686583990980837</v>
      </c>
      <c r="D22" s="22">
        <v>40.219842164599775</v>
      </c>
      <c r="E22" s="22">
        <f t="shared" si="0"/>
        <v>0.3100338218714711</v>
      </c>
      <c r="F22" s="23">
        <v>70.783561643835597</v>
      </c>
      <c r="G22" s="23">
        <v>12</v>
      </c>
      <c r="H22" s="23">
        <v>17.216438356164399</v>
      </c>
      <c r="I22" s="23">
        <f t="shared" si="1"/>
        <v>0</v>
      </c>
      <c r="J22" s="24">
        <v>1209.59752321981</v>
      </c>
      <c r="K22" s="24">
        <v>30</v>
      </c>
      <c r="L22" s="24">
        <v>1</v>
      </c>
      <c r="M22" s="17">
        <v>14.189983299835548</v>
      </c>
      <c r="N22" s="17">
        <v>13.105819798733503</v>
      </c>
    </row>
    <row r="23" spans="1:14">
      <c r="A23" s="22">
        <v>52.846674182638111</v>
      </c>
      <c r="B23" s="22">
        <v>6.186583990980834</v>
      </c>
      <c r="C23" s="22">
        <v>0.43686583990980837</v>
      </c>
      <c r="D23" s="22">
        <v>40.219842164599775</v>
      </c>
      <c r="E23" s="22">
        <f t="shared" si="0"/>
        <v>0.3100338218714711</v>
      </c>
      <c r="F23" s="23">
        <v>70.783561643835597</v>
      </c>
      <c r="G23" s="23">
        <v>12</v>
      </c>
      <c r="H23" s="23">
        <v>17.216438356164399</v>
      </c>
      <c r="I23" s="23">
        <f t="shared" si="1"/>
        <v>0</v>
      </c>
      <c r="J23" s="24">
        <v>1234.3653250774</v>
      </c>
      <c r="K23" s="24">
        <v>20</v>
      </c>
      <c r="L23" s="24">
        <v>1.5</v>
      </c>
      <c r="M23" s="17">
        <v>15.652479158150195</v>
      </c>
      <c r="N23" s="17">
        <v>13.765637990856494</v>
      </c>
    </row>
    <row r="24" spans="1:14">
      <c r="A24" s="22">
        <v>52.846674182638111</v>
      </c>
      <c r="B24" s="22">
        <v>6.1865839909808331</v>
      </c>
      <c r="C24" s="22">
        <v>0.43686583990980826</v>
      </c>
      <c r="D24" s="22">
        <v>40.219842164599768</v>
      </c>
      <c r="E24" s="22">
        <f t="shared" si="0"/>
        <v>0.31003382187148532</v>
      </c>
      <c r="F24" s="23">
        <v>70.783561643835597</v>
      </c>
      <c r="G24" s="23">
        <v>12</v>
      </c>
      <c r="H24" s="23">
        <v>17.216438356164399</v>
      </c>
      <c r="I24" s="23">
        <f t="shared" si="1"/>
        <v>0</v>
      </c>
      <c r="J24" s="24">
        <v>500</v>
      </c>
      <c r="K24" s="24">
        <v>10</v>
      </c>
      <c r="L24" s="24">
        <v>2</v>
      </c>
      <c r="M24" s="17">
        <v>39.066573135003146</v>
      </c>
      <c r="N24" s="17">
        <v>30.096467619637657</v>
      </c>
    </row>
    <row r="25" spans="1:14">
      <c r="A25" s="22">
        <v>52.846674182638111</v>
      </c>
      <c r="B25" s="22">
        <v>6.1865839909808331</v>
      </c>
      <c r="C25" s="22">
        <v>0.43686583990980826</v>
      </c>
      <c r="D25" s="22">
        <v>40.219842164599768</v>
      </c>
      <c r="E25" s="22">
        <f t="shared" si="0"/>
        <v>0.31003382187148532</v>
      </c>
      <c r="F25" s="23">
        <v>70.783561643835597</v>
      </c>
      <c r="G25" s="23">
        <v>12</v>
      </c>
      <c r="H25" s="23">
        <v>17.216438356164399</v>
      </c>
      <c r="I25" s="23">
        <f t="shared" si="1"/>
        <v>0</v>
      </c>
      <c r="J25" s="24">
        <v>700</v>
      </c>
      <c r="K25" s="24">
        <v>60</v>
      </c>
      <c r="L25" s="24">
        <v>2.5</v>
      </c>
      <c r="M25" s="17">
        <v>37.035056717553736</v>
      </c>
      <c r="N25" s="17">
        <v>23.984119492431471</v>
      </c>
    </row>
    <row r="26" spans="1:14">
      <c r="A26" s="22">
        <v>52.846674182638111</v>
      </c>
      <c r="B26" s="22">
        <v>6.186583990980834</v>
      </c>
      <c r="C26" s="22">
        <v>0.43686583990980837</v>
      </c>
      <c r="D26" s="22">
        <v>40.219842164599775</v>
      </c>
      <c r="E26" s="22">
        <f t="shared" si="0"/>
        <v>0.3100338218714711</v>
      </c>
      <c r="F26" s="23">
        <v>70.783561643835597</v>
      </c>
      <c r="G26" s="23">
        <v>12</v>
      </c>
      <c r="H26" s="23">
        <v>17.216438356164399</v>
      </c>
      <c r="I26" s="23">
        <f t="shared" si="1"/>
        <v>0</v>
      </c>
      <c r="J26" s="24">
        <v>800</v>
      </c>
      <c r="K26" s="24">
        <v>50</v>
      </c>
      <c r="L26" s="24">
        <v>3</v>
      </c>
      <c r="M26" s="17">
        <v>33.095076935658405</v>
      </c>
      <c r="N26" s="17">
        <v>22.192436632439065</v>
      </c>
    </row>
    <row r="27" spans="1:14">
      <c r="A27" s="22">
        <v>40.020000000000003</v>
      </c>
      <c r="B27" s="22">
        <v>6.0100000000000007</v>
      </c>
      <c r="C27" s="22">
        <v>0.88</v>
      </c>
      <c r="D27" s="22">
        <v>52.86</v>
      </c>
      <c r="E27" s="22">
        <f t="shared" si="0"/>
        <v>0.22999999999998977</v>
      </c>
      <c r="F27" s="23">
        <v>72.294704528012304</v>
      </c>
      <c r="G27" s="23">
        <v>10.0208310492271</v>
      </c>
      <c r="H27" s="23">
        <v>17.684464422760701</v>
      </c>
      <c r="I27" s="23">
        <f t="shared" si="1"/>
        <v>0</v>
      </c>
      <c r="J27" s="24">
        <v>966.66666666666697</v>
      </c>
      <c r="K27" s="24">
        <v>40</v>
      </c>
      <c r="L27" s="24">
        <v>3.5</v>
      </c>
      <c r="M27" s="17">
        <v>32.360908669393709</v>
      </c>
      <c r="N27" s="17">
        <v>25.350619706694378</v>
      </c>
    </row>
    <row r="28" spans="1:14">
      <c r="A28" s="22">
        <v>40.020000000000003</v>
      </c>
      <c r="B28" s="22">
        <v>6.0100000000000007</v>
      </c>
      <c r="C28" s="22">
        <v>0.88</v>
      </c>
      <c r="D28" s="22">
        <v>52.86</v>
      </c>
      <c r="E28" s="22">
        <f t="shared" si="0"/>
        <v>0.22999999999998977</v>
      </c>
      <c r="F28" s="23">
        <v>72.294704528012304</v>
      </c>
      <c r="G28" s="23">
        <v>10.0208310492271</v>
      </c>
      <c r="H28" s="23">
        <v>17.684464422760701</v>
      </c>
      <c r="I28" s="23">
        <f t="shared" si="1"/>
        <v>0</v>
      </c>
      <c r="J28" s="24">
        <v>1116.6666666666699</v>
      </c>
      <c r="K28" s="24">
        <v>30</v>
      </c>
      <c r="L28" s="24">
        <v>4</v>
      </c>
      <c r="M28" s="17">
        <v>28.878074583630987</v>
      </c>
      <c r="N28" s="17">
        <v>23.463101924292985</v>
      </c>
    </row>
    <row r="29" spans="1:14">
      <c r="A29" s="22">
        <v>40.020000000000003</v>
      </c>
      <c r="B29" s="22">
        <v>6.0100000000000007</v>
      </c>
      <c r="C29" s="22">
        <v>0.88</v>
      </c>
      <c r="D29" s="22">
        <v>52.86</v>
      </c>
      <c r="E29" s="22">
        <f t="shared" si="0"/>
        <v>0.22999999999998977</v>
      </c>
      <c r="F29" s="23">
        <v>72.294704528012304</v>
      </c>
      <c r="G29" s="23">
        <v>10.0208310492271</v>
      </c>
      <c r="H29" s="23">
        <v>17.684464422760701</v>
      </c>
      <c r="I29" s="23">
        <f t="shared" si="1"/>
        <v>0</v>
      </c>
      <c r="J29" s="24">
        <v>1266.6666666666699</v>
      </c>
      <c r="K29" s="24">
        <v>20</v>
      </c>
      <c r="L29" s="24">
        <v>4.5</v>
      </c>
      <c r="M29" s="17">
        <v>26.664318490555011</v>
      </c>
      <c r="N29" s="17">
        <v>22.155470767622816</v>
      </c>
    </row>
    <row r="30" spans="1:14">
      <c r="A30" s="22">
        <v>40.020000000000003</v>
      </c>
      <c r="B30" s="22">
        <v>6.0100000000000007</v>
      </c>
      <c r="C30" s="22">
        <v>0.88</v>
      </c>
      <c r="D30" s="22">
        <v>52.86</v>
      </c>
      <c r="E30" s="22">
        <f t="shared" si="0"/>
        <v>0.22999999999998977</v>
      </c>
      <c r="F30" s="23">
        <v>72.294704528012304</v>
      </c>
      <c r="G30" s="23">
        <v>10.0208310492271</v>
      </c>
      <c r="H30" s="23">
        <v>17.684464422760701</v>
      </c>
      <c r="I30" s="23">
        <f t="shared" si="1"/>
        <v>0</v>
      </c>
      <c r="J30" s="24">
        <v>550</v>
      </c>
      <c r="K30" s="24">
        <v>10</v>
      </c>
      <c r="L30" s="24">
        <v>5</v>
      </c>
      <c r="M30" s="17">
        <v>73.289513726747373</v>
      </c>
      <c r="N30" s="17">
        <v>39.788507010331891</v>
      </c>
    </row>
    <row r="31" spans="1:14">
      <c r="A31" s="22">
        <v>40.020000000000003</v>
      </c>
      <c r="B31" s="22">
        <v>6.0100000000000007</v>
      </c>
      <c r="C31" s="22">
        <v>0.88</v>
      </c>
      <c r="D31" s="22">
        <v>52.86</v>
      </c>
      <c r="E31" s="22">
        <f t="shared" si="0"/>
        <v>0.22999999999998977</v>
      </c>
      <c r="F31" s="23">
        <v>72.294704528012304</v>
      </c>
      <c r="G31" s="23">
        <v>10.0208310492271</v>
      </c>
      <c r="H31" s="23">
        <v>17.684464422760701</v>
      </c>
      <c r="I31" s="23">
        <f t="shared" si="1"/>
        <v>0</v>
      </c>
      <c r="J31" s="24">
        <v>600</v>
      </c>
      <c r="K31" s="24">
        <v>10</v>
      </c>
      <c r="L31" s="24">
        <v>0.5</v>
      </c>
      <c r="M31" s="17">
        <v>32.702693491609914</v>
      </c>
      <c r="N31" s="17">
        <v>26.038438660376904</v>
      </c>
    </row>
    <row r="32" spans="1:14">
      <c r="A32" s="22">
        <v>45.739910313901348</v>
      </c>
      <c r="B32" s="22">
        <v>10.762331838565023</v>
      </c>
      <c r="C32" s="22">
        <v>7.0369092790617467</v>
      </c>
      <c r="D32" s="22">
        <v>34.908589168678859</v>
      </c>
      <c r="E32" s="22">
        <f t="shared" si="0"/>
        <v>1.5522593997930301</v>
      </c>
      <c r="F32" s="23">
        <v>49.357765659313202</v>
      </c>
      <c r="G32" s="23">
        <v>42.02</v>
      </c>
      <c r="H32" s="23">
        <v>8.6269699266683695</v>
      </c>
      <c r="I32" s="23">
        <f t="shared" si="1"/>
        <v>-4.7355859815780832E-3</v>
      </c>
      <c r="J32" s="24">
        <v>500</v>
      </c>
      <c r="K32" s="24">
        <v>20</v>
      </c>
      <c r="L32" s="24">
        <v>1</v>
      </c>
      <c r="M32" s="17">
        <v>42.747116832900915</v>
      </c>
      <c r="N32" s="17">
        <v>68.233941741821567</v>
      </c>
    </row>
    <row r="33" spans="1:14">
      <c r="A33" s="22">
        <v>45.739910313901348</v>
      </c>
      <c r="B33" s="22">
        <v>10.762331838565023</v>
      </c>
      <c r="C33" s="22">
        <v>7.0369092790617467</v>
      </c>
      <c r="D33" s="22">
        <v>34.908589168678859</v>
      </c>
      <c r="E33" s="22">
        <f t="shared" si="0"/>
        <v>1.5522593997930301</v>
      </c>
      <c r="F33" s="23">
        <v>49.357765659313202</v>
      </c>
      <c r="G33" s="23">
        <v>42.02</v>
      </c>
      <c r="H33" s="23">
        <v>8.6269699266683695</v>
      </c>
      <c r="I33" s="23">
        <f t="shared" si="1"/>
        <v>-4.7355859815780832E-3</v>
      </c>
      <c r="J33" s="24">
        <v>600</v>
      </c>
      <c r="K33" s="24">
        <v>30</v>
      </c>
      <c r="L33" s="24">
        <v>1.5</v>
      </c>
      <c r="M33" s="17">
        <v>53.277382758181055</v>
      </c>
      <c r="N33" s="17">
        <v>66.530612988083476</v>
      </c>
    </row>
    <row r="34" spans="1:14">
      <c r="A34" s="22">
        <v>43.96782841823056</v>
      </c>
      <c r="B34" s="22">
        <v>13.672922252010721</v>
      </c>
      <c r="C34" s="22">
        <v>7.2386058981233239</v>
      </c>
      <c r="D34" s="22">
        <v>32.841823056300271</v>
      </c>
      <c r="E34" s="22">
        <f t="shared" ref="E34:E64" si="2">100-(SUM(A34:D34))</f>
        <v>2.2788203753351297</v>
      </c>
      <c r="F34" s="23">
        <v>55.8</v>
      </c>
      <c r="G34" s="23">
        <v>33.700000000000003</v>
      </c>
      <c r="H34" s="23">
        <v>10.5</v>
      </c>
      <c r="I34" s="23">
        <f t="shared" si="1"/>
        <v>0</v>
      </c>
      <c r="J34" s="24">
        <v>700</v>
      </c>
      <c r="K34" s="24">
        <v>40</v>
      </c>
      <c r="L34" s="24">
        <v>2</v>
      </c>
      <c r="M34" s="17">
        <v>46.991575740061151</v>
      </c>
      <c r="N34" s="17">
        <v>52.499922048520787</v>
      </c>
    </row>
    <row r="35" spans="1:14">
      <c r="A35" s="22">
        <v>43.96782841823056</v>
      </c>
      <c r="B35" s="22">
        <v>13.672922252010721</v>
      </c>
      <c r="C35" s="22">
        <v>7.2386058981233239</v>
      </c>
      <c r="D35" s="22">
        <v>32.841823056300271</v>
      </c>
      <c r="E35" s="22">
        <f t="shared" si="2"/>
        <v>2.2788203753351297</v>
      </c>
      <c r="F35" s="23">
        <v>55.8</v>
      </c>
      <c r="G35" s="23">
        <v>33.700000000000003</v>
      </c>
      <c r="H35" s="23">
        <v>10.5</v>
      </c>
      <c r="I35" s="23">
        <f t="shared" si="1"/>
        <v>0</v>
      </c>
      <c r="J35" s="24">
        <v>800</v>
      </c>
      <c r="K35" s="24">
        <v>50</v>
      </c>
      <c r="L35" s="24">
        <v>2.5</v>
      </c>
      <c r="M35" s="17">
        <v>43.044323069638807</v>
      </c>
      <c r="N35" s="17">
        <v>50.813714586102734</v>
      </c>
    </row>
    <row r="36" spans="1:14">
      <c r="A36" s="22">
        <v>43.96782841823056</v>
      </c>
      <c r="B36" s="22">
        <v>13.672922252010721</v>
      </c>
      <c r="C36" s="22">
        <v>7.2386058981233239</v>
      </c>
      <c r="D36" s="22">
        <v>32.841823056300271</v>
      </c>
      <c r="E36" s="22">
        <f t="shared" si="2"/>
        <v>2.2788203753351297</v>
      </c>
      <c r="F36" s="23">
        <v>55.8</v>
      </c>
      <c r="G36" s="23">
        <v>33.700000000000003</v>
      </c>
      <c r="H36" s="23">
        <v>10.5</v>
      </c>
      <c r="I36" s="23">
        <f t="shared" ref="I36:I75" si="3">100- SUM(F36:H36)</f>
        <v>0</v>
      </c>
      <c r="J36" s="24">
        <v>900</v>
      </c>
      <c r="K36" s="24">
        <v>60</v>
      </c>
      <c r="L36" s="24">
        <v>3</v>
      </c>
      <c r="M36" s="17">
        <v>40.101123075536108</v>
      </c>
      <c r="N36" s="17">
        <v>49.526558455819568</v>
      </c>
    </row>
    <row r="37" spans="1:14">
      <c r="A37" s="22">
        <v>43.96782841823056</v>
      </c>
      <c r="B37" s="22">
        <v>13.672922252010721</v>
      </c>
      <c r="C37" s="22">
        <v>7.2386058981233239</v>
      </c>
      <c r="D37" s="22">
        <v>32.841823056300271</v>
      </c>
      <c r="E37" s="22">
        <f t="shared" si="2"/>
        <v>2.2788203753351297</v>
      </c>
      <c r="F37" s="23">
        <v>55.8</v>
      </c>
      <c r="G37" s="23">
        <v>33.700000000000003</v>
      </c>
      <c r="H37" s="23">
        <v>10.5</v>
      </c>
      <c r="I37" s="23">
        <f t="shared" si="3"/>
        <v>0</v>
      </c>
      <c r="J37" s="24">
        <v>1000</v>
      </c>
      <c r="K37" s="24">
        <v>10</v>
      </c>
      <c r="L37" s="24">
        <v>3.5</v>
      </c>
      <c r="M37" s="17">
        <v>38.054470977902341</v>
      </c>
      <c r="N37" s="17">
        <v>47.421993943016901</v>
      </c>
    </row>
    <row r="38" spans="1:14">
      <c r="A38" s="22">
        <v>44.47999999999999</v>
      </c>
      <c r="B38" s="22">
        <v>6.2800000000000011</v>
      </c>
      <c r="C38" s="22">
        <v>8.2099999999999991</v>
      </c>
      <c r="D38" s="22">
        <v>40.489999999999995</v>
      </c>
      <c r="E38" s="22">
        <f t="shared" si="2"/>
        <v>0.54000000000002046</v>
      </c>
      <c r="F38" s="23">
        <v>77.497779751332104</v>
      </c>
      <c r="G38" s="23">
        <v>6.4720248667850804</v>
      </c>
      <c r="H38" s="23">
        <v>16.030195381882798</v>
      </c>
      <c r="I38" s="23">
        <f t="shared" si="3"/>
        <v>0</v>
      </c>
      <c r="J38" s="24">
        <v>1100</v>
      </c>
      <c r="K38" s="24">
        <v>20</v>
      </c>
      <c r="L38" s="24">
        <v>4</v>
      </c>
      <c r="M38" s="17">
        <v>27.42254579429963</v>
      </c>
      <c r="N38" s="17">
        <v>12.501339617901072</v>
      </c>
    </row>
    <row r="39" spans="1:14">
      <c r="A39" s="22">
        <v>44.47999999999999</v>
      </c>
      <c r="B39" s="22">
        <v>6.2800000000000011</v>
      </c>
      <c r="C39" s="22">
        <v>8.2099999999999991</v>
      </c>
      <c r="D39" s="22">
        <v>40.489999999999995</v>
      </c>
      <c r="E39" s="22">
        <f t="shared" si="2"/>
        <v>0.54000000000002046</v>
      </c>
      <c r="F39" s="23">
        <v>77.497779751332104</v>
      </c>
      <c r="G39" s="23">
        <v>6.4720248667850804</v>
      </c>
      <c r="H39" s="23">
        <v>16.030195381882798</v>
      </c>
      <c r="I39" s="23">
        <f t="shared" si="3"/>
        <v>0</v>
      </c>
      <c r="J39" s="24">
        <v>1200</v>
      </c>
      <c r="K39" s="24">
        <v>30</v>
      </c>
      <c r="L39" s="24">
        <v>0.5</v>
      </c>
      <c r="M39" s="17">
        <v>13.533065857224397</v>
      </c>
      <c r="N39" s="17">
        <v>8.0215309823289296</v>
      </c>
    </row>
    <row r="40" spans="1:14">
      <c r="A40" s="22">
        <v>44.695108331471971</v>
      </c>
      <c r="B40" s="22">
        <v>7.2369890551708727</v>
      </c>
      <c r="C40" s="22">
        <v>1.1949966495421041</v>
      </c>
      <c r="D40" s="22">
        <v>46.87290596381505</v>
      </c>
      <c r="E40" s="22">
        <f t="shared" si="2"/>
        <v>0</v>
      </c>
      <c r="F40" s="23">
        <v>94.161220043572996</v>
      </c>
      <c r="G40" s="23">
        <v>2.4727668845315902</v>
      </c>
      <c r="H40" s="23">
        <v>3.36601307189542</v>
      </c>
      <c r="I40" s="23">
        <f t="shared" si="3"/>
        <v>0</v>
      </c>
      <c r="J40" s="24">
        <v>1300</v>
      </c>
      <c r="K40" s="24">
        <v>40</v>
      </c>
      <c r="L40" s="24">
        <v>1</v>
      </c>
      <c r="M40" s="17">
        <v>14.582497213201705</v>
      </c>
      <c r="N40" s="17">
        <v>3.2117065926952502</v>
      </c>
    </row>
    <row r="41" spans="1:14">
      <c r="A41" s="22">
        <v>44.695108331471971</v>
      </c>
      <c r="B41" s="22">
        <v>7.2369890551708727</v>
      </c>
      <c r="C41" s="22">
        <v>1.1949966495421041</v>
      </c>
      <c r="D41" s="22">
        <v>46.87290596381505</v>
      </c>
      <c r="E41" s="22">
        <f t="shared" si="2"/>
        <v>0</v>
      </c>
      <c r="F41" s="23">
        <v>94.161220043572996</v>
      </c>
      <c r="G41" s="23">
        <v>2.4727668845315902</v>
      </c>
      <c r="H41" s="23">
        <v>3.36601307189542</v>
      </c>
      <c r="I41" s="23">
        <f t="shared" si="3"/>
        <v>0</v>
      </c>
      <c r="J41" s="24">
        <v>500</v>
      </c>
      <c r="K41" s="24">
        <v>50</v>
      </c>
      <c r="L41" s="24">
        <v>1.5</v>
      </c>
      <c r="M41" s="17">
        <v>37.546155119247146</v>
      </c>
      <c r="N41" s="17">
        <v>8.5902137641655933</v>
      </c>
    </row>
    <row r="42" spans="1:14">
      <c r="A42" s="22">
        <v>44.695108331471971</v>
      </c>
      <c r="B42" s="22">
        <v>7.2369890551708727</v>
      </c>
      <c r="C42" s="22">
        <v>1.1949966495421041</v>
      </c>
      <c r="D42" s="22">
        <v>46.87290596381505</v>
      </c>
      <c r="E42" s="22">
        <f t="shared" si="2"/>
        <v>0</v>
      </c>
      <c r="F42" s="23">
        <v>94.161220043572996</v>
      </c>
      <c r="G42" s="23">
        <v>2.4727668845315902</v>
      </c>
      <c r="H42" s="23">
        <v>3.36601307189542</v>
      </c>
      <c r="I42" s="23">
        <f t="shared" si="3"/>
        <v>0</v>
      </c>
      <c r="J42" s="24">
        <v>600</v>
      </c>
      <c r="K42" s="24">
        <v>60</v>
      </c>
      <c r="L42" s="24">
        <v>2</v>
      </c>
      <c r="M42" s="17">
        <v>45.041408571879998</v>
      </c>
      <c r="N42" s="17">
        <v>7.5263150597755475</v>
      </c>
    </row>
    <row r="43" spans="1:14">
      <c r="A43" s="22">
        <v>44.695108331471971</v>
      </c>
      <c r="B43" s="22">
        <v>7.2369890551708727</v>
      </c>
      <c r="C43" s="22">
        <v>1.1949966495421041</v>
      </c>
      <c r="D43" s="22">
        <v>46.87290596381505</v>
      </c>
      <c r="E43" s="22">
        <f t="shared" si="2"/>
        <v>0</v>
      </c>
      <c r="F43" s="23">
        <v>94.161220043572996</v>
      </c>
      <c r="G43" s="23">
        <v>2.4727668845315902</v>
      </c>
      <c r="H43" s="23">
        <v>3.36601307189542</v>
      </c>
      <c r="I43" s="23">
        <f t="shared" si="3"/>
        <v>0</v>
      </c>
      <c r="J43" s="24">
        <v>700</v>
      </c>
      <c r="K43" s="24">
        <v>10</v>
      </c>
      <c r="L43" s="24">
        <v>2.5</v>
      </c>
      <c r="M43" s="17">
        <v>39.494151410389115</v>
      </c>
      <c r="N43" s="17">
        <v>6.4165941541735858</v>
      </c>
    </row>
    <row r="44" spans="1:14">
      <c r="A44" s="22">
        <v>53.653867807679326</v>
      </c>
      <c r="B44" s="22">
        <v>7.4541155275306847</v>
      </c>
      <c r="C44" s="22">
        <v>1.047179371692377</v>
      </c>
      <c r="D44" s="22">
        <v>37.844837293097626</v>
      </c>
      <c r="E44" s="22">
        <f t="shared" si="2"/>
        <v>0</v>
      </c>
      <c r="F44" s="23">
        <v>85.799535860316098</v>
      </c>
      <c r="G44" s="23">
        <v>1.8676096806276901</v>
      </c>
      <c r="H44" s="23">
        <v>12.3328544590563</v>
      </c>
      <c r="I44" s="23">
        <f t="shared" si="3"/>
        <v>0</v>
      </c>
      <c r="J44" s="24">
        <v>800</v>
      </c>
      <c r="K44" s="24">
        <v>20</v>
      </c>
      <c r="L44" s="24">
        <v>3</v>
      </c>
      <c r="M44" s="17">
        <v>31.0841723698761</v>
      </c>
      <c r="N44" s="17">
        <v>3.2524533589673652</v>
      </c>
    </row>
    <row r="45" spans="1:14">
      <c r="A45" s="22">
        <v>53.653867807679326</v>
      </c>
      <c r="B45" s="22">
        <v>7.4541155275306847</v>
      </c>
      <c r="C45" s="22">
        <v>1.047179371692377</v>
      </c>
      <c r="D45" s="22">
        <v>37.844837293097626</v>
      </c>
      <c r="E45" s="22">
        <f t="shared" si="2"/>
        <v>0</v>
      </c>
      <c r="F45" s="23">
        <v>85.799535860316098</v>
      </c>
      <c r="G45" s="23">
        <v>1.8676096806276901</v>
      </c>
      <c r="H45" s="23">
        <v>12.3328544590563</v>
      </c>
      <c r="I45" s="23">
        <f t="shared" si="3"/>
        <v>0</v>
      </c>
      <c r="J45" s="24">
        <v>900</v>
      </c>
      <c r="K45" s="24">
        <v>30</v>
      </c>
      <c r="L45" s="24">
        <v>3.5</v>
      </c>
      <c r="M45" s="17">
        <v>28.642445937886791</v>
      </c>
      <c r="N45" s="17">
        <v>3.0726786452240402</v>
      </c>
    </row>
    <row r="46" spans="1:14">
      <c r="A46" s="22">
        <v>53.653867807679326</v>
      </c>
      <c r="B46" s="22">
        <v>7.4541155275306847</v>
      </c>
      <c r="C46" s="22">
        <v>1.047179371692377</v>
      </c>
      <c r="D46" s="22">
        <v>37.844837293097626</v>
      </c>
      <c r="E46" s="22">
        <f t="shared" si="2"/>
        <v>0</v>
      </c>
      <c r="F46" s="23">
        <v>85.799535860316098</v>
      </c>
      <c r="G46" s="23">
        <v>1.8676096806276901</v>
      </c>
      <c r="H46" s="23">
        <v>12.3328544590563</v>
      </c>
      <c r="I46" s="23">
        <f t="shared" si="3"/>
        <v>0</v>
      </c>
      <c r="J46" s="24">
        <v>1000</v>
      </c>
      <c r="K46" s="24">
        <v>40</v>
      </c>
      <c r="L46" s="24">
        <v>4</v>
      </c>
      <c r="M46" s="17">
        <v>26.854412858992781</v>
      </c>
      <c r="N46" s="17">
        <v>2.9442279297911664</v>
      </c>
    </row>
    <row r="47" spans="1:14">
      <c r="A47" s="22">
        <v>53.653867807679326</v>
      </c>
      <c r="B47" s="22">
        <v>7.4541155275306847</v>
      </c>
      <c r="C47" s="22">
        <v>1.047179371692377</v>
      </c>
      <c r="D47" s="22">
        <v>37.844837293097626</v>
      </c>
      <c r="E47" s="22">
        <f t="shared" si="2"/>
        <v>0</v>
      </c>
      <c r="F47" s="23">
        <v>85.799535860316098</v>
      </c>
      <c r="G47" s="23">
        <v>1.8676096806276901</v>
      </c>
      <c r="H47" s="23">
        <v>12.3328544590563</v>
      </c>
      <c r="I47" s="23">
        <f t="shared" si="3"/>
        <v>0</v>
      </c>
      <c r="J47" s="24">
        <v>1100</v>
      </c>
      <c r="K47" s="24">
        <v>50</v>
      </c>
      <c r="L47" s="24">
        <v>4.5</v>
      </c>
      <c r="M47" s="17">
        <v>25.524303354001155</v>
      </c>
      <c r="N47" s="17">
        <v>2.8519463154048319</v>
      </c>
    </row>
    <row r="48" spans="1:14">
      <c r="A48" s="22">
        <v>45.01965188096576</v>
      </c>
      <c r="B48" s="22">
        <v>6.5693430656934293</v>
      </c>
      <c r="C48" s="22">
        <v>2.1897810218978102</v>
      </c>
      <c r="D48" s="22">
        <v>46.221224031443001</v>
      </c>
      <c r="E48" s="22">
        <f t="shared" si="2"/>
        <v>0</v>
      </c>
      <c r="F48" s="23">
        <v>76.122672508214706</v>
      </c>
      <c r="G48" s="23">
        <v>18.948521358159901</v>
      </c>
      <c r="H48" s="23">
        <v>4.9288061336254101</v>
      </c>
      <c r="I48" s="23">
        <f t="shared" si="3"/>
        <v>0</v>
      </c>
      <c r="J48" s="24">
        <v>1200</v>
      </c>
      <c r="K48" s="24">
        <v>60</v>
      </c>
      <c r="L48" s="24">
        <v>5</v>
      </c>
      <c r="M48" s="17">
        <v>29.566702445697146</v>
      </c>
      <c r="N48" s="17">
        <v>35.175384868510385</v>
      </c>
    </row>
    <row r="49" spans="1:14">
      <c r="A49" s="22">
        <v>45.01965188096576</v>
      </c>
      <c r="B49" s="22">
        <v>6.5693430656934293</v>
      </c>
      <c r="C49" s="22">
        <v>2.1897810218978102</v>
      </c>
      <c r="D49" s="22">
        <v>46.221224031443001</v>
      </c>
      <c r="E49" s="22">
        <f t="shared" si="2"/>
        <v>0</v>
      </c>
      <c r="F49" s="23">
        <v>76.122672508214706</v>
      </c>
      <c r="G49" s="23">
        <v>18.948521358159901</v>
      </c>
      <c r="H49" s="23">
        <v>4.9288061336254101</v>
      </c>
      <c r="I49" s="23">
        <f t="shared" si="3"/>
        <v>0</v>
      </c>
      <c r="J49" s="24">
        <v>1300</v>
      </c>
      <c r="K49" s="24">
        <v>10</v>
      </c>
      <c r="L49" s="24">
        <v>1</v>
      </c>
      <c r="M49" s="17">
        <v>15.524567972704784</v>
      </c>
      <c r="N49" s="17">
        <v>24.338602680169515</v>
      </c>
    </row>
    <row r="50" spans="1:14">
      <c r="A50" s="22">
        <v>45.01965188096576</v>
      </c>
      <c r="B50" s="22">
        <v>6.5693430656934293</v>
      </c>
      <c r="C50" s="22">
        <v>2.1897810218978102</v>
      </c>
      <c r="D50" s="22">
        <v>46.221224031443001</v>
      </c>
      <c r="E50" s="22">
        <f t="shared" si="2"/>
        <v>0</v>
      </c>
      <c r="F50" s="23">
        <v>76.122672508214706</v>
      </c>
      <c r="G50" s="23">
        <v>18.948521358159901</v>
      </c>
      <c r="H50" s="23">
        <v>4.9288061336254101</v>
      </c>
      <c r="I50" s="23">
        <f t="shared" si="3"/>
        <v>0</v>
      </c>
      <c r="J50" s="24">
        <v>500</v>
      </c>
      <c r="K50" s="24">
        <v>20</v>
      </c>
      <c r="L50" s="24">
        <v>1.5</v>
      </c>
      <c r="M50" s="17">
        <v>42.943323012825552</v>
      </c>
      <c r="N50" s="17">
        <v>47.460844803037496</v>
      </c>
    </row>
    <row r="51" spans="1:14">
      <c r="A51" s="22">
        <v>45.01965188096576</v>
      </c>
      <c r="B51" s="22">
        <v>6.5693430656934293</v>
      </c>
      <c r="C51" s="22">
        <v>2.1897810218978102</v>
      </c>
      <c r="D51" s="22">
        <v>46.221224031443001</v>
      </c>
      <c r="E51" s="22">
        <f t="shared" si="2"/>
        <v>0</v>
      </c>
      <c r="F51" s="23">
        <v>76.122672508214706</v>
      </c>
      <c r="G51" s="23">
        <v>18.948521358159901</v>
      </c>
      <c r="H51" s="23">
        <v>4.9288061336254101</v>
      </c>
      <c r="I51" s="23">
        <f t="shared" si="3"/>
        <v>0</v>
      </c>
      <c r="J51" s="24">
        <v>600</v>
      </c>
      <c r="K51" s="24">
        <v>30</v>
      </c>
      <c r="L51" s="24">
        <v>2</v>
      </c>
      <c r="M51" s="17">
        <v>49.498159313122784</v>
      </c>
      <c r="N51" s="17">
        <v>44.951636486861425</v>
      </c>
    </row>
    <row r="52" spans="1:14">
      <c r="A52" s="22">
        <v>45.01965188096576</v>
      </c>
      <c r="B52" s="22">
        <v>6.5693430656934293</v>
      </c>
      <c r="C52" s="22">
        <v>2.1897810218978102</v>
      </c>
      <c r="D52" s="22">
        <v>46.221224031443001</v>
      </c>
      <c r="E52" s="22">
        <f t="shared" si="2"/>
        <v>0</v>
      </c>
      <c r="F52" s="23">
        <v>76.122672508214706</v>
      </c>
      <c r="G52" s="23">
        <v>18.948521358159901</v>
      </c>
      <c r="H52" s="23">
        <v>4.9288061336254101</v>
      </c>
      <c r="I52" s="23">
        <f t="shared" si="3"/>
        <v>0</v>
      </c>
      <c r="J52" s="24">
        <v>700</v>
      </c>
      <c r="K52" s="24">
        <v>40</v>
      </c>
      <c r="L52" s="24">
        <v>2.5</v>
      </c>
      <c r="M52" s="17">
        <v>43.462699216031574</v>
      </c>
      <c r="N52" s="17">
        <v>42.187109078761047</v>
      </c>
    </row>
    <row r="53" spans="1:14">
      <c r="A53" s="22">
        <v>45.896172121712951</v>
      </c>
      <c r="B53" s="22">
        <v>5.7098446615313483</v>
      </c>
      <c r="C53" s="22">
        <v>1.6222491121407983</v>
      </c>
      <c r="D53" s="22">
        <v>46.771734104614893</v>
      </c>
      <c r="E53" s="22">
        <f t="shared" si="2"/>
        <v>0</v>
      </c>
      <c r="F53" s="23">
        <v>77.318918918918897</v>
      </c>
      <c r="G53" s="23">
        <v>1.78378378378378</v>
      </c>
      <c r="H53" s="23">
        <v>20.8972972972973</v>
      </c>
      <c r="I53" s="23">
        <f t="shared" si="3"/>
        <v>0</v>
      </c>
      <c r="J53" s="24">
        <v>800</v>
      </c>
      <c r="K53" s="24">
        <v>50</v>
      </c>
      <c r="L53" s="24">
        <v>3</v>
      </c>
      <c r="M53" s="17">
        <v>33.920213605501587</v>
      </c>
      <c r="N53" s="17">
        <v>4.5864311484456763</v>
      </c>
    </row>
    <row r="54" spans="1:14">
      <c r="A54" s="22">
        <v>45.896172121712951</v>
      </c>
      <c r="B54" s="22">
        <v>5.7098446615313483</v>
      </c>
      <c r="C54" s="22">
        <v>1.6222491121407983</v>
      </c>
      <c r="D54" s="22">
        <v>46.771734104614893</v>
      </c>
      <c r="E54" s="22">
        <f t="shared" si="2"/>
        <v>0</v>
      </c>
      <c r="F54" s="23">
        <v>77.318918918918897</v>
      </c>
      <c r="G54" s="23">
        <v>1.78378378378378</v>
      </c>
      <c r="H54" s="23">
        <v>20.8972972972973</v>
      </c>
      <c r="I54" s="23">
        <f t="shared" si="3"/>
        <v>0</v>
      </c>
      <c r="J54" s="24">
        <v>900</v>
      </c>
      <c r="K54" s="24">
        <v>60</v>
      </c>
      <c r="L54" s="24">
        <v>3.5</v>
      </c>
      <c r="M54" s="17">
        <v>30.880529006655433</v>
      </c>
      <c r="N54" s="17">
        <v>4.3023321491268423</v>
      </c>
    </row>
    <row r="55" spans="1:14">
      <c r="A55" s="22">
        <v>45.896172121712951</v>
      </c>
      <c r="B55" s="22">
        <v>5.7098446615313483</v>
      </c>
      <c r="C55" s="22">
        <v>1.6222491121407983</v>
      </c>
      <c r="D55" s="22">
        <v>46.771734104614893</v>
      </c>
      <c r="E55" s="22">
        <f t="shared" si="2"/>
        <v>0</v>
      </c>
      <c r="F55" s="23">
        <v>77.318918918918897</v>
      </c>
      <c r="G55" s="23">
        <v>1.78378378378378</v>
      </c>
      <c r="H55" s="23">
        <v>20.8972972972973</v>
      </c>
      <c r="I55" s="23">
        <f t="shared" si="3"/>
        <v>0</v>
      </c>
      <c r="J55" s="24">
        <v>1000</v>
      </c>
      <c r="K55" s="24">
        <v>10</v>
      </c>
      <c r="L55" s="24">
        <v>4</v>
      </c>
      <c r="M55" s="17">
        <v>28.783843154575028</v>
      </c>
      <c r="N55" s="17">
        <v>3.9115491829598752</v>
      </c>
    </row>
    <row r="56" spans="1:14">
      <c r="A56" s="22">
        <v>45.896172121712951</v>
      </c>
      <c r="B56" s="22">
        <v>5.7098446615313483</v>
      </c>
      <c r="C56" s="22">
        <v>1.6222491121407983</v>
      </c>
      <c r="D56" s="22">
        <v>46.771734104614893</v>
      </c>
      <c r="E56" s="22">
        <f t="shared" si="2"/>
        <v>0</v>
      </c>
      <c r="F56" s="23">
        <v>77.318918918918897</v>
      </c>
      <c r="G56" s="23">
        <v>1.78378378378378</v>
      </c>
      <c r="H56" s="23">
        <v>20.8972972972973</v>
      </c>
      <c r="I56" s="23">
        <f t="shared" si="3"/>
        <v>0</v>
      </c>
      <c r="J56" s="24">
        <v>1100</v>
      </c>
      <c r="K56" s="24">
        <v>20</v>
      </c>
      <c r="L56" s="24">
        <v>4.5</v>
      </c>
      <c r="M56" s="17">
        <v>27.163708362163707</v>
      </c>
      <c r="N56" s="17">
        <v>3.7780098576422416</v>
      </c>
    </row>
    <row r="57" spans="1:14">
      <c r="A57" s="22">
        <v>46.336184685148922</v>
      </c>
      <c r="B57" s="22">
        <v>6.204266721632484</v>
      </c>
      <c r="C57" s="22">
        <v>0.49469236318664334</v>
      </c>
      <c r="D57" s="22">
        <v>46.964856230031948</v>
      </c>
      <c r="E57" s="22">
        <f t="shared" si="2"/>
        <v>0</v>
      </c>
      <c r="F57" s="23">
        <v>74.239999999999995</v>
      </c>
      <c r="G57" s="23">
        <v>2.97</v>
      </c>
      <c r="H57" s="23">
        <v>22.79</v>
      </c>
      <c r="I57" s="23">
        <f t="shared" si="3"/>
        <v>0</v>
      </c>
      <c r="J57" s="24">
        <v>1200</v>
      </c>
      <c r="K57" s="24">
        <v>30</v>
      </c>
      <c r="L57" s="24">
        <v>5</v>
      </c>
      <c r="M57" s="17">
        <v>26.220706547501816</v>
      </c>
      <c r="N57" s="17">
        <v>5.8801973598041961</v>
      </c>
    </row>
    <row r="58" spans="1:14">
      <c r="A58" s="22">
        <v>46.336184685148922</v>
      </c>
      <c r="B58" s="22">
        <v>6.204266721632484</v>
      </c>
      <c r="C58" s="22">
        <v>0.49469236318664334</v>
      </c>
      <c r="D58" s="22">
        <v>46.964856230031948</v>
      </c>
      <c r="E58" s="22">
        <f t="shared" si="2"/>
        <v>0</v>
      </c>
      <c r="F58" s="23">
        <v>74.239999999999995</v>
      </c>
      <c r="G58" s="23">
        <v>2.97</v>
      </c>
      <c r="H58" s="23">
        <v>22.79</v>
      </c>
      <c r="I58" s="23">
        <f t="shared" si="3"/>
        <v>0</v>
      </c>
      <c r="J58" s="24">
        <v>1300</v>
      </c>
      <c r="K58" s="24">
        <v>40</v>
      </c>
      <c r="L58" s="24">
        <v>0.5</v>
      </c>
      <c r="M58" s="17">
        <v>12.002081289912402</v>
      </c>
      <c r="N58" s="17">
        <v>3.5343598417233548</v>
      </c>
    </row>
    <row r="59" spans="1:14">
      <c r="A59" s="22">
        <v>46.336184685148922</v>
      </c>
      <c r="B59" s="22">
        <v>6.204266721632484</v>
      </c>
      <c r="C59" s="22">
        <v>0.49469236318664334</v>
      </c>
      <c r="D59" s="22">
        <v>46.964856230031948</v>
      </c>
      <c r="E59" s="22">
        <f t="shared" si="2"/>
        <v>0</v>
      </c>
      <c r="F59" s="23">
        <v>74.239999999999995</v>
      </c>
      <c r="G59" s="23">
        <v>2.97</v>
      </c>
      <c r="H59" s="23">
        <v>22.79</v>
      </c>
      <c r="I59" s="23">
        <f t="shared" si="3"/>
        <v>0</v>
      </c>
      <c r="J59" s="24">
        <v>500</v>
      </c>
      <c r="K59" s="24">
        <v>50</v>
      </c>
      <c r="L59" s="24">
        <v>1</v>
      </c>
      <c r="M59" s="17">
        <v>30.109969491624867</v>
      </c>
      <c r="N59" s="17">
        <v>9.8219036165215385</v>
      </c>
    </row>
    <row r="60" spans="1:14">
      <c r="A60" s="22">
        <v>46.336184685148922</v>
      </c>
      <c r="B60" s="22">
        <v>6.204266721632484</v>
      </c>
      <c r="C60" s="22">
        <v>0.49469236318664334</v>
      </c>
      <c r="D60" s="22">
        <v>46.964856230031948</v>
      </c>
      <c r="E60" s="22">
        <f t="shared" si="2"/>
        <v>0</v>
      </c>
      <c r="F60" s="23">
        <v>74.239999999999995</v>
      </c>
      <c r="G60" s="23">
        <v>2.97</v>
      </c>
      <c r="H60" s="23">
        <v>22.79</v>
      </c>
      <c r="I60" s="23">
        <f t="shared" si="3"/>
        <v>0</v>
      </c>
      <c r="J60" s="24">
        <v>600</v>
      </c>
      <c r="K60" s="24">
        <v>60</v>
      </c>
      <c r="L60" s="24">
        <v>1.5</v>
      </c>
      <c r="M60" s="17">
        <v>38.881874380268684</v>
      </c>
      <c r="N60" s="17">
        <v>8.3469742924241324</v>
      </c>
    </row>
    <row r="61" spans="1:14">
      <c r="A61" s="22">
        <v>46.336184685148922</v>
      </c>
      <c r="B61" s="22">
        <v>6.204266721632484</v>
      </c>
      <c r="C61" s="22">
        <v>0.49469236318664334</v>
      </c>
      <c r="D61" s="22">
        <v>46.964856230031948</v>
      </c>
      <c r="E61" s="22">
        <f t="shared" si="2"/>
        <v>0</v>
      </c>
      <c r="F61" s="23">
        <v>74.239999999999995</v>
      </c>
      <c r="G61" s="23">
        <v>2.97</v>
      </c>
      <c r="H61" s="23">
        <v>22.79</v>
      </c>
      <c r="I61" s="23">
        <f t="shared" si="3"/>
        <v>0</v>
      </c>
      <c r="J61" s="24">
        <v>700</v>
      </c>
      <c r="K61" s="24">
        <v>10</v>
      </c>
      <c r="L61" s="24">
        <v>2</v>
      </c>
      <c r="M61" s="17">
        <v>34.824993008082956</v>
      </c>
      <c r="N61" s="17">
        <v>7.1583499974456597</v>
      </c>
    </row>
    <row r="62" spans="1:14">
      <c r="A62" s="22">
        <v>46.336184685148922</v>
      </c>
      <c r="B62" s="22">
        <v>6.204266721632484</v>
      </c>
      <c r="C62" s="22">
        <v>0.49469236318664334</v>
      </c>
      <c r="D62" s="22">
        <v>46.964856230031948</v>
      </c>
      <c r="E62" s="22">
        <f t="shared" si="2"/>
        <v>0</v>
      </c>
      <c r="F62" s="23">
        <v>74.239999999999995</v>
      </c>
      <c r="G62" s="23">
        <v>2.97</v>
      </c>
      <c r="H62" s="23">
        <v>22.79</v>
      </c>
      <c r="I62" s="23">
        <f t="shared" si="3"/>
        <v>0</v>
      </c>
      <c r="J62" s="24">
        <v>800</v>
      </c>
      <c r="K62" s="24">
        <v>20</v>
      </c>
      <c r="L62" s="24">
        <v>2.5</v>
      </c>
      <c r="M62" s="17">
        <v>31.506849386722095</v>
      </c>
      <c r="N62" s="17">
        <v>6.6814106413796539</v>
      </c>
    </row>
    <row r="63" spans="1:14">
      <c r="A63" s="22">
        <v>46.336184685148922</v>
      </c>
      <c r="B63" s="22">
        <v>6.204266721632484</v>
      </c>
      <c r="C63" s="22">
        <v>0.49469236318664334</v>
      </c>
      <c r="D63" s="22">
        <v>46.964856230031948</v>
      </c>
      <c r="E63" s="22">
        <f t="shared" si="2"/>
        <v>0</v>
      </c>
      <c r="F63" s="23">
        <v>74.239999999999995</v>
      </c>
      <c r="G63" s="23">
        <v>2.97</v>
      </c>
      <c r="H63" s="23">
        <v>22.79</v>
      </c>
      <c r="I63" s="23">
        <f t="shared" si="3"/>
        <v>0</v>
      </c>
      <c r="J63" s="24">
        <v>900</v>
      </c>
      <c r="K63" s="24">
        <v>30</v>
      </c>
      <c r="L63" s="24">
        <v>3</v>
      </c>
      <c r="M63" s="17">
        <v>29.060476027447869</v>
      </c>
      <c r="N63" s="17">
        <v>6.3405367775955952</v>
      </c>
    </row>
    <row r="64" spans="1:14">
      <c r="A64" s="22">
        <v>46.336184685148922</v>
      </c>
      <c r="B64" s="22">
        <v>6.204266721632484</v>
      </c>
      <c r="C64" s="22">
        <v>0.49469236318664334</v>
      </c>
      <c r="D64" s="22">
        <v>46.964856230031948</v>
      </c>
      <c r="E64" s="22">
        <f t="shared" si="2"/>
        <v>0</v>
      </c>
      <c r="F64" s="23">
        <v>74.239999999999995</v>
      </c>
      <c r="G64" s="23">
        <v>2.97</v>
      </c>
      <c r="H64" s="23">
        <v>22.79</v>
      </c>
      <c r="I64" s="23">
        <f t="shared" si="3"/>
        <v>0</v>
      </c>
      <c r="J64" s="24">
        <v>1000</v>
      </c>
      <c r="K64" s="24">
        <v>40</v>
      </c>
      <c r="L64" s="24">
        <v>3.5</v>
      </c>
      <c r="M64" s="17">
        <v>27.249905417768193</v>
      </c>
      <c r="N64" s="17">
        <v>6.0957832025865892</v>
      </c>
    </row>
    <row r="65" spans="1:14">
      <c r="A65" s="22">
        <v>46.336184685148922</v>
      </c>
      <c r="B65" s="22">
        <v>6.204266721632484</v>
      </c>
      <c r="C65" s="22">
        <v>0.49469236318664334</v>
      </c>
      <c r="D65" s="22">
        <v>46.964856230031948</v>
      </c>
      <c r="E65" s="22">
        <f t="shared" ref="E65:E117" si="4">100-(SUM(A65:D65))</f>
        <v>0</v>
      </c>
      <c r="F65" s="23">
        <v>74.239999999999995</v>
      </c>
      <c r="G65" s="23">
        <v>2.97</v>
      </c>
      <c r="H65" s="23">
        <v>22.79</v>
      </c>
      <c r="I65" s="23">
        <f t="shared" si="3"/>
        <v>0</v>
      </c>
      <c r="J65" s="24">
        <v>1100</v>
      </c>
      <c r="K65" s="24">
        <v>50</v>
      </c>
      <c r="L65" s="24">
        <v>4</v>
      </c>
      <c r="M65" s="17">
        <v>25.893812459749967</v>
      </c>
      <c r="N65" s="17">
        <v>5.92081708121981</v>
      </c>
    </row>
    <row r="66" spans="1:14">
      <c r="A66" s="22">
        <v>46.336184685148922</v>
      </c>
      <c r="B66" s="22">
        <v>6.204266721632484</v>
      </c>
      <c r="C66" s="22">
        <v>0.49469236318664334</v>
      </c>
      <c r="D66" s="22">
        <v>46.964856230031948</v>
      </c>
      <c r="E66" s="22">
        <f t="shared" si="4"/>
        <v>0</v>
      </c>
      <c r="F66" s="23">
        <v>74.239999999999995</v>
      </c>
      <c r="G66" s="23">
        <v>2.97</v>
      </c>
      <c r="H66" s="23">
        <v>22.79</v>
      </c>
      <c r="I66" s="23">
        <f t="shared" si="3"/>
        <v>0</v>
      </c>
      <c r="J66" s="24">
        <v>1200</v>
      </c>
      <c r="K66" s="24">
        <v>60</v>
      </c>
      <c r="L66" s="24">
        <v>4.5</v>
      </c>
      <c r="M66" s="17">
        <v>24.867032885171898</v>
      </c>
      <c r="N66" s="17">
        <v>5.7973396925889285</v>
      </c>
    </row>
    <row r="67" spans="1:14">
      <c r="A67" s="22">
        <v>46.336184685148922</v>
      </c>
      <c r="B67" s="22">
        <v>6.204266721632484</v>
      </c>
      <c r="C67" s="22">
        <v>0.49469236318664334</v>
      </c>
      <c r="D67" s="22">
        <v>46.964856230031948</v>
      </c>
      <c r="E67" s="22">
        <f t="shared" si="4"/>
        <v>0</v>
      </c>
      <c r="F67" s="23">
        <v>74.239999999999995</v>
      </c>
      <c r="G67" s="23">
        <v>2.97</v>
      </c>
      <c r="H67" s="23">
        <v>22.79</v>
      </c>
      <c r="I67" s="23">
        <f t="shared" si="3"/>
        <v>0</v>
      </c>
      <c r="J67" s="24">
        <v>1300</v>
      </c>
      <c r="K67" s="24">
        <v>10</v>
      </c>
      <c r="L67" s="24">
        <v>5</v>
      </c>
      <c r="M67" s="17">
        <v>24.313654571799191</v>
      </c>
      <c r="N67" s="17">
        <v>5.4813482374882341</v>
      </c>
    </row>
    <row r="68" spans="1:14">
      <c r="A68" s="22">
        <v>46.336184685148922</v>
      </c>
      <c r="B68" s="22">
        <v>6.204266721632484</v>
      </c>
      <c r="C68" s="22">
        <v>0.49469236318664334</v>
      </c>
      <c r="D68" s="22">
        <v>46.964856230031948</v>
      </c>
      <c r="E68" s="22">
        <f t="shared" si="4"/>
        <v>0</v>
      </c>
      <c r="F68" s="23">
        <v>74.239999999999995</v>
      </c>
      <c r="G68" s="23">
        <v>2.97</v>
      </c>
      <c r="H68" s="23">
        <v>22.79</v>
      </c>
      <c r="I68" s="23">
        <f t="shared" si="3"/>
        <v>0</v>
      </c>
      <c r="J68" s="24">
        <v>500</v>
      </c>
      <c r="K68" s="24">
        <v>20</v>
      </c>
      <c r="L68" s="24">
        <v>0.5</v>
      </c>
      <c r="M68" s="17">
        <v>22.636840923787219</v>
      </c>
      <c r="N68" s="17">
        <v>9.0510738492469898</v>
      </c>
    </row>
    <row r="69" spans="1:14">
      <c r="A69" s="22">
        <v>46.336184685148922</v>
      </c>
      <c r="B69" s="22">
        <v>6.204266721632484</v>
      </c>
      <c r="C69" s="22">
        <v>0.49469236318664334</v>
      </c>
      <c r="D69" s="22">
        <v>46.964856230031948</v>
      </c>
      <c r="E69" s="22">
        <f t="shared" si="4"/>
        <v>0</v>
      </c>
      <c r="F69" s="23">
        <v>74.239999999999995</v>
      </c>
      <c r="G69" s="23">
        <v>2.97</v>
      </c>
      <c r="H69" s="23">
        <v>22.79</v>
      </c>
      <c r="I69" s="23">
        <f t="shared" si="3"/>
        <v>0</v>
      </c>
      <c r="J69" s="24">
        <v>600</v>
      </c>
      <c r="K69" s="24">
        <v>30</v>
      </c>
      <c r="L69" s="24">
        <v>1</v>
      </c>
      <c r="M69" s="17">
        <v>32.874312828246623</v>
      </c>
      <c r="N69" s="17">
        <v>7.4016972403335659</v>
      </c>
    </row>
    <row r="70" spans="1:14">
      <c r="A70" s="22">
        <v>46.336184685148922</v>
      </c>
      <c r="B70" s="22">
        <v>6.204266721632484</v>
      </c>
      <c r="C70" s="22">
        <v>0.49469236318664334</v>
      </c>
      <c r="D70" s="22">
        <v>46.964856230031948</v>
      </c>
      <c r="E70" s="22">
        <f t="shared" si="4"/>
        <v>0</v>
      </c>
      <c r="F70" s="23">
        <v>74.239999999999995</v>
      </c>
      <c r="G70" s="23">
        <v>2.97</v>
      </c>
      <c r="H70" s="23">
        <v>22.79</v>
      </c>
      <c r="I70" s="23">
        <f t="shared" si="3"/>
        <v>0</v>
      </c>
      <c r="J70" s="24">
        <v>700</v>
      </c>
      <c r="K70" s="24">
        <v>40</v>
      </c>
      <c r="L70" s="24">
        <v>1.5</v>
      </c>
      <c r="M70" s="17">
        <v>31.078347141862437</v>
      </c>
      <c r="N70" s="17">
        <v>6.7309481975051266</v>
      </c>
    </row>
    <row r="71" spans="1:14">
      <c r="A71" s="22">
        <v>46.336184685148922</v>
      </c>
      <c r="B71" s="22">
        <v>6.204266721632484</v>
      </c>
      <c r="C71" s="22">
        <v>0.49469236318664334</v>
      </c>
      <c r="D71" s="22">
        <v>46.964856230031948</v>
      </c>
      <c r="E71" s="22">
        <f t="shared" si="4"/>
        <v>0</v>
      </c>
      <c r="F71" s="23">
        <v>74.239999999999995</v>
      </c>
      <c r="G71" s="23">
        <v>2.97</v>
      </c>
      <c r="H71" s="23">
        <v>22.79</v>
      </c>
      <c r="I71" s="23">
        <f t="shared" si="3"/>
        <v>0</v>
      </c>
      <c r="J71" s="24">
        <v>800</v>
      </c>
      <c r="K71" s="24">
        <v>50</v>
      </c>
      <c r="L71" s="24">
        <v>2</v>
      </c>
      <c r="M71" s="17">
        <v>28.67756142200848</v>
      </c>
      <c r="N71" s="17">
        <v>6.3799981215424904</v>
      </c>
    </row>
    <row r="72" spans="1:14">
      <c r="A72" s="22">
        <v>46.336184685148922</v>
      </c>
      <c r="B72" s="22">
        <v>6.204266721632484</v>
      </c>
      <c r="C72" s="22">
        <v>0.49469236318664334</v>
      </c>
      <c r="D72" s="22">
        <v>46.964856230031948</v>
      </c>
      <c r="E72" s="22">
        <f t="shared" si="4"/>
        <v>0</v>
      </c>
      <c r="F72" s="23">
        <v>74.239999999999995</v>
      </c>
      <c r="G72" s="23">
        <v>2.97</v>
      </c>
      <c r="H72" s="23">
        <v>22.79</v>
      </c>
      <c r="I72" s="23">
        <f t="shared" si="3"/>
        <v>0</v>
      </c>
      <c r="J72" s="24">
        <v>900</v>
      </c>
      <c r="K72" s="24">
        <v>60</v>
      </c>
      <c r="L72" s="24">
        <v>2.5</v>
      </c>
      <c r="M72" s="17">
        <v>26.804990610577189</v>
      </c>
      <c r="N72" s="17">
        <v>6.1207002961394998</v>
      </c>
    </row>
    <row r="73" spans="1:14">
      <c r="A73" s="22">
        <v>46.336184685148922</v>
      </c>
      <c r="B73" s="22">
        <v>6.204266721632484</v>
      </c>
      <c r="C73" s="22">
        <v>0.49469236318664334</v>
      </c>
      <c r="D73" s="22">
        <v>46.964856230031948</v>
      </c>
      <c r="E73" s="22">
        <f t="shared" si="4"/>
        <v>0</v>
      </c>
      <c r="F73" s="23">
        <v>74.239999999999995</v>
      </c>
      <c r="G73" s="23">
        <v>2.97</v>
      </c>
      <c r="H73" s="23">
        <v>22.79</v>
      </c>
      <c r="I73" s="23">
        <f t="shared" si="3"/>
        <v>0</v>
      </c>
      <c r="J73" s="24">
        <v>1000</v>
      </c>
      <c r="K73" s="24">
        <v>60</v>
      </c>
      <c r="L73" s="24">
        <v>3</v>
      </c>
      <c r="M73" s="17">
        <v>25.39982809793252</v>
      </c>
      <c r="N73" s="17">
        <v>5.8864500154295074</v>
      </c>
    </row>
    <row r="74" spans="1:14">
      <c r="A74" s="22">
        <v>47.649030161470499</v>
      </c>
      <c r="B74" s="22">
        <v>6.1744693815375244</v>
      </c>
      <c r="C74" s="22">
        <v>0.61947801360820554</v>
      </c>
      <c r="D74" s="22">
        <v>45.557022443383772</v>
      </c>
      <c r="E74" s="22">
        <f t="shared" si="4"/>
        <v>0</v>
      </c>
      <c r="F74" s="23">
        <v>72.95</v>
      </c>
      <c r="G74" s="23">
        <v>1.54</v>
      </c>
      <c r="H74" s="23">
        <v>25.51</v>
      </c>
      <c r="I74" s="23">
        <f t="shared" si="3"/>
        <v>0</v>
      </c>
      <c r="J74" s="24">
        <v>1100</v>
      </c>
      <c r="K74" s="24">
        <v>50</v>
      </c>
      <c r="L74" s="24">
        <v>0.5</v>
      </c>
      <c r="M74" s="17">
        <v>13.164998993775079</v>
      </c>
      <c r="N74" s="17">
        <v>1.8876147950949667</v>
      </c>
    </row>
    <row r="75" spans="1:14">
      <c r="A75" s="22">
        <v>47.649030161470499</v>
      </c>
      <c r="B75" s="22">
        <v>6.1744693815375244</v>
      </c>
      <c r="C75" s="22">
        <v>0.61947801360820554</v>
      </c>
      <c r="D75" s="22">
        <v>45.557022443383772</v>
      </c>
      <c r="E75" s="22">
        <f t="shared" si="4"/>
        <v>0</v>
      </c>
      <c r="F75" s="23">
        <v>72.95</v>
      </c>
      <c r="G75" s="23">
        <v>1.54</v>
      </c>
      <c r="H75" s="23">
        <v>25.51</v>
      </c>
      <c r="I75" s="23">
        <f t="shared" si="3"/>
        <v>0</v>
      </c>
      <c r="J75" s="24">
        <v>1200</v>
      </c>
      <c r="K75" s="24">
        <v>40</v>
      </c>
      <c r="L75" s="24">
        <v>0.5</v>
      </c>
      <c r="M75" s="17">
        <v>12.39754111033565</v>
      </c>
      <c r="N75" s="17">
        <v>1.8052186869292723</v>
      </c>
    </row>
    <row r="76" spans="1:14">
      <c r="A76" s="22">
        <v>47.649030161470499</v>
      </c>
      <c r="B76" s="22">
        <v>6.1744693815375244</v>
      </c>
      <c r="C76" s="22">
        <v>0.61947801360820554</v>
      </c>
      <c r="D76" s="22">
        <v>45.557022443383772</v>
      </c>
      <c r="E76" s="22">
        <f t="shared" si="4"/>
        <v>0</v>
      </c>
      <c r="F76" s="23">
        <v>72.95</v>
      </c>
      <c r="G76" s="23">
        <v>1.54</v>
      </c>
      <c r="H76" s="23">
        <v>25.51</v>
      </c>
      <c r="I76" s="23">
        <f t="shared" ref="I76:I123" si="5">100- SUM(F76:H76)</f>
        <v>0</v>
      </c>
      <c r="J76" s="24">
        <v>1300</v>
      </c>
      <c r="K76" s="24">
        <v>30</v>
      </c>
      <c r="L76" s="24">
        <v>1</v>
      </c>
      <c r="M76" s="17">
        <v>13.426106487960949</v>
      </c>
      <c r="N76" s="17">
        <v>1.8807471026256521</v>
      </c>
    </row>
    <row r="77" spans="1:14">
      <c r="A77" s="22">
        <v>47.649030161470499</v>
      </c>
      <c r="B77" s="22">
        <v>6.1744693815375244</v>
      </c>
      <c r="C77" s="22">
        <v>0.61947801360820554</v>
      </c>
      <c r="D77" s="22">
        <v>45.557022443383772</v>
      </c>
      <c r="E77" s="22">
        <f t="shared" si="4"/>
        <v>0</v>
      </c>
      <c r="F77" s="23">
        <v>72.95</v>
      </c>
      <c r="G77" s="23">
        <v>1.54</v>
      </c>
      <c r="H77" s="23">
        <v>25.51</v>
      </c>
      <c r="I77" s="23">
        <f t="shared" si="5"/>
        <v>0</v>
      </c>
      <c r="J77" s="24">
        <v>500</v>
      </c>
      <c r="K77" s="24">
        <v>20</v>
      </c>
      <c r="L77" s="24">
        <v>1.5</v>
      </c>
      <c r="M77" s="17">
        <v>34.377685369090415</v>
      </c>
      <c r="N77" s="17">
        <v>5.1747224887054957</v>
      </c>
    </row>
    <row r="78" spans="1:14">
      <c r="A78" s="22">
        <v>47.649030161470499</v>
      </c>
      <c r="B78" s="22">
        <v>6.1744693815375244</v>
      </c>
      <c r="C78" s="22">
        <v>0.61947801360820554</v>
      </c>
      <c r="D78" s="22">
        <v>45.557022443383772</v>
      </c>
      <c r="E78" s="22">
        <f t="shared" si="4"/>
        <v>0</v>
      </c>
      <c r="F78" s="23">
        <v>72.95</v>
      </c>
      <c r="G78" s="23">
        <v>1.54</v>
      </c>
      <c r="H78" s="23">
        <v>25.51</v>
      </c>
      <c r="I78" s="23">
        <f t="shared" si="5"/>
        <v>0</v>
      </c>
      <c r="J78" s="24">
        <v>600</v>
      </c>
      <c r="K78" s="24">
        <v>10</v>
      </c>
      <c r="L78" s="24">
        <v>2</v>
      </c>
      <c r="M78" s="17">
        <v>42.006655911282131</v>
      </c>
      <c r="N78" s="17">
        <v>4.358035233582906</v>
      </c>
    </row>
    <row r="79" spans="1:14">
      <c r="A79" s="22">
        <v>47.649030161470499</v>
      </c>
      <c r="B79" s="22">
        <v>6.1744693815375244</v>
      </c>
      <c r="C79" s="22">
        <v>0.61947801360820554</v>
      </c>
      <c r="D79" s="22">
        <v>45.557022443383772</v>
      </c>
      <c r="E79" s="22">
        <f t="shared" si="4"/>
        <v>0</v>
      </c>
      <c r="F79" s="23">
        <v>72.95</v>
      </c>
      <c r="G79" s="23">
        <v>1.54</v>
      </c>
      <c r="H79" s="23">
        <v>25.51</v>
      </c>
      <c r="I79" s="23">
        <f t="shared" si="5"/>
        <v>0</v>
      </c>
      <c r="J79" s="24">
        <v>700</v>
      </c>
      <c r="K79" s="24">
        <v>60</v>
      </c>
      <c r="L79" s="24">
        <v>2.5</v>
      </c>
      <c r="M79" s="17">
        <v>37.292160608493532</v>
      </c>
      <c r="N79" s="17">
        <v>4.0125294933294064</v>
      </c>
    </row>
    <row r="80" spans="1:14">
      <c r="A80" s="22">
        <v>47.649030161470499</v>
      </c>
      <c r="B80" s="22">
        <v>6.1744693815375244</v>
      </c>
      <c r="C80" s="22">
        <v>0.61947801360820554</v>
      </c>
      <c r="D80" s="22">
        <v>45.557022443383772</v>
      </c>
      <c r="E80" s="22">
        <f t="shared" si="4"/>
        <v>0</v>
      </c>
      <c r="F80" s="23">
        <v>72.95</v>
      </c>
      <c r="G80" s="23">
        <v>1.54</v>
      </c>
      <c r="H80" s="23">
        <v>25.51</v>
      </c>
      <c r="I80" s="23">
        <f t="shared" si="5"/>
        <v>0</v>
      </c>
      <c r="J80" s="24">
        <v>800</v>
      </c>
      <c r="K80" s="24">
        <v>50</v>
      </c>
      <c r="L80" s="24">
        <v>3</v>
      </c>
      <c r="M80" s="17">
        <v>33.202114412291714</v>
      </c>
      <c r="N80" s="17">
        <v>3.6300986907541217</v>
      </c>
    </row>
    <row r="81" spans="1:14">
      <c r="A81" s="22">
        <v>47.649030161470499</v>
      </c>
      <c r="B81" s="22">
        <v>6.1744693815375244</v>
      </c>
      <c r="C81" s="22">
        <v>0.61947801360820554</v>
      </c>
      <c r="D81" s="22">
        <v>45.557022443383772</v>
      </c>
      <c r="E81" s="22">
        <f t="shared" si="4"/>
        <v>0</v>
      </c>
      <c r="F81" s="23">
        <v>72.95</v>
      </c>
      <c r="G81" s="23">
        <v>1.54</v>
      </c>
      <c r="H81" s="23">
        <v>25.51</v>
      </c>
      <c r="I81" s="23">
        <f t="shared" si="5"/>
        <v>0</v>
      </c>
      <c r="J81" s="24">
        <v>900</v>
      </c>
      <c r="K81" s="24">
        <v>40</v>
      </c>
      <c r="L81" s="24">
        <v>3.5</v>
      </c>
      <c r="M81" s="17">
        <v>30.313000971058308</v>
      </c>
      <c r="N81" s="17">
        <v>3.3562046314768739</v>
      </c>
    </row>
    <row r="82" spans="1:14">
      <c r="A82" s="22">
        <v>47.649030161470499</v>
      </c>
      <c r="B82" s="22">
        <v>6.1744693815375244</v>
      </c>
      <c r="C82" s="22">
        <v>0.61947801360820554</v>
      </c>
      <c r="D82" s="22">
        <v>45.557022443383772</v>
      </c>
      <c r="E82" s="22">
        <f t="shared" si="4"/>
        <v>0</v>
      </c>
      <c r="F82" s="23">
        <v>72.95</v>
      </c>
      <c r="G82" s="23">
        <v>1.54</v>
      </c>
      <c r="H82" s="23">
        <v>25.51</v>
      </c>
      <c r="I82" s="23">
        <f t="shared" si="5"/>
        <v>0</v>
      </c>
      <c r="J82" s="24">
        <v>1000</v>
      </c>
      <c r="K82" s="24">
        <v>30</v>
      </c>
      <c r="L82" s="24">
        <v>4</v>
      </c>
      <c r="M82" s="17">
        <v>28.249250200530128</v>
      </c>
      <c r="N82" s="17">
        <v>3.1554162597604094</v>
      </c>
    </row>
    <row r="83" spans="1:14">
      <c r="A83" s="22">
        <v>47.649030161470499</v>
      </c>
      <c r="B83" s="22">
        <v>6.1744693815375244</v>
      </c>
      <c r="C83" s="22">
        <v>0.61947801360820554</v>
      </c>
      <c r="D83" s="22">
        <v>45.557022443383772</v>
      </c>
      <c r="E83" s="22">
        <f t="shared" si="4"/>
        <v>0</v>
      </c>
      <c r="F83" s="23">
        <v>72.95</v>
      </c>
      <c r="G83" s="23">
        <v>1.54</v>
      </c>
      <c r="H83" s="23">
        <v>25.51</v>
      </c>
      <c r="I83" s="23">
        <f t="shared" si="5"/>
        <v>0</v>
      </c>
      <c r="J83" s="24">
        <v>1100</v>
      </c>
      <c r="K83" s="24">
        <v>20</v>
      </c>
      <c r="L83" s="24">
        <v>4.5</v>
      </c>
      <c r="M83" s="17">
        <v>26.755347574136707</v>
      </c>
      <c r="N83" s="17">
        <v>3.0051592933547746</v>
      </c>
    </row>
    <row r="84" spans="1:14">
      <c r="A84" s="22">
        <v>47.649030161470499</v>
      </c>
      <c r="B84" s="22">
        <v>6.1744693815375244</v>
      </c>
      <c r="C84" s="22">
        <v>0.61947801360820554</v>
      </c>
      <c r="D84" s="22">
        <v>45.557022443383772</v>
      </c>
      <c r="E84" s="22">
        <f t="shared" si="4"/>
        <v>0</v>
      </c>
      <c r="F84" s="23">
        <v>72.95</v>
      </c>
      <c r="G84" s="23">
        <v>1.54</v>
      </c>
      <c r="H84" s="23">
        <v>25.51</v>
      </c>
      <c r="I84" s="23">
        <f t="shared" si="5"/>
        <v>0</v>
      </c>
      <c r="J84" s="24">
        <v>1200</v>
      </c>
      <c r="K84" s="24">
        <v>10</v>
      </c>
      <c r="L84" s="24">
        <v>5</v>
      </c>
      <c r="M84" s="17">
        <v>25.663806227449616</v>
      </c>
      <c r="N84" s="17">
        <v>2.8906236375957239</v>
      </c>
    </row>
    <row r="85" spans="1:14">
      <c r="A85" s="22">
        <v>47.649030161470499</v>
      </c>
      <c r="B85" s="22">
        <v>6.1744693815375244</v>
      </c>
      <c r="C85" s="22">
        <v>0.61947801360820554</v>
      </c>
      <c r="D85" s="22">
        <v>45.557022443383772</v>
      </c>
      <c r="E85" s="22">
        <f t="shared" si="4"/>
        <v>0</v>
      </c>
      <c r="F85" s="23">
        <v>72.95</v>
      </c>
      <c r="G85" s="23">
        <v>1.54</v>
      </c>
      <c r="H85" s="23">
        <v>25.51</v>
      </c>
      <c r="I85" s="23">
        <f t="shared" si="5"/>
        <v>0</v>
      </c>
      <c r="J85" s="24">
        <v>1300</v>
      </c>
      <c r="K85" s="24">
        <v>10</v>
      </c>
      <c r="L85" s="24">
        <v>0.5</v>
      </c>
      <c r="M85" s="17">
        <v>11.920747265761397</v>
      </c>
      <c r="N85" s="17">
        <v>1.7223637329607018</v>
      </c>
    </row>
    <row r="86" spans="1:14">
      <c r="A86" s="22">
        <v>47.649030161470499</v>
      </c>
      <c r="B86" s="22">
        <v>6.1744693815375244</v>
      </c>
      <c r="C86" s="22">
        <v>0.61947801360820554</v>
      </c>
      <c r="D86" s="22">
        <v>45.557022443383772</v>
      </c>
      <c r="E86" s="22">
        <f t="shared" si="4"/>
        <v>0</v>
      </c>
      <c r="F86" s="23">
        <v>72.95</v>
      </c>
      <c r="G86" s="23">
        <v>1.54</v>
      </c>
      <c r="H86" s="23">
        <v>25.51</v>
      </c>
      <c r="I86" s="23">
        <f t="shared" si="5"/>
        <v>0</v>
      </c>
      <c r="J86" s="24">
        <v>500</v>
      </c>
      <c r="K86" s="24">
        <v>20</v>
      </c>
      <c r="L86" s="24">
        <v>1</v>
      </c>
      <c r="M86" s="17">
        <v>27.991331319126701</v>
      </c>
      <c r="N86" s="17">
        <v>4.9053021857262076</v>
      </c>
    </row>
    <row r="87" spans="1:14">
      <c r="A87" s="22">
        <v>47.649030161470499</v>
      </c>
      <c r="B87" s="22">
        <v>6.1744693815375244</v>
      </c>
      <c r="C87" s="22">
        <v>0.61947801360820554</v>
      </c>
      <c r="D87" s="22">
        <v>45.557022443383772</v>
      </c>
      <c r="E87" s="22">
        <f t="shared" si="4"/>
        <v>0</v>
      </c>
      <c r="F87" s="23">
        <v>72.95</v>
      </c>
      <c r="G87" s="23">
        <v>1.54</v>
      </c>
      <c r="H87" s="23">
        <v>25.51</v>
      </c>
      <c r="I87" s="23">
        <f t="shared" si="5"/>
        <v>0</v>
      </c>
      <c r="J87" s="24">
        <v>600</v>
      </c>
      <c r="K87" s="24">
        <v>30</v>
      </c>
      <c r="L87" s="24">
        <v>1.5</v>
      </c>
      <c r="M87" s="17">
        <v>37.212505050435283</v>
      </c>
      <c r="N87" s="17">
        <v>4.0808349812354461</v>
      </c>
    </row>
    <row r="88" spans="1:14">
      <c r="A88" s="22">
        <v>47.649030161470499</v>
      </c>
      <c r="B88" s="22">
        <v>6.1744693815375244</v>
      </c>
      <c r="C88" s="22">
        <v>0.61947801360820554</v>
      </c>
      <c r="D88" s="22">
        <v>45.557022443383772</v>
      </c>
      <c r="E88" s="22">
        <f t="shared" si="4"/>
        <v>0</v>
      </c>
      <c r="F88" s="23">
        <v>72.95</v>
      </c>
      <c r="G88" s="23">
        <v>1.54</v>
      </c>
      <c r="H88" s="23">
        <v>25.51</v>
      </c>
      <c r="I88" s="23">
        <f t="shared" si="5"/>
        <v>0</v>
      </c>
      <c r="J88" s="24">
        <v>700</v>
      </c>
      <c r="K88" s="24">
        <v>40</v>
      </c>
      <c r="L88" s="24">
        <v>2</v>
      </c>
      <c r="M88" s="17">
        <v>33.829908842023151</v>
      </c>
      <c r="N88" s="17">
        <v>3.6600673473781922</v>
      </c>
    </row>
    <row r="89" spans="1:14">
      <c r="A89" s="22">
        <v>47.649030161470499</v>
      </c>
      <c r="B89" s="22">
        <v>6.1744693815375244</v>
      </c>
      <c r="C89" s="22">
        <v>0.61947801360820554</v>
      </c>
      <c r="D89" s="22">
        <v>45.557022443383772</v>
      </c>
      <c r="E89" s="22">
        <f t="shared" si="4"/>
        <v>0</v>
      </c>
      <c r="F89" s="23">
        <v>72.95</v>
      </c>
      <c r="G89" s="23">
        <v>1.54</v>
      </c>
      <c r="H89" s="23">
        <v>25.51</v>
      </c>
      <c r="I89" s="23">
        <f t="shared" si="5"/>
        <v>0</v>
      </c>
      <c r="J89" s="24">
        <v>800</v>
      </c>
      <c r="K89" s="24">
        <v>50</v>
      </c>
      <c r="L89" s="24">
        <v>2.5</v>
      </c>
      <c r="M89" s="17">
        <v>30.614948033222195</v>
      </c>
      <c r="N89" s="17">
        <v>3.4086897289220652</v>
      </c>
    </row>
    <row r="90" spans="1:14">
      <c r="A90" s="22">
        <v>47.649030161470499</v>
      </c>
      <c r="B90" s="22">
        <v>6.1744693815375244</v>
      </c>
      <c r="C90" s="22">
        <v>0.61947801360820554</v>
      </c>
      <c r="D90" s="22">
        <v>45.557022443383772</v>
      </c>
      <c r="E90" s="22">
        <f t="shared" si="4"/>
        <v>0</v>
      </c>
      <c r="F90" s="23">
        <v>72.95</v>
      </c>
      <c r="G90" s="23">
        <v>1.54</v>
      </c>
      <c r="H90" s="23">
        <v>25.51</v>
      </c>
      <c r="I90" s="23">
        <f t="shared" si="5"/>
        <v>0</v>
      </c>
      <c r="J90" s="24">
        <v>900</v>
      </c>
      <c r="K90" s="24">
        <v>60</v>
      </c>
      <c r="L90" s="24">
        <v>3</v>
      </c>
      <c r="M90" s="17">
        <v>28.243078978694797</v>
      </c>
      <c r="N90" s="17">
        <v>3.2299153349577336</v>
      </c>
    </row>
    <row r="91" spans="1:14">
      <c r="A91" s="22">
        <v>48.26519337016574</v>
      </c>
      <c r="B91" s="22">
        <v>6.430939226519337</v>
      </c>
      <c r="C91" s="22">
        <v>1.1712707182320441</v>
      </c>
      <c r="D91" s="22">
        <v>44.066298342541437</v>
      </c>
      <c r="E91" s="22">
        <f t="shared" si="4"/>
        <v>6.6298342541443844E-2</v>
      </c>
      <c r="F91" s="23">
        <v>67.78</v>
      </c>
      <c r="G91" s="23">
        <v>9.49</v>
      </c>
      <c r="H91" s="23">
        <v>22.73</v>
      </c>
      <c r="I91" s="23">
        <f t="shared" si="5"/>
        <v>0</v>
      </c>
      <c r="J91" s="24">
        <v>1000</v>
      </c>
      <c r="K91" s="24">
        <v>10</v>
      </c>
      <c r="L91" s="24">
        <v>0.5</v>
      </c>
      <c r="M91" s="17">
        <v>15.04797591152964</v>
      </c>
      <c r="N91" s="17">
        <v>11.583601249193942</v>
      </c>
    </row>
    <row r="92" spans="1:14">
      <c r="A92" s="22">
        <v>48.26519337016574</v>
      </c>
      <c r="B92" s="22">
        <v>6.430939226519337</v>
      </c>
      <c r="C92" s="22">
        <v>1.1712707182320441</v>
      </c>
      <c r="D92" s="22">
        <v>44.066298342541437</v>
      </c>
      <c r="E92" s="22">
        <f t="shared" si="4"/>
        <v>6.6298342541443844E-2</v>
      </c>
      <c r="F92" s="23">
        <v>67.78</v>
      </c>
      <c r="G92" s="23">
        <v>9.49</v>
      </c>
      <c r="H92" s="23">
        <v>22.73</v>
      </c>
      <c r="I92" s="23">
        <f t="shared" si="5"/>
        <v>0</v>
      </c>
      <c r="J92" s="24">
        <v>1100</v>
      </c>
      <c r="K92" s="24">
        <v>20</v>
      </c>
      <c r="L92" s="24">
        <v>1</v>
      </c>
      <c r="M92" s="17">
        <v>16.040603497452601</v>
      </c>
      <c r="N92" s="17">
        <v>12.114842555751972</v>
      </c>
    </row>
    <row r="93" spans="1:14">
      <c r="A93" s="22">
        <v>48.26519337016574</v>
      </c>
      <c r="B93" s="22">
        <v>6.430939226519337</v>
      </c>
      <c r="C93" s="22">
        <v>1.1712707182320441</v>
      </c>
      <c r="D93" s="22">
        <v>44.066298342541437</v>
      </c>
      <c r="E93" s="22">
        <f t="shared" si="4"/>
        <v>6.6298342541443844E-2</v>
      </c>
      <c r="F93" s="23">
        <v>67.78</v>
      </c>
      <c r="G93" s="23">
        <v>9.49</v>
      </c>
      <c r="H93" s="23">
        <v>22.73</v>
      </c>
      <c r="I93" s="23">
        <f t="shared" si="5"/>
        <v>0</v>
      </c>
      <c r="J93" s="24">
        <v>1200</v>
      </c>
      <c r="K93" s="24">
        <v>30</v>
      </c>
      <c r="L93" s="24">
        <v>1.5</v>
      </c>
      <c r="M93" s="17">
        <v>16.659400740273419</v>
      </c>
      <c r="N93" s="17">
        <v>12.481592155076459</v>
      </c>
    </row>
    <row r="94" spans="1:14">
      <c r="A94" s="22">
        <v>48.26519337016574</v>
      </c>
      <c r="B94" s="22">
        <v>6.430939226519337</v>
      </c>
      <c r="C94" s="22">
        <v>1.1712707182320441</v>
      </c>
      <c r="D94" s="22">
        <v>44.066298342541437</v>
      </c>
      <c r="E94" s="22">
        <f t="shared" si="4"/>
        <v>6.6298342541443844E-2</v>
      </c>
      <c r="F94" s="23">
        <v>67.78</v>
      </c>
      <c r="G94" s="23">
        <v>9.49</v>
      </c>
      <c r="H94" s="23">
        <v>22.73</v>
      </c>
      <c r="I94" s="23">
        <f t="shared" si="5"/>
        <v>0</v>
      </c>
      <c r="J94" s="24">
        <v>1300</v>
      </c>
      <c r="K94" s="24">
        <v>40</v>
      </c>
      <c r="L94" s="24">
        <v>2</v>
      </c>
      <c r="M94" s="17">
        <v>17.077294969575298</v>
      </c>
      <c r="N94" s="17">
        <v>12.761231750268362</v>
      </c>
    </row>
    <row r="95" spans="1:14">
      <c r="A95" s="22">
        <v>48.26519337016574</v>
      </c>
      <c r="B95" s="22">
        <v>6.430939226519337</v>
      </c>
      <c r="C95" s="22">
        <v>1.1712707182320441</v>
      </c>
      <c r="D95" s="22">
        <v>44.066298342541437</v>
      </c>
      <c r="E95" s="22">
        <f t="shared" si="4"/>
        <v>6.6298342541443844E-2</v>
      </c>
      <c r="F95" s="23">
        <v>67.78</v>
      </c>
      <c r="G95" s="23">
        <v>9.49</v>
      </c>
      <c r="H95" s="23">
        <v>22.73</v>
      </c>
      <c r="I95" s="23">
        <f t="shared" si="5"/>
        <v>0</v>
      </c>
      <c r="J95" s="24">
        <v>500</v>
      </c>
      <c r="K95" s="24">
        <v>50</v>
      </c>
      <c r="L95" s="24">
        <v>2.5</v>
      </c>
      <c r="M95" s="17">
        <v>48.321870443266512</v>
      </c>
      <c r="N95" s="17">
        <v>28.361547979843259</v>
      </c>
    </row>
    <row r="96" spans="1:14">
      <c r="A96" s="22">
        <v>48.26519337016574</v>
      </c>
      <c r="B96" s="22">
        <v>6.430939226519337</v>
      </c>
      <c r="C96" s="22">
        <v>1.1712707182320441</v>
      </c>
      <c r="D96" s="22">
        <v>44.066298342541437</v>
      </c>
      <c r="E96" s="22">
        <f t="shared" si="4"/>
        <v>6.6298342541443844E-2</v>
      </c>
      <c r="F96" s="23">
        <v>67.78</v>
      </c>
      <c r="G96" s="23">
        <v>9.49</v>
      </c>
      <c r="H96" s="23">
        <v>22.73</v>
      </c>
      <c r="I96" s="23">
        <f t="shared" si="5"/>
        <v>0</v>
      </c>
      <c r="J96" s="24">
        <v>600</v>
      </c>
      <c r="K96" s="24">
        <v>60</v>
      </c>
      <c r="L96" s="24">
        <v>3</v>
      </c>
      <c r="M96" s="17">
        <v>52.181841740070809</v>
      </c>
      <c r="N96" s="17">
        <v>26.581114311775156</v>
      </c>
    </row>
    <row r="97" spans="1:14">
      <c r="A97" s="22">
        <v>48.26519337016574</v>
      </c>
      <c r="B97" s="22">
        <v>6.430939226519337</v>
      </c>
      <c r="C97" s="22">
        <v>1.1712707182320441</v>
      </c>
      <c r="D97" s="22">
        <v>44.066298342541437</v>
      </c>
      <c r="E97" s="22">
        <f t="shared" si="4"/>
        <v>6.6298342541443844E-2</v>
      </c>
      <c r="F97" s="23">
        <v>67.78</v>
      </c>
      <c r="G97" s="23">
        <v>9.49</v>
      </c>
      <c r="H97" s="23">
        <v>22.73</v>
      </c>
      <c r="I97" s="23">
        <f t="shared" si="5"/>
        <v>0</v>
      </c>
      <c r="J97" s="24">
        <v>700</v>
      </c>
      <c r="K97" s="24">
        <v>10</v>
      </c>
      <c r="L97" s="24">
        <v>3.5</v>
      </c>
      <c r="M97" s="17">
        <v>44.805653361526282</v>
      </c>
      <c r="N97" s="17">
        <v>23.200142440608335</v>
      </c>
    </row>
    <row r="98" spans="1:14">
      <c r="A98" s="22">
        <v>48.26519337016574</v>
      </c>
      <c r="B98" s="22">
        <v>6.430939226519337</v>
      </c>
      <c r="C98" s="22">
        <v>1.1712707182320441</v>
      </c>
      <c r="D98" s="22">
        <v>44.066298342541437</v>
      </c>
      <c r="E98" s="22">
        <f t="shared" si="4"/>
        <v>6.6298342541443844E-2</v>
      </c>
      <c r="F98" s="23">
        <v>67.78</v>
      </c>
      <c r="G98" s="23">
        <v>9.49</v>
      </c>
      <c r="H98" s="23">
        <v>22.73</v>
      </c>
      <c r="I98" s="23">
        <f t="shared" si="5"/>
        <v>0</v>
      </c>
      <c r="J98" s="24">
        <v>800</v>
      </c>
      <c r="K98" s="24">
        <v>20</v>
      </c>
      <c r="L98" s="24">
        <v>0.5</v>
      </c>
      <c r="M98" s="17">
        <v>18.835635589360635</v>
      </c>
      <c r="N98" s="17">
        <v>13.356570113645198</v>
      </c>
    </row>
    <row r="99" spans="1:14">
      <c r="A99" s="22">
        <v>48.26519337016574</v>
      </c>
      <c r="B99" s="22">
        <v>6.430939226519337</v>
      </c>
      <c r="C99" s="22">
        <v>1.1712707182320441</v>
      </c>
      <c r="D99" s="22">
        <v>44.066298342541437</v>
      </c>
      <c r="E99" s="22">
        <f t="shared" si="4"/>
        <v>6.6298342541443844E-2</v>
      </c>
      <c r="F99" s="23">
        <v>67.78</v>
      </c>
      <c r="G99" s="23">
        <v>9.49</v>
      </c>
      <c r="H99" s="23">
        <v>22.73</v>
      </c>
      <c r="I99" s="23">
        <f t="shared" si="5"/>
        <v>0</v>
      </c>
      <c r="J99" s="24">
        <v>900</v>
      </c>
      <c r="K99" s="24">
        <v>60</v>
      </c>
      <c r="L99" s="24">
        <v>1</v>
      </c>
      <c r="M99" s="17">
        <v>19.533134430837215</v>
      </c>
      <c r="N99" s="17">
        <v>14.053776165680956</v>
      </c>
    </row>
    <row r="100" spans="1:14">
      <c r="A100" s="22">
        <v>48.26519337016574</v>
      </c>
      <c r="B100" s="22">
        <v>6.430939226519337</v>
      </c>
      <c r="C100" s="22">
        <v>1.1712707182320441</v>
      </c>
      <c r="D100" s="22">
        <v>44.066298342541437</v>
      </c>
      <c r="E100" s="22">
        <f t="shared" si="4"/>
        <v>6.6298342541443844E-2</v>
      </c>
      <c r="F100" s="23">
        <v>67.78</v>
      </c>
      <c r="G100" s="23">
        <v>9.49</v>
      </c>
      <c r="H100" s="23">
        <v>22.73</v>
      </c>
      <c r="I100" s="23">
        <f t="shared" si="5"/>
        <v>0</v>
      </c>
      <c r="J100" s="24">
        <v>1000</v>
      </c>
      <c r="K100" s="24">
        <v>50</v>
      </c>
      <c r="L100" s="24">
        <v>1.5</v>
      </c>
      <c r="M100" s="17">
        <v>19.769181524233527</v>
      </c>
      <c r="N100" s="17">
        <v>14.054071827376626</v>
      </c>
    </row>
    <row r="101" spans="1:14">
      <c r="A101" s="22">
        <v>48.26519337016574</v>
      </c>
      <c r="B101" s="22">
        <v>6.430939226519337</v>
      </c>
      <c r="C101" s="22">
        <v>1.1712707182320441</v>
      </c>
      <c r="D101" s="22">
        <v>44.066298342541437</v>
      </c>
      <c r="E101" s="22">
        <f t="shared" si="4"/>
        <v>6.6298342541443844E-2</v>
      </c>
      <c r="F101" s="23">
        <v>67.78</v>
      </c>
      <c r="G101" s="23">
        <v>9.49</v>
      </c>
      <c r="H101" s="23">
        <v>22.73</v>
      </c>
      <c r="I101" s="23">
        <f t="shared" si="5"/>
        <v>0</v>
      </c>
      <c r="J101" s="24">
        <v>1100</v>
      </c>
      <c r="K101" s="24">
        <v>40</v>
      </c>
      <c r="L101" s="24">
        <v>2</v>
      </c>
      <c r="M101" s="17">
        <v>19.851135069381215</v>
      </c>
      <c r="N101" s="17">
        <v>13.987654369208219</v>
      </c>
    </row>
    <row r="102" spans="1:14">
      <c r="A102" s="22">
        <v>48.26519337016574</v>
      </c>
      <c r="B102" s="22">
        <v>6.430939226519337</v>
      </c>
      <c r="C102" s="22">
        <v>1.1712707182320441</v>
      </c>
      <c r="D102" s="22">
        <v>44.066298342541437</v>
      </c>
      <c r="E102" s="22">
        <f t="shared" si="4"/>
        <v>6.6298342541443844E-2</v>
      </c>
      <c r="F102" s="23">
        <v>67.78</v>
      </c>
      <c r="G102" s="23">
        <v>9.49</v>
      </c>
      <c r="H102" s="23">
        <v>22.73</v>
      </c>
      <c r="I102" s="23">
        <f t="shared" si="5"/>
        <v>0</v>
      </c>
      <c r="J102" s="24">
        <v>1200</v>
      </c>
      <c r="K102" s="24">
        <v>30</v>
      </c>
      <c r="L102" s="24">
        <v>2.5</v>
      </c>
      <c r="M102" s="17">
        <v>19.89002786199508</v>
      </c>
      <c r="N102" s="17">
        <v>13.903515906833274</v>
      </c>
    </row>
    <row r="103" spans="1:14">
      <c r="A103" s="22">
        <v>48.26519337016574</v>
      </c>
      <c r="B103" s="22">
        <v>6.430939226519337</v>
      </c>
      <c r="C103" s="22">
        <v>1.1712707182320441</v>
      </c>
      <c r="D103" s="22">
        <v>44.066298342541437</v>
      </c>
      <c r="E103" s="22">
        <f t="shared" si="4"/>
        <v>6.6298342541443844E-2</v>
      </c>
      <c r="F103" s="23">
        <v>67.78</v>
      </c>
      <c r="G103" s="23">
        <v>9.49</v>
      </c>
      <c r="H103" s="23">
        <v>22.73</v>
      </c>
      <c r="I103" s="23">
        <f t="shared" si="5"/>
        <v>0</v>
      </c>
      <c r="J103" s="24">
        <v>1300</v>
      </c>
      <c r="K103" s="24">
        <v>20</v>
      </c>
      <c r="L103" s="24">
        <v>3</v>
      </c>
      <c r="M103" s="17">
        <v>19.931313081413222</v>
      </c>
      <c r="N103" s="17">
        <v>13.821226896395721</v>
      </c>
    </row>
    <row r="104" spans="1:14">
      <c r="A104" s="22">
        <v>48.26519337016574</v>
      </c>
      <c r="B104" s="22">
        <v>6.430939226519337</v>
      </c>
      <c r="C104" s="22">
        <v>1.1712707182320441</v>
      </c>
      <c r="D104" s="22">
        <v>44.066298342541437</v>
      </c>
      <c r="E104" s="22">
        <f t="shared" si="4"/>
        <v>6.6298342541443844E-2</v>
      </c>
      <c r="F104" s="23">
        <v>67.78</v>
      </c>
      <c r="G104" s="23">
        <v>9.49</v>
      </c>
      <c r="H104" s="23">
        <v>22.73</v>
      </c>
      <c r="I104" s="23">
        <f t="shared" si="5"/>
        <v>0</v>
      </c>
      <c r="J104" s="24">
        <v>500</v>
      </c>
      <c r="K104" s="24">
        <v>10</v>
      </c>
      <c r="L104" s="24">
        <v>3.5</v>
      </c>
      <c r="M104" s="17">
        <v>58.129701916966766</v>
      </c>
      <c r="N104" s="17">
        <v>29.792276798496996</v>
      </c>
    </row>
    <row r="105" spans="1:14">
      <c r="A105" s="22">
        <v>48.26519337016574</v>
      </c>
      <c r="B105" s="22">
        <v>6.430939226519337</v>
      </c>
      <c r="C105" s="22">
        <v>1.1712707182320441</v>
      </c>
      <c r="D105" s="22">
        <v>44.066298342541437</v>
      </c>
      <c r="E105" s="22">
        <f t="shared" si="4"/>
        <v>6.6298342541443844E-2</v>
      </c>
      <c r="F105" s="23">
        <v>67.78</v>
      </c>
      <c r="G105" s="23">
        <v>9.49</v>
      </c>
      <c r="H105" s="23">
        <v>22.73</v>
      </c>
      <c r="I105" s="23">
        <f t="shared" si="5"/>
        <v>0</v>
      </c>
      <c r="J105" s="24">
        <v>600</v>
      </c>
      <c r="K105" s="24">
        <v>60</v>
      </c>
      <c r="L105" s="24">
        <v>0.5</v>
      </c>
      <c r="M105" s="17">
        <v>26.714172086760541</v>
      </c>
      <c r="N105" s="17">
        <v>18.926917205171399</v>
      </c>
    </row>
    <row r="106" spans="1:14">
      <c r="A106" s="22">
        <v>48.26519337016574</v>
      </c>
      <c r="B106" s="22">
        <v>6.430939226519337</v>
      </c>
      <c r="C106" s="22">
        <v>1.1712707182320441</v>
      </c>
      <c r="D106" s="22">
        <v>44.066298342541437</v>
      </c>
      <c r="E106" s="22">
        <f t="shared" si="4"/>
        <v>6.6298342541443844E-2</v>
      </c>
      <c r="F106" s="23">
        <v>67.78</v>
      </c>
      <c r="G106" s="23">
        <v>9.49</v>
      </c>
      <c r="H106" s="23">
        <v>22.73</v>
      </c>
      <c r="I106" s="23">
        <f t="shared" si="5"/>
        <v>0</v>
      </c>
      <c r="J106" s="24">
        <v>700</v>
      </c>
      <c r="K106" s="24">
        <v>50</v>
      </c>
      <c r="L106" s="24">
        <v>1</v>
      </c>
      <c r="M106" s="17">
        <v>27.197667479941188</v>
      </c>
      <c r="N106" s="17">
        <v>17.253507096258563</v>
      </c>
    </row>
    <row r="107" spans="1:14">
      <c r="A107" s="22">
        <v>48.26519337016574</v>
      </c>
      <c r="B107" s="22">
        <v>6.430939226519337</v>
      </c>
      <c r="C107" s="22">
        <v>1.1712707182320441</v>
      </c>
      <c r="D107" s="22">
        <v>44.066298342541437</v>
      </c>
      <c r="E107" s="22">
        <f t="shared" si="4"/>
        <v>6.6298342541443844E-2</v>
      </c>
      <c r="F107" s="23">
        <v>67.78</v>
      </c>
      <c r="G107" s="23">
        <v>9.49</v>
      </c>
      <c r="H107" s="23">
        <v>22.73</v>
      </c>
      <c r="I107" s="23">
        <f t="shared" si="5"/>
        <v>0</v>
      </c>
      <c r="J107" s="24">
        <v>800</v>
      </c>
      <c r="K107" s="24">
        <v>40</v>
      </c>
      <c r="L107" s="24">
        <v>1.5</v>
      </c>
      <c r="M107" s="17">
        <v>26.016772221734335</v>
      </c>
      <c r="N107" s="17">
        <v>16.595805498765063</v>
      </c>
    </row>
    <row r="108" spans="1:14">
      <c r="A108" s="22">
        <v>47.014626327389294</v>
      </c>
      <c r="B108" s="22">
        <v>5.4297735924664385</v>
      </c>
      <c r="C108" s="22">
        <v>0.49088359046283309</v>
      </c>
      <c r="D108" s="22">
        <v>47.044680424764564</v>
      </c>
      <c r="E108" s="22">
        <f t="shared" si="4"/>
        <v>2.0036064916865826E-2</v>
      </c>
      <c r="F108" s="23">
        <v>71.213714766512396</v>
      </c>
      <c r="G108" s="23">
        <v>3.1236853176272601</v>
      </c>
      <c r="H108" s="23">
        <v>25.662599915860302</v>
      </c>
      <c r="I108" s="23">
        <f t="shared" si="5"/>
        <v>0</v>
      </c>
      <c r="J108" s="24">
        <v>900</v>
      </c>
      <c r="K108" s="24">
        <v>30</v>
      </c>
      <c r="L108" s="24">
        <v>2</v>
      </c>
      <c r="M108" s="17">
        <v>23.845598157184675</v>
      </c>
      <c r="N108" s="17">
        <v>5.9642407874980581</v>
      </c>
    </row>
    <row r="109" spans="1:14">
      <c r="A109" s="22">
        <v>47.014626327389294</v>
      </c>
      <c r="B109" s="22">
        <v>5.4297735924664385</v>
      </c>
      <c r="C109" s="22">
        <v>0.49088359046283309</v>
      </c>
      <c r="D109" s="22">
        <v>47.044680424764564</v>
      </c>
      <c r="E109" s="22">
        <f t="shared" si="4"/>
        <v>2.0036064916865826E-2</v>
      </c>
      <c r="F109" s="23">
        <v>71.213714766512396</v>
      </c>
      <c r="G109" s="23">
        <v>3.1236853176272601</v>
      </c>
      <c r="H109" s="23">
        <v>25.662599915860302</v>
      </c>
      <c r="I109" s="23">
        <f t="shared" si="5"/>
        <v>0</v>
      </c>
      <c r="J109" s="24">
        <v>1000</v>
      </c>
      <c r="K109" s="24">
        <v>20</v>
      </c>
      <c r="L109" s="24">
        <v>2.5</v>
      </c>
      <c r="M109" s="17">
        <v>22.982018854911558</v>
      </c>
      <c r="N109" s="17">
        <v>5.7631628919304037</v>
      </c>
    </row>
    <row r="110" spans="1:14">
      <c r="A110" s="22">
        <v>47.014626327389294</v>
      </c>
      <c r="B110" s="22">
        <v>5.4297735924664385</v>
      </c>
      <c r="C110" s="22">
        <v>0.49088359046283309</v>
      </c>
      <c r="D110" s="22">
        <v>47.044680424764564</v>
      </c>
      <c r="E110" s="22">
        <f t="shared" si="4"/>
        <v>2.0036064916865826E-2</v>
      </c>
      <c r="F110" s="23">
        <v>71.213714766512396</v>
      </c>
      <c r="G110" s="23">
        <v>3.1236853176272601</v>
      </c>
      <c r="H110" s="23">
        <v>25.662599915860302</v>
      </c>
      <c r="I110" s="23">
        <f t="shared" si="5"/>
        <v>0</v>
      </c>
      <c r="J110" s="24">
        <v>1100</v>
      </c>
      <c r="K110" s="24">
        <v>10</v>
      </c>
      <c r="L110" s="24">
        <v>3</v>
      </c>
      <c r="M110" s="17">
        <v>22.327393943921212</v>
      </c>
      <c r="N110" s="17">
        <v>5.6014914617104674</v>
      </c>
    </row>
    <row r="111" spans="1:14">
      <c r="A111" s="22">
        <v>47.014626327389294</v>
      </c>
      <c r="B111" s="22">
        <v>5.4297735924664385</v>
      </c>
      <c r="C111" s="22">
        <v>0.49088359046283309</v>
      </c>
      <c r="D111" s="22">
        <v>47.044680424764564</v>
      </c>
      <c r="E111" s="22">
        <f t="shared" si="4"/>
        <v>2.0036064916865826E-2</v>
      </c>
      <c r="F111" s="23">
        <v>71.213714766512396</v>
      </c>
      <c r="G111" s="23">
        <v>3.1236853176272601</v>
      </c>
      <c r="H111" s="23">
        <v>25.662599915860302</v>
      </c>
      <c r="I111" s="23">
        <f t="shared" si="5"/>
        <v>0</v>
      </c>
      <c r="J111" s="24">
        <v>1200</v>
      </c>
      <c r="K111" s="24">
        <v>10</v>
      </c>
      <c r="L111" s="24">
        <v>3.5</v>
      </c>
      <c r="M111" s="17">
        <v>21.810693289952695</v>
      </c>
      <c r="N111" s="17">
        <v>5.5105510345683912</v>
      </c>
    </row>
    <row r="112" spans="1:14">
      <c r="A112" s="22">
        <v>47.100000000000009</v>
      </c>
      <c r="B112" s="22">
        <v>6.5000000000000018</v>
      </c>
      <c r="C112" s="22">
        <v>0.60000000000000009</v>
      </c>
      <c r="D112" s="22">
        <v>45.800000000000004</v>
      </c>
      <c r="E112" s="22">
        <f t="shared" si="4"/>
        <v>0</v>
      </c>
      <c r="F112" s="23">
        <v>71.7</v>
      </c>
      <c r="G112" s="23">
        <v>1.7</v>
      </c>
      <c r="H112" s="23">
        <v>26.6</v>
      </c>
      <c r="I112" s="23">
        <f t="shared" si="5"/>
        <v>0</v>
      </c>
      <c r="J112" s="24">
        <v>1300</v>
      </c>
      <c r="K112" s="24">
        <v>20</v>
      </c>
      <c r="L112" s="24">
        <v>4</v>
      </c>
      <c r="M112" s="17">
        <v>21.787422745340866</v>
      </c>
      <c r="N112" s="17">
        <v>2.8295275993808806</v>
      </c>
    </row>
    <row r="113" spans="1:14">
      <c r="A113" s="22">
        <v>47.171758876961192</v>
      </c>
      <c r="B113" s="22">
        <v>6.1519405450041278</v>
      </c>
      <c r="C113" s="22">
        <v>0.24772914946325345</v>
      </c>
      <c r="D113" s="22">
        <v>46.428571428571423</v>
      </c>
      <c r="E113" s="22">
        <f t="shared" si="4"/>
        <v>0</v>
      </c>
      <c r="F113" s="23">
        <v>82.588312254688205</v>
      </c>
      <c r="G113" s="23">
        <v>0.90492804186654996</v>
      </c>
      <c r="H113" s="23">
        <v>16.506759703445301</v>
      </c>
      <c r="I113" s="23">
        <f t="shared" si="5"/>
        <v>0</v>
      </c>
      <c r="J113" s="24">
        <v>500</v>
      </c>
      <c r="K113" s="24">
        <v>30</v>
      </c>
      <c r="L113" s="24">
        <v>4.5</v>
      </c>
      <c r="M113" s="17">
        <v>64.200797532219397</v>
      </c>
      <c r="N113" s="17">
        <v>3.9348080994089916</v>
      </c>
    </row>
    <row r="114" spans="1:14">
      <c r="A114" s="22">
        <v>47.171758876961192</v>
      </c>
      <c r="B114" s="22">
        <v>6.1519405450041278</v>
      </c>
      <c r="C114" s="22">
        <v>0.24772914946325345</v>
      </c>
      <c r="D114" s="22">
        <v>46.428571428571423</v>
      </c>
      <c r="E114" s="22">
        <f t="shared" si="4"/>
        <v>0</v>
      </c>
      <c r="F114" s="23">
        <v>82.588312254688205</v>
      </c>
      <c r="G114" s="23">
        <v>0.90492804186654996</v>
      </c>
      <c r="H114" s="23">
        <v>16.506759703445301</v>
      </c>
      <c r="I114" s="23">
        <f t="shared" si="5"/>
        <v>0</v>
      </c>
      <c r="J114" s="24">
        <v>600</v>
      </c>
      <c r="K114" s="24">
        <v>40</v>
      </c>
      <c r="L114" s="24">
        <v>5</v>
      </c>
      <c r="M114" s="17">
        <v>61.102139808688705</v>
      </c>
      <c r="N114" s="17">
        <v>3.5894647773000332</v>
      </c>
    </row>
    <row r="115" spans="1:14">
      <c r="A115" s="22">
        <v>47.171758876961192</v>
      </c>
      <c r="B115" s="22">
        <v>6.1519405450041278</v>
      </c>
      <c r="C115" s="22">
        <v>0.24772914946325345</v>
      </c>
      <c r="D115" s="22">
        <v>46.428571428571423</v>
      </c>
      <c r="E115" s="22">
        <f t="shared" si="4"/>
        <v>0</v>
      </c>
      <c r="F115" s="23">
        <v>82.588312254688205</v>
      </c>
      <c r="G115" s="23">
        <v>0.90492804186654996</v>
      </c>
      <c r="H115" s="23">
        <v>16.506759703445301</v>
      </c>
      <c r="I115" s="23">
        <f t="shared" si="5"/>
        <v>0</v>
      </c>
      <c r="J115" s="24">
        <v>700</v>
      </c>
      <c r="K115" s="24">
        <v>50</v>
      </c>
      <c r="L115" s="24">
        <v>0.5</v>
      </c>
      <c r="M115" s="17">
        <v>21.318504950805906</v>
      </c>
      <c r="N115" s="17">
        <v>1.5713478340803346</v>
      </c>
    </row>
    <row r="116" spans="1:14">
      <c r="A116" s="22">
        <v>47.171758876961192</v>
      </c>
      <c r="B116" s="22">
        <v>6.1519405450041278</v>
      </c>
      <c r="C116" s="22">
        <v>0.24772914946325345</v>
      </c>
      <c r="D116" s="22">
        <v>46.428571428571423</v>
      </c>
      <c r="E116" s="22">
        <f t="shared" si="4"/>
        <v>0</v>
      </c>
      <c r="F116" s="23">
        <v>82.588312254688205</v>
      </c>
      <c r="G116" s="23">
        <v>0.90492804186654996</v>
      </c>
      <c r="H116" s="23">
        <v>16.506759703445301</v>
      </c>
      <c r="I116" s="23">
        <f t="shared" si="5"/>
        <v>0</v>
      </c>
      <c r="J116" s="24">
        <v>800</v>
      </c>
      <c r="K116" s="24">
        <v>60</v>
      </c>
      <c r="L116" s="24">
        <v>1</v>
      </c>
      <c r="M116" s="17">
        <v>21.599976725851974</v>
      </c>
      <c r="N116" s="17">
        <v>1.5847766216851891</v>
      </c>
    </row>
    <row r="117" spans="1:14">
      <c r="A117" s="22">
        <v>47.599999999999994</v>
      </c>
      <c r="B117" s="22">
        <v>5.4999999999999991</v>
      </c>
      <c r="C117" s="22">
        <v>0.79999999999999982</v>
      </c>
      <c r="D117" s="22">
        <v>46.099999999999994</v>
      </c>
      <c r="E117" s="22">
        <f t="shared" si="4"/>
        <v>0</v>
      </c>
      <c r="F117" s="23">
        <v>78.964401294498401</v>
      </c>
      <c r="G117" s="23">
        <v>3.8834951456310698</v>
      </c>
      <c r="H117" s="23">
        <v>17.1521035598706</v>
      </c>
      <c r="I117" s="23">
        <f t="shared" si="5"/>
        <v>0</v>
      </c>
      <c r="J117" s="24">
        <v>900</v>
      </c>
      <c r="K117" s="24">
        <v>10</v>
      </c>
      <c r="L117" s="24">
        <v>1.5</v>
      </c>
      <c r="M117" s="17">
        <v>21.283591999884752</v>
      </c>
      <c r="N117" s="17">
        <v>6.5430103367961294</v>
      </c>
    </row>
    <row r="118" spans="1:14">
      <c r="A118" s="22">
        <v>47.599999999999994</v>
      </c>
      <c r="B118" s="22">
        <v>5.4999999999999991</v>
      </c>
      <c r="C118" s="22">
        <v>0.79999999999999982</v>
      </c>
      <c r="D118" s="22">
        <v>46.099999999999994</v>
      </c>
      <c r="E118" s="22">
        <f t="shared" ref="E118:E172" si="6">100-(SUM(A118:D118))</f>
        <v>0</v>
      </c>
      <c r="F118" s="23">
        <v>78.964401294498401</v>
      </c>
      <c r="G118" s="23">
        <v>3.8834951456310698</v>
      </c>
      <c r="H118" s="23">
        <v>17.1521035598706</v>
      </c>
      <c r="I118" s="23">
        <f t="shared" si="5"/>
        <v>0</v>
      </c>
      <c r="J118" s="24">
        <v>1000</v>
      </c>
      <c r="K118" s="24">
        <v>20</v>
      </c>
      <c r="L118" s="24">
        <v>2</v>
      </c>
      <c r="M118" s="17">
        <v>20.942090575455026</v>
      </c>
      <c r="N118" s="17">
        <v>6.5224692355890266</v>
      </c>
    </row>
    <row r="119" spans="1:14">
      <c r="A119" s="22">
        <v>47.599999999999994</v>
      </c>
      <c r="B119" s="22">
        <v>5.4999999999999991</v>
      </c>
      <c r="C119" s="22">
        <v>0.79999999999999982</v>
      </c>
      <c r="D119" s="22">
        <v>46.099999999999994</v>
      </c>
      <c r="E119" s="22">
        <f t="shared" si="6"/>
        <v>0</v>
      </c>
      <c r="F119" s="23">
        <v>78.964401294498401</v>
      </c>
      <c r="G119" s="23">
        <v>3.8834951456310698</v>
      </c>
      <c r="H119" s="23">
        <v>17.1521035598706</v>
      </c>
      <c r="I119" s="23">
        <f t="shared" si="5"/>
        <v>0</v>
      </c>
      <c r="J119" s="24">
        <v>1100</v>
      </c>
      <c r="K119" s="24">
        <v>30</v>
      </c>
      <c r="L119" s="24">
        <v>2.5</v>
      </c>
      <c r="M119" s="17">
        <v>20.594966937164951</v>
      </c>
      <c r="N119" s="17">
        <v>6.5004898079455833</v>
      </c>
    </row>
    <row r="120" spans="1:14">
      <c r="A120" s="22">
        <v>47.599999999999994</v>
      </c>
      <c r="B120" s="22">
        <v>5.4999999999999991</v>
      </c>
      <c r="C120" s="22">
        <v>0.79999999999999982</v>
      </c>
      <c r="D120" s="22">
        <v>46.099999999999994</v>
      </c>
      <c r="E120" s="22">
        <f t="shared" si="6"/>
        <v>0</v>
      </c>
      <c r="F120" s="23">
        <v>78.964401294498401</v>
      </c>
      <c r="G120" s="23">
        <v>3.8834951456310698</v>
      </c>
      <c r="H120" s="23">
        <v>17.1521035598706</v>
      </c>
      <c r="I120" s="23">
        <f t="shared" si="5"/>
        <v>0</v>
      </c>
      <c r="J120" s="24">
        <v>1200</v>
      </c>
      <c r="K120" s="24">
        <v>40</v>
      </c>
      <c r="L120" s="24">
        <v>3</v>
      </c>
      <c r="M120" s="17">
        <v>20.292536630161649</v>
      </c>
      <c r="N120" s="17">
        <v>6.4878059132271089</v>
      </c>
    </row>
    <row r="121" spans="1:14">
      <c r="A121" s="22">
        <v>47.599999999999994</v>
      </c>
      <c r="B121" s="22">
        <v>5.4999999999999991</v>
      </c>
      <c r="C121" s="22">
        <v>0.79999999999999982</v>
      </c>
      <c r="D121" s="22">
        <v>46.099999999999994</v>
      </c>
      <c r="E121" s="22">
        <f t="shared" si="6"/>
        <v>0</v>
      </c>
      <c r="F121" s="23">
        <v>78.964401294498401</v>
      </c>
      <c r="G121" s="23">
        <v>3.8834951456310698</v>
      </c>
      <c r="H121" s="23">
        <v>17.1521035598706</v>
      </c>
      <c r="I121" s="23">
        <f t="shared" si="5"/>
        <v>0</v>
      </c>
      <c r="J121" s="24">
        <v>1300</v>
      </c>
      <c r="K121" s="24">
        <v>50</v>
      </c>
      <c r="L121" s="24">
        <v>3.5</v>
      </c>
      <c r="M121" s="17">
        <v>20.047793798713105</v>
      </c>
      <c r="N121" s="17">
        <v>6.4874697790757994</v>
      </c>
    </row>
    <row r="122" spans="1:14">
      <c r="A122" s="22">
        <v>47.599999999999994</v>
      </c>
      <c r="B122" s="22">
        <v>5.4999999999999991</v>
      </c>
      <c r="C122" s="22">
        <v>0.79999999999999982</v>
      </c>
      <c r="D122" s="22">
        <v>46.099999999999994</v>
      </c>
      <c r="E122" s="22">
        <f t="shared" si="6"/>
        <v>0</v>
      </c>
      <c r="F122" s="23">
        <v>78.964401294498401</v>
      </c>
      <c r="G122" s="23">
        <v>3.8834951456310698</v>
      </c>
      <c r="H122" s="23">
        <v>17.1521035598706</v>
      </c>
      <c r="I122" s="23">
        <f t="shared" si="5"/>
        <v>0</v>
      </c>
      <c r="J122" s="24">
        <v>500</v>
      </c>
      <c r="K122" s="24">
        <v>60</v>
      </c>
      <c r="L122" s="24">
        <v>4</v>
      </c>
      <c r="M122" s="17">
        <v>61.967707170991773</v>
      </c>
      <c r="N122" s="17">
        <v>15.613305111345399</v>
      </c>
    </row>
    <row r="123" spans="1:14">
      <c r="A123" s="22">
        <v>48.75</v>
      </c>
      <c r="B123" s="22">
        <v>5.98</v>
      </c>
      <c r="C123" s="22">
        <v>1.9900000000000002</v>
      </c>
      <c r="D123" s="22">
        <v>43.28</v>
      </c>
      <c r="E123" s="22">
        <f t="shared" si="6"/>
        <v>0</v>
      </c>
      <c r="F123" s="23">
        <v>60.84</v>
      </c>
      <c r="G123" s="23">
        <v>22.55</v>
      </c>
      <c r="H123" s="23">
        <v>16.61</v>
      </c>
      <c r="I123" s="23">
        <f t="shared" si="5"/>
        <v>0</v>
      </c>
      <c r="J123" s="24">
        <v>600</v>
      </c>
      <c r="K123" s="24">
        <v>10</v>
      </c>
      <c r="L123" s="24">
        <v>4.5</v>
      </c>
      <c r="M123" s="17">
        <v>63.996734728087624</v>
      </c>
      <c r="N123" s="17">
        <v>53.723985247131587</v>
      </c>
    </row>
    <row r="124" spans="1:14">
      <c r="A124" s="22">
        <v>48.75</v>
      </c>
      <c r="B124" s="22">
        <v>5.98</v>
      </c>
      <c r="C124" s="22">
        <v>1.9900000000000002</v>
      </c>
      <c r="D124" s="22">
        <v>43.28</v>
      </c>
      <c r="E124" s="22">
        <f t="shared" si="6"/>
        <v>0</v>
      </c>
      <c r="F124" s="23">
        <v>60.84</v>
      </c>
      <c r="G124" s="23">
        <v>22.55</v>
      </c>
      <c r="H124" s="23">
        <v>16.61</v>
      </c>
      <c r="I124" s="23">
        <f t="shared" ref="I124:I183" si="7">100- SUM(F124:H124)</f>
        <v>0</v>
      </c>
      <c r="J124" s="24">
        <v>700</v>
      </c>
      <c r="K124" s="24">
        <v>20</v>
      </c>
      <c r="L124" s="24">
        <v>5</v>
      </c>
      <c r="M124" s="17">
        <v>55.406570785270439</v>
      </c>
      <c r="N124" s="17">
        <v>50.747311143226426</v>
      </c>
    </row>
    <row r="125" spans="1:14">
      <c r="A125" s="22">
        <v>48.75</v>
      </c>
      <c r="B125" s="22">
        <v>5.98</v>
      </c>
      <c r="C125" s="22">
        <v>1.9900000000000002</v>
      </c>
      <c r="D125" s="22">
        <v>43.28</v>
      </c>
      <c r="E125" s="22">
        <f t="shared" si="6"/>
        <v>0</v>
      </c>
      <c r="F125" s="23">
        <v>60.84</v>
      </c>
      <c r="G125" s="23">
        <v>22.55</v>
      </c>
      <c r="H125" s="23">
        <v>16.61</v>
      </c>
      <c r="I125" s="23">
        <f t="shared" si="7"/>
        <v>0</v>
      </c>
      <c r="J125" s="24">
        <v>800</v>
      </c>
      <c r="K125" s="24">
        <v>60</v>
      </c>
      <c r="L125" s="24">
        <v>0.5</v>
      </c>
      <c r="M125" s="17">
        <v>20.379705364351572</v>
      </c>
      <c r="N125" s="17">
        <v>32.337872748477395</v>
      </c>
    </row>
    <row r="126" spans="1:14">
      <c r="A126" s="22">
        <v>48.75</v>
      </c>
      <c r="B126" s="22">
        <v>5.98</v>
      </c>
      <c r="C126" s="22">
        <v>1.9900000000000002</v>
      </c>
      <c r="D126" s="22">
        <v>43.28</v>
      </c>
      <c r="E126" s="22">
        <f t="shared" si="6"/>
        <v>0</v>
      </c>
      <c r="F126" s="23">
        <v>60.84</v>
      </c>
      <c r="G126" s="23">
        <v>22.55</v>
      </c>
      <c r="H126" s="23">
        <v>16.61</v>
      </c>
      <c r="I126" s="23">
        <f t="shared" si="7"/>
        <v>0</v>
      </c>
      <c r="J126" s="24">
        <v>900</v>
      </c>
      <c r="K126" s="24">
        <v>50</v>
      </c>
      <c r="L126" s="24">
        <v>1</v>
      </c>
      <c r="M126" s="17">
        <v>21.048772947514955</v>
      </c>
      <c r="N126" s="17">
        <v>32.620976356955453</v>
      </c>
    </row>
    <row r="127" spans="1:14">
      <c r="A127" s="22">
        <v>48.75</v>
      </c>
      <c r="B127" s="22">
        <v>5.98</v>
      </c>
      <c r="C127" s="22">
        <v>1.9900000000000002</v>
      </c>
      <c r="D127" s="22">
        <v>43.28</v>
      </c>
      <c r="E127" s="22">
        <f t="shared" si="6"/>
        <v>0</v>
      </c>
      <c r="F127" s="23">
        <v>60.84</v>
      </c>
      <c r="G127" s="23">
        <v>22.55</v>
      </c>
      <c r="H127" s="23">
        <v>16.61</v>
      </c>
      <c r="I127" s="23">
        <f t="shared" si="7"/>
        <v>0</v>
      </c>
      <c r="J127" s="24">
        <v>1000</v>
      </c>
      <c r="K127" s="24">
        <v>40</v>
      </c>
      <c r="L127" s="24">
        <v>1.5</v>
      </c>
      <c r="M127" s="17">
        <v>21.26381872236275</v>
      </c>
      <c r="N127" s="17">
        <v>32.562299755586729</v>
      </c>
    </row>
    <row r="128" spans="1:14">
      <c r="A128" s="22">
        <v>48.75</v>
      </c>
      <c r="B128" s="22">
        <v>5.98</v>
      </c>
      <c r="C128" s="22">
        <v>1.9900000000000002</v>
      </c>
      <c r="D128" s="22">
        <v>43.28</v>
      </c>
      <c r="E128" s="22">
        <f t="shared" si="6"/>
        <v>0</v>
      </c>
      <c r="F128" s="23">
        <v>60.841423948220097</v>
      </c>
      <c r="G128" s="23">
        <v>22.545846817691501</v>
      </c>
      <c r="H128" s="23">
        <v>16.612729234088501</v>
      </c>
      <c r="I128" s="23">
        <f t="shared" si="7"/>
        <v>0</v>
      </c>
      <c r="J128" s="24">
        <v>1100</v>
      </c>
      <c r="K128" s="24">
        <v>30</v>
      </c>
      <c r="L128" s="24">
        <v>2</v>
      </c>
      <c r="M128" s="17">
        <v>21.323708951174286</v>
      </c>
      <c r="N128" s="17">
        <v>32.388415635347535</v>
      </c>
    </row>
    <row r="129" spans="1:14">
      <c r="A129" s="22">
        <v>50.519999999999996</v>
      </c>
      <c r="B129" s="22">
        <v>5.8100000000000005</v>
      </c>
      <c r="C129" s="22">
        <v>0.23000000000000004</v>
      </c>
      <c r="D129" s="22">
        <v>43.44</v>
      </c>
      <c r="E129" s="22">
        <f t="shared" si="6"/>
        <v>0</v>
      </c>
      <c r="F129" s="23">
        <v>87.828947368420998</v>
      </c>
      <c r="G129" s="23">
        <v>0.43859649122806998</v>
      </c>
      <c r="H129" s="23">
        <v>11.7324561403509</v>
      </c>
      <c r="I129" s="23">
        <f t="shared" si="7"/>
        <v>0</v>
      </c>
      <c r="J129" s="24">
        <v>1200</v>
      </c>
      <c r="K129" s="24">
        <v>20</v>
      </c>
      <c r="L129" s="24">
        <v>2.5</v>
      </c>
      <c r="M129" s="17">
        <v>18.10978611520007</v>
      </c>
      <c r="N129" s="17">
        <v>0.61864609547401184</v>
      </c>
    </row>
    <row r="130" spans="1:14">
      <c r="A130" s="22">
        <v>51.71</v>
      </c>
      <c r="B130" s="22">
        <v>5.3199999999999994</v>
      </c>
      <c r="C130" s="22">
        <v>0.32999999999999996</v>
      </c>
      <c r="D130" s="22">
        <v>42.639999999999993</v>
      </c>
      <c r="E130" s="22">
        <f t="shared" si="6"/>
        <v>0</v>
      </c>
      <c r="F130" s="23">
        <v>81.797235023041495</v>
      </c>
      <c r="G130" s="23">
        <v>2.4193548387096802</v>
      </c>
      <c r="H130" s="23">
        <v>15.783410138248801</v>
      </c>
      <c r="I130" s="23">
        <f t="shared" si="7"/>
        <v>0</v>
      </c>
      <c r="J130" s="24">
        <v>1300</v>
      </c>
      <c r="K130" s="24">
        <v>10</v>
      </c>
      <c r="L130" s="24">
        <v>3</v>
      </c>
      <c r="M130" s="17">
        <v>17.906847457707755</v>
      </c>
      <c r="N130" s="17">
        <v>3.3243515871417011</v>
      </c>
    </row>
    <row r="131" spans="1:14">
      <c r="A131" s="22">
        <v>53.42</v>
      </c>
      <c r="B131" s="22">
        <v>6.12</v>
      </c>
      <c r="C131" s="22">
        <v>1.4</v>
      </c>
      <c r="D131" s="22">
        <v>39.06</v>
      </c>
      <c r="E131" s="22">
        <f t="shared" si="6"/>
        <v>0</v>
      </c>
      <c r="F131" s="23">
        <v>76.5555555555556</v>
      </c>
      <c r="G131" s="23">
        <v>5.4444444444444402</v>
      </c>
      <c r="H131" s="23">
        <v>18</v>
      </c>
      <c r="I131" s="23">
        <f t="shared" si="7"/>
        <v>0</v>
      </c>
      <c r="J131" s="24">
        <v>500</v>
      </c>
      <c r="K131" s="24">
        <v>60</v>
      </c>
      <c r="L131" s="24">
        <v>3.5</v>
      </c>
      <c r="M131" s="17">
        <v>51.468280490372919</v>
      </c>
      <c r="N131" s="17">
        <v>16.61284288800837</v>
      </c>
    </row>
    <row r="132" spans="1:14">
      <c r="A132" s="22">
        <v>48.767788962165916</v>
      </c>
      <c r="B132" s="22">
        <v>6.0511396505842887</v>
      </c>
      <c r="C132" s="22">
        <v>4.246210806432952</v>
      </c>
      <c r="D132" s="22">
        <v>40.263797292606732</v>
      </c>
      <c r="E132" s="22">
        <f t="shared" si="6"/>
        <v>0.67106328821012085</v>
      </c>
      <c r="F132" s="23">
        <v>74.3</v>
      </c>
      <c r="G132" s="23">
        <v>16.899999999999999</v>
      </c>
      <c r="H132" s="23">
        <v>8.8000000000000007</v>
      </c>
      <c r="I132" s="23">
        <f t="shared" si="7"/>
        <v>0</v>
      </c>
      <c r="J132" s="24">
        <v>600</v>
      </c>
      <c r="K132" s="24">
        <v>50</v>
      </c>
      <c r="L132" s="24">
        <v>4</v>
      </c>
      <c r="M132" s="17">
        <v>59.872661094345844</v>
      </c>
      <c r="N132" s="17">
        <v>43.620285466634591</v>
      </c>
    </row>
    <row r="133" spans="1:14">
      <c r="A133" s="22">
        <v>48.767788962165916</v>
      </c>
      <c r="B133" s="22">
        <v>6.0511396505842887</v>
      </c>
      <c r="C133" s="22">
        <v>4.246210806432952</v>
      </c>
      <c r="D133" s="22">
        <v>40.263797292606732</v>
      </c>
      <c r="E133" s="22">
        <f t="shared" si="6"/>
        <v>0.67106328821012085</v>
      </c>
      <c r="F133" s="23">
        <v>74.3</v>
      </c>
      <c r="G133" s="23">
        <v>16.899999999999999</v>
      </c>
      <c r="H133" s="23">
        <v>8.8000000000000007</v>
      </c>
      <c r="I133" s="23">
        <f t="shared" si="7"/>
        <v>0</v>
      </c>
      <c r="J133" s="24">
        <v>700</v>
      </c>
      <c r="K133" s="24">
        <v>40</v>
      </c>
      <c r="L133" s="24">
        <v>4.5</v>
      </c>
      <c r="M133" s="17">
        <v>51.488114735014932</v>
      </c>
      <c r="N133" s="17">
        <v>40.108388557994061</v>
      </c>
    </row>
    <row r="134" spans="1:14">
      <c r="A134" s="22">
        <v>50.797438151450457</v>
      </c>
      <c r="B134" s="22">
        <v>6.3292728871028503</v>
      </c>
      <c r="C134" s="22">
        <v>4.3074218259449948</v>
      </c>
      <c r="D134" s="22">
        <v>37.963079241491897</v>
      </c>
      <c r="E134" s="22">
        <f t="shared" si="6"/>
        <v>0.60278789400979349</v>
      </c>
      <c r="F134" s="23">
        <v>74</v>
      </c>
      <c r="G134" s="23">
        <v>20.3</v>
      </c>
      <c r="H134" s="23">
        <v>5.7</v>
      </c>
      <c r="I134" s="23">
        <f t="shared" si="7"/>
        <v>0</v>
      </c>
      <c r="J134" s="24">
        <v>800</v>
      </c>
      <c r="K134" s="24">
        <v>30</v>
      </c>
      <c r="L134" s="24">
        <v>5</v>
      </c>
      <c r="M134" s="17">
        <v>45.162742633642544</v>
      </c>
      <c r="N134" s="17">
        <v>40.884316245102418</v>
      </c>
    </row>
    <row r="135" spans="1:14">
      <c r="A135" s="22">
        <v>50.797438151450457</v>
      </c>
      <c r="B135" s="22">
        <v>6.3292728871028503</v>
      </c>
      <c r="C135" s="22">
        <v>4.3074218259449948</v>
      </c>
      <c r="D135" s="22">
        <v>37.963079241491897</v>
      </c>
      <c r="E135" s="22">
        <f t="shared" si="6"/>
        <v>0.60278789400979349</v>
      </c>
      <c r="F135" s="23">
        <v>74</v>
      </c>
      <c r="G135" s="23">
        <v>20.3</v>
      </c>
      <c r="H135" s="23">
        <v>5.7</v>
      </c>
      <c r="I135" s="23">
        <f t="shared" si="7"/>
        <v>0</v>
      </c>
      <c r="J135" s="24">
        <v>900</v>
      </c>
      <c r="K135" s="24">
        <v>20</v>
      </c>
      <c r="L135" s="24">
        <v>0.5</v>
      </c>
      <c r="M135" s="17">
        <v>17.144224759978481</v>
      </c>
      <c r="N135" s="17">
        <v>24.392142470108773</v>
      </c>
    </row>
    <row r="136" spans="1:14">
      <c r="A136" s="22">
        <v>53.014245014245006</v>
      </c>
      <c r="B136" s="22">
        <v>6.2564102564102555</v>
      </c>
      <c r="C136" s="22">
        <v>2.6096866096866096</v>
      </c>
      <c r="D136" s="22">
        <v>37.834757834757831</v>
      </c>
      <c r="E136" s="22">
        <f t="shared" si="6"/>
        <v>0.28490028490028863</v>
      </c>
      <c r="F136" s="23">
        <v>80.7</v>
      </c>
      <c r="G136" s="23">
        <v>14.8</v>
      </c>
      <c r="H136" s="23">
        <v>4.5</v>
      </c>
      <c r="I136" s="23">
        <f t="shared" si="7"/>
        <v>0</v>
      </c>
      <c r="J136" s="24">
        <v>1000</v>
      </c>
      <c r="K136" s="24">
        <v>10</v>
      </c>
      <c r="L136" s="24">
        <v>1</v>
      </c>
      <c r="M136" s="17">
        <v>17.024679416592559</v>
      </c>
      <c r="N136" s="17">
        <v>17.280757016937901</v>
      </c>
    </row>
    <row r="137" spans="1:14">
      <c r="A137" s="22">
        <v>53.014245014245006</v>
      </c>
      <c r="B137" s="22">
        <v>6.2564102564102555</v>
      </c>
      <c r="C137" s="22">
        <v>2.6096866096866096</v>
      </c>
      <c r="D137" s="22">
        <v>37.834757834757831</v>
      </c>
      <c r="E137" s="22">
        <f t="shared" si="6"/>
        <v>0.28490028490028863</v>
      </c>
      <c r="F137" s="23">
        <v>80.7</v>
      </c>
      <c r="G137" s="23">
        <v>14.8</v>
      </c>
      <c r="H137" s="23">
        <v>4.5</v>
      </c>
      <c r="I137" s="23">
        <f t="shared" si="7"/>
        <v>0</v>
      </c>
      <c r="J137" s="24">
        <v>1100</v>
      </c>
      <c r="K137" s="24">
        <v>10</v>
      </c>
      <c r="L137" s="24">
        <v>1.5</v>
      </c>
      <c r="M137" s="17">
        <v>17.635241328371901</v>
      </c>
      <c r="N137" s="17">
        <v>17.631326840733628</v>
      </c>
    </row>
    <row r="138" spans="1:14">
      <c r="A138" s="22">
        <v>56.085156712004732</v>
      </c>
      <c r="B138" s="22">
        <v>7.1082199881726789</v>
      </c>
      <c r="C138" s="22">
        <v>4.8610289769367245</v>
      </c>
      <c r="D138" s="22">
        <v>30.83382613837966</v>
      </c>
      <c r="E138" s="22">
        <f t="shared" si="6"/>
        <v>1.1117681845062037</v>
      </c>
      <c r="F138" s="23">
        <v>73.526473526473495</v>
      </c>
      <c r="G138" s="23">
        <v>20.879120879120901</v>
      </c>
      <c r="H138" s="23">
        <v>5.5944055944055897</v>
      </c>
      <c r="I138" s="23">
        <f t="shared" si="7"/>
        <v>0</v>
      </c>
      <c r="J138" s="24">
        <v>1200</v>
      </c>
      <c r="K138" s="24">
        <v>20</v>
      </c>
      <c r="L138" s="24">
        <v>2</v>
      </c>
      <c r="M138" s="17">
        <v>18.63944229532747</v>
      </c>
      <c r="N138" s="17">
        <v>22.979977548475233</v>
      </c>
    </row>
    <row r="139" spans="1:14">
      <c r="A139" s="22">
        <v>56.085156712004732</v>
      </c>
      <c r="B139" s="22">
        <v>7.1082199881726789</v>
      </c>
      <c r="C139" s="22">
        <v>4.8610289769367245</v>
      </c>
      <c r="D139" s="22">
        <v>30.83382613837966</v>
      </c>
      <c r="E139" s="22">
        <f t="shared" si="6"/>
        <v>1.1117681845062037</v>
      </c>
      <c r="F139" s="23">
        <v>73.526473526473495</v>
      </c>
      <c r="G139" s="23">
        <v>20.879120879120901</v>
      </c>
      <c r="H139" s="23">
        <v>5.5944055944055897</v>
      </c>
      <c r="I139" s="23">
        <f t="shared" si="7"/>
        <v>0</v>
      </c>
      <c r="J139" s="24">
        <v>1300</v>
      </c>
      <c r="K139" s="24">
        <v>30</v>
      </c>
      <c r="L139" s="24">
        <v>2.5</v>
      </c>
      <c r="M139" s="17">
        <v>18.890646451260785</v>
      </c>
      <c r="N139" s="17">
        <v>23.275178440135914</v>
      </c>
    </row>
    <row r="140" spans="1:14">
      <c r="A140" s="22">
        <v>48.867115737905699</v>
      </c>
      <c r="B140" s="22">
        <v>6.2461726883037354</v>
      </c>
      <c r="C140" s="22">
        <v>0.32659726474790773</v>
      </c>
      <c r="D140" s="22">
        <v>44.090630740967548</v>
      </c>
      <c r="E140" s="22">
        <f t="shared" si="6"/>
        <v>0.4694835680751055</v>
      </c>
      <c r="F140" s="23">
        <v>77.751706484641602</v>
      </c>
      <c r="G140" s="23">
        <v>2.1544368600682602</v>
      </c>
      <c r="H140" s="23">
        <v>20.0938566552901</v>
      </c>
      <c r="I140" s="23">
        <f t="shared" si="7"/>
        <v>0</v>
      </c>
      <c r="J140" s="24">
        <v>500</v>
      </c>
      <c r="K140" s="24">
        <v>40</v>
      </c>
      <c r="L140" s="24">
        <v>3</v>
      </c>
      <c r="M140" s="17">
        <v>50.014611793860709</v>
      </c>
      <c r="N140" s="17">
        <v>7.7291679474969248</v>
      </c>
    </row>
    <row r="141" spans="1:14">
      <c r="A141" s="22">
        <v>48.867115737905699</v>
      </c>
      <c r="B141" s="22">
        <v>6.2461726883037354</v>
      </c>
      <c r="C141" s="22">
        <v>0.32659726474790773</v>
      </c>
      <c r="D141" s="22">
        <v>44.090630740967548</v>
      </c>
      <c r="E141" s="22">
        <f t="shared" si="6"/>
        <v>0.4694835680751055</v>
      </c>
      <c r="F141" s="23">
        <v>77.751706484641602</v>
      </c>
      <c r="G141" s="23">
        <v>2.1544368600682602</v>
      </c>
      <c r="H141" s="23">
        <v>20.0938566552901</v>
      </c>
      <c r="I141" s="23">
        <f t="shared" si="7"/>
        <v>0</v>
      </c>
      <c r="J141" s="24">
        <v>600</v>
      </c>
      <c r="K141" s="24">
        <v>50</v>
      </c>
      <c r="L141" s="24">
        <v>3.5</v>
      </c>
      <c r="M141" s="17">
        <v>52.783442785323842</v>
      </c>
      <c r="N141" s="17">
        <v>7.0390985301728755</v>
      </c>
    </row>
    <row r="142" spans="1:14">
      <c r="A142" s="22">
        <v>48.867115737905699</v>
      </c>
      <c r="B142" s="22">
        <v>6.2461726883037354</v>
      </c>
      <c r="C142" s="22">
        <v>0.32659726474790773</v>
      </c>
      <c r="D142" s="22">
        <v>44.090630740967548</v>
      </c>
      <c r="E142" s="22">
        <f t="shared" si="6"/>
        <v>0.4694835680751055</v>
      </c>
      <c r="F142" s="23">
        <v>77.751706484641602</v>
      </c>
      <c r="G142" s="23">
        <v>2.1544368600682602</v>
      </c>
      <c r="H142" s="23">
        <v>20.0938566552901</v>
      </c>
      <c r="I142" s="23">
        <f t="shared" si="7"/>
        <v>0</v>
      </c>
      <c r="J142" s="24">
        <v>700</v>
      </c>
      <c r="K142" s="24">
        <v>60</v>
      </c>
      <c r="L142" s="24">
        <v>4</v>
      </c>
      <c r="M142" s="17">
        <v>45.181590852756941</v>
      </c>
      <c r="N142" s="17">
        <v>6.2143277108297701</v>
      </c>
    </row>
    <row r="143" spans="1:14">
      <c r="A143" s="22">
        <v>48.867115737905699</v>
      </c>
      <c r="B143" s="22">
        <v>6.2461726883037354</v>
      </c>
      <c r="C143" s="22">
        <v>0.32659726474790773</v>
      </c>
      <c r="D143" s="22">
        <v>44.090630740967548</v>
      </c>
      <c r="E143" s="22">
        <f t="shared" si="6"/>
        <v>0.4694835680751055</v>
      </c>
      <c r="F143" s="23">
        <v>77.751706484641602</v>
      </c>
      <c r="G143" s="23">
        <v>2.1544368600682602</v>
      </c>
      <c r="H143" s="23">
        <v>20.0938566552901</v>
      </c>
      <c r="I143" s="23">
        <f t="shared" si="7"/>
        <v>0</v>
      </c>
      <c r="J143" s="24">
        <v>800</v>
      </c>
      <c r="K143" s="24">
        <v>10</v>
      </c>
      <c r="L143" s="24">
        <v>4.5</v>
      </c>
      <c r="M143" s="17">
        <v>39.44991752969446</v>
      </c>
      <c r="N143" s="17">
        <v>5.3766135984645427</v>
      </c>
    </row>
    <row r="144" spans="1:14">
      <c r="A144" s="22">
        <v>48.867115737905699</v>
      </c>
      <c r="B144" s="22">
        <v>6.2461726883037354</v>
      </c>
      <c r="C144" s="22">
        <v>0.32659726474790773</v>
      </c>
      <c r="D144" s="22">
        <v>44.090630740967548</v>
      </c>
      <c r="E144" s="22">
        <f t="shared" si="6"/>
        <v>0.4694835680751055</v>
      </c>
      <c r="F144" s="23">
        <v>77.751706484641602</v>
      </c>
      <c r="G144" s="23">
        <v>2.1544368600682602</v>
      </c>
      <c r="H144" s="23">
        <v>20.0938566552901</v>
      </c>
      <c r="I144" s="23">
        <f t="shared" si="7"/>
        <v>0</v>
      </c>
      <c r="J144" s="24">
        <v>900</v>
      </c>
      <c r="K144" s="24">
        <v>20</v>
      </c>
      <c r="L144" s="24">
        <v>5</v>
      </c>
      <c r="M144" s="17">
        <v>35.421057119953701</v>
      </c>
      <c r="N144" s="17">
        <v>4.9763229210371058</v>
      </c>
    </row>
    <row r="145" spans="1:14">
      <c r="A145" s="22">
        <v>48.867115737905699</v>
      </c>
      <c r="B145" s="22">
        <v>6.2461726883037354</v>
      </c>
      <c r="C145" s="22">
        <v>0.32659726474790773</v>
      </c>
      <c r="D145" s="22">
        <v>44.090630740967548</v>
      </c>
      <c r="E145" s="22">
        <f t="shared" si="6"/>
        <v>0.4694835680751055</v>
      </c>
      <c r="F145" s="23">
        <v>77.751706484641602</v>
      </c>
      <c r="G145" s="23">
        <v>2.1544368600682602</v>
      </c>
      <c r="H145" s="23">
        <v>20.0938566552901</v>
      </c>
      <c r="I145" s="23">
        <f t="shared" si="7"/>
        <v>0</v>
      </c>
      <c r="J145" s="24">
        <v>1000</v>
      </c>
      <c r="K145" s="24">
        <v>30</v>
      </c>
      <c r="L145" s="24">
        <v>0.5</v>
      </c>
      <c r="M145" s="17">
        <v>14.158913649035245</v>
      </c>
      <c r="N145" s="17">
        <v>2.6087130828758327</v>
      </c>
    </row>
    <row r="146" spans="1:14">
      <c r="A146" s="22">
        <v>48.867115737905699</v>
      </c>
      <c r="B146" s="22">
        <v>6.2461726883037354</v>
      </c>
      <c r="C146" s="22">
        <v>0.32659726474790773</v>
      </c>
      <c r="D146" s="22">
        <v>44.090630740967548</v>
      </c>
      <c r="E146" s="22">
        <f t="shared" si="6"/>
        <v>0.4694835680751055</v>
      </c>
      <c r="F146" s="23">
        <v>77.751706484641602</v>
      </c>
      <c r="G146" s="23">
        <v>2.1544368600682602</v>
      </c>
      <c r="H146" s="23">
        <v>20.0938566552901</v>
      </c>
      <c r="I146" s="23">
        <f t="shared" si="7"/>
        <v>0</v>
      </c>
      <c r="J146" s="24">
        <v>1100</v>
      </c>
      <c r="K146" s="24">
        <v>40</v>
      </c>
      <c r="L146" s="24">
        <v>1</v>
      </c>
      <c r="M146" s="17">
        <v>15.109246220248524</v>
      </c>
      <c r="N146" s="17">
        <v>2.739334571954549</v>
      </c>
    </row>
    <row r="147" spans="1:14">
      <c r="A147" s="22">
        <v>48.867115737905699</v>
      </c>
      <c r="B147" s="22">
        <v>6.2461726883037354</v>
      </c>
      <c r="C147" s="22">
        <v>0.32659726474790773</v>
      </c>
      <c r="D147" s="22">
        <v>44.090630740967548</v>
      </c>
      <c r="E147" s="22">
        <f t="shared" si="6"/>
        <v>0.4694835680751055</v>
      </c>
      <c r="F147" s="23">
        <v>77.751706484641602</v>
      </c>
      <c r="G147" s="23">
        <v>2.1544368600682602</v>
      </c>
      <c r="H147" s="23">
        <v>20.0938566552901</v>
      </c>
      <c r="I147" s="23">
        <f t="shared" si="7"/>
        <v>0</v>
      </c>
      <c r="J147" s="24">
        <v>1200</v>
      </c>
      <c r="K147" s="24">
        <v>50</v>
      </c>
      <c r="L147" s="24">
        <v>1.5</v>
      </c>
      <c r="M147" s="17">
        <v>15.70559474804546</v>
      </c>
      <c r="N147" s="17">
        <v>2.8301327282244371</v>
      </c>
    </row>
    <row r="148" spans="1:14">
      <c r="A148" s="22">
        <v>48.867115737905699</v>
      </c>
      <c r="B148" s="22">
        <v>6.2461726883037354</v>
      </c>
      <c r="C148" s="22">
        <v>0.32659726474790773</v>
      </c>
      <c r="D148" s="22">
        <v>44.090630740967548</v>
      </c>
      <c r="E148" s="22">
        <f t="shared" si="6"/>
        <v>0.4694835680751055</v>
      </c>
      <c r="F148" s="23">
        <v>77.751706484641602</v>
      </c>
      <c r="G148" s="23">
        <v>2.1544368600682602</v>
      </c>
      <c r="H148" s="23">
        <v>20.0938566552901</v>
      </c>
      <c r="I148" s="23">
        <f t="shared" si="7"/>
        <v>0</v>
      </c>
      <c r="J148" s="24">
        <v>1300</v>
      </c>
      <c r="K148" s="24">
        <v>60</v>
      </c>
      <c r="L148" s="24">
        <v>2</v>
      </c>
      <c r="M148" s="17">
        <v>16.110863839229438</v>
      </c>
      <c r="N148" s="17">
        <v>2.8993311256668877</v>
      </c>
    </row>
    <row r="149" spans="1:14">
      <c r="A149" s="22">
        <v>48.867115737905699</v>
      </c>
      <c r="B149" s="22">
        <v>6.2461726883037354</v>
      </c>
      <c r="C149" s="22">
        <v>0.32659726474790773</v>
      </c>
      <c r="D149" s="22">
        <v>44.090630740967548</v>
      </c>
      <c r="E149" s="22">
        <f t="shared" si="6"/>
        <v>0.4694835680751055</v>
      </c>
      <c r="F149" s="23">
        <v>77.751706484641602</v>
      </c>
      <c r="G149" s="23">
        <v>2.1544368600682602</v>
      </c>
      <c r="H149" s="23">
        <v>20.0938566552901</v>
      </c>
      <c r="I149" s="23">
        <f t="shared" si="7"/>
        <v>0</v>
      </c>
      <c r="J149" s="24">
        <v>500</v>
      </c>
      <c r="K149" s="24">
        <v>10</v>
      </c>
      <c r="L149" s="24">
        <v>2.5</v>
      </c>
      <c r="M149" s="17">
        <v>44.608035548972417</v>
      </c>
      <c r="N149" s="17">
        <v>7.3737111466074703</v>
      </c>
    </row>
    <row r="150" spans="1:14">
      <c r="A150" s="22">
        <v>48.867115737905699</v>
      </c>
      <c r="B150" s="22">
        <v>6.2461726883037354</v>
      </c>
      <c r="C150" s="22">
        <v>0.32659726474790773</v>
      </c>
      <c r="D150" s="22">
        <v>44.090630740967548</v>
      </c>
      <c r="E150" s="22">
        <f t="shared" si="6"/>
        <v>0.4694835680751055</v>
      </c>
      <c r="F150" s="23">
        <v>77.751706484641602</v>
      </c>
      <c r="G150" s="23">
        <v>2.1544368600682602</v>
      </c>
      <c r="H150" s="23">
        <v>20.0938566552901</v>
      </c>
      <c r="I150" s="23">
        <f t="shared" si="7"/>
        <v>0</v>
      </c>
      <c r="J150" s="24">
        <v>600</v>
      </c>
      <c r="K150" s="24">
        <v>20</v>
      </c>
      <c r="L150" s="24">
        <v>3</v>
      </c>
      <c r="M150" s="17">
        <v>49.375260938326676</v>
      </c>
      <c r="N150" s="17">
        <v>6.5537607590301166</v>
      </c>
    </row>
    <row r="151" spans="1:14">
      <c r="A151" s="22">
        <v>48.867115737905699</v>
      </c>
      <c r="B151" s="22">
        <v>6.2461726883037354</v>
      </c>
      <c r="C151" s="22">
        <v>0.32659726474790773</v>
      </c>
      <c r="D151" s="22">
        <v>44.090630740967548</v>
      </c>
      <c r="E151" s="22">
        <f t="shared" si="6"/>
        <v>0.4694835680751055</v>
      </c>
      <c r="F151" s="23">
        <v>77.751706484641602</v>
      </c>
      <c r="G151" s="23">
        <v>2.1544368600682602</v>
      </c>
      <c r="H151" s="23">
        <v>20.0938566552901</v>
      </c>
      <c r="I151" s="23">
        <f t="shared" si="7"/>
        <v>0</v>
      </c>
      <c r="J151" s="24">
        <v>700</v>
      </c>
      <c r="K151" s="24">
        <v>10</v>
      </c>
      <c r="L151" s="24">
        <v>3.5</v>
      </c>
      <c r="M151" s="17">
        <v>42.520790538548304</v>
      </c>
      <c r="N151" s="17">
        <v>5.7088887282513285</v>
      </c>
    </row>
    <row r="152" spans="1:14">
      <c r="A152" s="22">
        <v>48.912713664407804</v>
      </c>
      <c r="B152" s="22">
        <v>5.9977748558713451</v>
      </c>
      <c r="C152" s="22">
        <v>0.52594315768180444</v>
      </c>
      <c r="D152" s="22">
        <v>44.442196824112465</v>
      </c>
      <c r="E152" s="22">
        <f t="shared" si="6"/>
        <v>0.12137149792658875</v>
      </c>
      <c r="F152" s="23">
        <v>78.260000000000005</v>
      </c>
      <c r="G152" s="23">
        <v>1.1299999999999999</v>
      </c>
      <c r="H152" s="23">
        <v>20.61</v>
      </c>
      <c r="I152" s="23">
        <f t="shared" si="7"/>
        <v>0</v>
      </c>
      <c r="J152" s="24">
        <v>800</v>
      </c>
      <c r="K152" s="24">
        <v>20</v>
      </c>
      <c r="L152" s="24">
        <v>4</v>
      </c>
      <c r="M152" s="17">
        <v>37.051468996165013</v>
      </c>
      <c r="N152" s="17">
        <v>2.7905908556086683</v>
      </c>
    </row>
    <row r="153" spans="1:14">
      <c r="A153" s="22">
        <v>48.912713664407804</v>
      </c>
      <c r="B153" s="22">
        <v>5.9977748558713451</v>
      </c>
      <c r="C153" s="22">
        <v>0.52594315768180444</v>
      </c>
      <c r="D153" s="22">
        <v>44.442196824112465</v>
      </c>
      <c r="E153" s="22">
        <f t="shared" si="6"/>
        <v>0.12137149792658875</v>
      </c>
      <c r="F153" s="23">
        <v>78.260000000000005</v>
      </c>
      <c r="G153" s="23">
        <v>1.1299999999999999</v>
      </c>
      <c r="H153" s="23">
        <v>20.61</v>
      </c>
      <c r="I153" s="23">
        <f t="shared" si="7"/>
        <v>0</v>
      </c>
      <c r="J153" s="24">
        <v>900</v>
      </c>
      <c r="K153" s="24">
        <v>30</v>
      </c>
      <c r="L153" s="24">
        <v>4.5</v>
      </c>
      <c r="M153" s="17">
        <v>33.385436516073113</v>
      </c>
      <c r="N153" s="17">
        <v>2.5875026033247237</v>
      </c>
    </row>
    <row r="154" spans="1:14">
      <c r="A154" s="22">
        <v>48.912713664407804</v>
      </c>
      <c r="B154" s="22">
        <v>5.9977748558713451</v>
      </c>
      <c r="C154" s="22">
        <v>0.52594315768180444</v>
      </c>
      <c r="D154" s="22">
        <v>44.442196824112465</v>
      </c>
      <c r="E154" s="22">
        <f t="shared" si="6"/>
        <v>0.12137149792658875</v>
      </c>
      <c r="F154" s="23">
        <v>78.260000000000005</v>
      </c>
      <c r="G154" s="23">
        <v>1.1299999999999999</v>
      </c>
      <c r="H154" s="23">
        <v>20.61</v>
      </c>
      <c r="I154" s="23">
        <f t="shared" si="7"/>
        <v>0</v>
      </c>
      <c r="J154" s="24">
        <v>1000</v>
      </c>
      <c r="K154" s="24">
        <v>40</v>
      </c>
      <c r="L154" s="24">
        <v>5</v>
      </c>
      <c r="M154" s="17">
        <v>30.725670981357244</v>
      </c>
      <c r="N154" s="17">
        <v>2.4427830277562035</v>
      </c>
    </row>
    <row r="155" spans="1:14">
      <c r="A155" s="22">
        <v>48.912713664407804</v>
      </c>
      <c r="B155" s="22">
        <v>5.9977748558713451</v>
      </c>
      <c r="C155" s="22">
        <v>0.52594315768180444</v>
      </c>
      <c r="D155" s="22">
        <v>44.442196824112465</v>
      </c>
      <c r="E155" s="22">
        <f t="shared" si="6"/>
        <v>0.12137149792658875</v>
      </c>
      <c r="F155" s="23">
        <v>78.260000000000005</v>
      </c>
      <c r="G155" s="23">
        <v>1.1299999999999999</v>
      </c>
      <c r="H155" s="23">
        <v>20.61</v>
      </c>
      <c r="I155" s="23">
        <f t="shared" si="7"/>
        <v>0</v>
      </c>
      <c r="J155" s="24">
        <v>1100</v>
      </c>
      <c r="K155" s="24">
        <v>50</v>
      </c>
      <c r="L155" s="24">
        <v>0.5</v>
      </c>
      <c r="M155" s="17">
        <v>12.843677851261647</v>
      </c>
      <c r="N155" s="17">
        <v>1.3329455636308061</v>
      </c>
    </row>
    <row r="156" spans="1:14">
      <c r="A156" s="22">
        <v>48.912713664407804</v>
      </c>
      <c r="B156" s="22">
        <v>5.9977748558713451</v>
      </c>
      <c r="C156" s="22">
        <v>0.52594315768180444</v>
      </c>
      <c r="D156" s="22">
        <v>44.442196824112465</v>
      </c>
      <c r="E156" s="22">
        <f t="shared" si="6"/>
        <v>0.12137149792658875</v>
      </c>
      <c r="F156" s="23">
        <v>78.260000000000005</v>
      </c>
      <c r="G156" s="23">
        <v>1.1299999999999999</v>
      </c>
      <c r="H156" s="23">
        <v>20.61</v>
      </c>
      <c r="I156" s="23">
        <f t="shared" si="7"/>
        <v>0</v>
      </c>
      <c r="J156" s="24">
        <v>1200</v>
      </c>
      <c r="K156" s="24">
        <v>60</v>
      </c>
      <c r="L156" s="24">
        <v>1</v>
      </c>
      <c r="M156" s="17">
        <v>13.78930917482402</v>
      </c>
      <c r="N156" s="17">
        <v>1.4042105353096028</v>
      </c>
    </row>
    <row r="157" spans="1:14">
      <c r="A157" s="22">
        <v>48.912713664407804</v>
      </c>
      <c r="B157" s="22">
        <v>5.9977748558713451</v>
      </c>
      <c r="C157" s="22">
        <v>0.52594315768180444</v>
      </c>
      <c r="D157" s="22">
        <v>44.442196824112465</v>
      </c>
      <c r="E157" s="22">
        <f t="shared" si="6"/>
        <v>0.12137149792658875</v>
      </c>
      <c r="F157" s="23">
        <v>78.260000000000005</v>
      </c>
      <c r="G157" s="23">
        <v>1.1299999999999999</v>
      </c>
      <c r="H157" s="23">
        <v>20.61</v>
      </c>
      <c r="I157" s="23">
        <f t="shared" si="7"/>
        <v>0</v>
      </c>
      <c r="J157" s="24">
        <v>1300</v>
      </c>
      <c r="K157" s="24">
        <v>10</v>
      </c>
      <c r="L157" s="24">
        <v>1.5</v>
      </c>
      <c r="M157" s="17">
        <v>14.692795528004037</v>
      </c>
      <c r="N157" s="17">
        <v>1.407042383773754</v>
      </c>
    </row>
    <row r="158" spans="1:14">
      <c r="A158" s="22">
        <v>48.912713664407804</v>
      </c>
      <c r="B158" s="22">
        <v>5.9977748558713451</v>
      </c>
      <c r="C158" s="22">
        <v>0.52594315768180444</v>
      </c>
      <c r="D158" s="22">
        <v>44.442196824112465</v>
      </c>
      <c r="E158" s="22">
        <f t="shared" si="6"/>
        <v>0.12137149792658875</v>
      </c>
      <c r="F158" s="23">
        <v>78.260000000000005</v>
      </c>
      <c r="G158" s="23">
        <v>1.1299999999999999</v>
      </c>
      <c r="H158" s="23">
        <v>20.61</v>
      </c>
      <c r="I158" s="23">
        <f t="shared" si="7"/>
        <v>0</v>
      </c>
      <c r="J158" s="24">
        <v>500</v>
      </c>
      <c r="K158" s="24">
        <v>20</v>
      </c>
      <c r="L158" s="24">
        <v>2</v>
      </c>
      <c r="M158" s="17">
        <v>38.842654179747775</v>
      </c>
      <c r="N158" s="17">
        <v>3.8540902812121627</v>
      </c>
    </row>
    <row r="159" spans="1:14">
      <c r="A159" s="22">
        <v>48.912713664407804</v>
      </c>
      <c r="B159" s="22">
        <v>5.9977748558713451</v>
      </c>
      <c r="C159" s="22">
        <v>0.52594315768180444</v>
      </c>
      <c r="D159" s="22">
        <v>44.442196824112465</v>
      </c>
      <c r="E159" s="22">
        <f t="shared" si="6"/>
        <v>0.12137149792658875</v>
      </c>
      <c r="F159" s="23">
        <v>78.260000000000005</v>
      </c>
      <c r="G159" s="23">
        <v>1.1299999999999999</v>
      </c>
      <c r="H159" s="23">
        <v>20.61</v>
      </c>
      <c r="I159" s="23">
        <f t="shared" si="7"/>
        <v>0</v>
      </c>
      <c r="J159" s="24">
        <v>600</v>
      </c>
      <c r="K159" s="24">
        <v>60</v>
      </c>
      <c r="L159" s="24">
        <v>2.5</v>
      </c>
      <c r="M159" s="17">
        <v>45.552973352852085</v>
      </c>
      <c r="N159" s="17">
        <v>3.4596694393008649</v>
      </c>
    </row>
    <row r="160" spans="1:14">
      <c r="A160" s="22">
        <v>48.912713664407804</v>
      </c>
      <c r="B160" s="22">
        <v>5.9977748558713451</v>
      </c>
      <c r="C160" s="22">
        <v>0.52594315768180444</v>
      </c>
      <c r="D160" s="22">
        <v>44.442196824112465</v>
      </c>
      <c r="E160" s="22">
        <f t="shared" si="6"/>
        <v>0.12137149792658875</v>
      </c>
      <c r="F160" s="23">
        <v>78.260000000000005</v>
      </c>
      <c r="G160" s="23">
        <v>1.1299999999999999</v>
      </c>
      <c r="H160" s="23">
        <v>20.61</v>
      </c>
      <c r="I160" s="23">
        <f t="shared" si="7"/>
        <v>0</v>
      </c>
      <c r="J160" s="24">
        <v>700</v>
      </c>
      <c r="K160" s="24">
        <v>50</v>
      </c>
      <c r="L160" s="24">
        <v>3</v>
      </c>
      <c r="M160" s="17">
        <v>39.471782478757341</v>
      </c>
      <c r="N160" s="17">
        <v>3.0061311881183905</v>
      </c>
    </row>
    <row r="161" spans="1:14">
      <c r="A161" s="22">
        <v>48.912713664407804</v>
      </c>
      <c r="B161" s="22">
        <v>5.9977748558713451</v>
      </c>
      <c r="C161" s="22">
        <v>0.52594315768180444</v>
      </c>
      <c r="D161" s="22">
        <v>44.442196824112465</v>
      </c>
      <c r="E161" s="22">
        <f t="shared" si="6"/>
        <v>0.12137149792658875</v>
      </c>
      <c r="F161" s="23">
        <v>78.260000000000005</v>
      </c>
      <c r="G161" s="23">
        <v>1.1299999999999999</v>
      </c>
      <c r="H161" s="23">
        <v>20.61</v>
      </c>
      <c r="I161" s="23">
        <f t="shared" si="7"/>
        <v>0</v>
      </c>
      <c r="J161" s="24">
        <v>800</v>
      </c>
      <c r="K161" s="24">
        <v>40</v>
      </c>
      <c r="L161" s="24">
        <v>3.5</v>
      </c>
      <c r="M161" s="17">
        <v>34.835827152192664</v>
      </c>
      <c r="N161" s="17">
        <v>2.6967803724072645</v>
      </c>
    </row>
    <row r="162" spans="1:14">
      <c r="A162" s="22">
        <v>48.912713664407804</v>
      </c>
      <c r="B162" s="22">
        <v>5.9977748558713451</v>
      </c>
      <c r="C162" s="22">
        <v>0.52594315768180444</v>
      </c>
      <c r="D162" s="22">
        <v>44.442196824112465</v>
      </c>
      <c r="E162" s="22">
        <f t="shared" si="6"/>
        <v>0.12137149792658875</v>
      </c>
      <c r="F162" s="23">
        <v>78.260000000000005</v>
      </c>
      <c r="G162" s="23">
        <v>1.1299999999999999</v>
      </c>
      <c r="H162" s="23">
        <v>20.61</v>
      </c>
      <c r="I162" s="23">
        <f t="shared" si="7"/>
        <v>0</v>
      </c>
      <c r="J162" s="24">
        <v>900</v>
      </c>
      <c r="K162" s="24">
        <v>30</v>
      </c>
      <c r="L162" s="24">
        <v>4</v>
      </c>
      <c r="M162" s="17">
        <v>31.57651789120332</v>
      </c>
      <c r="N162" s="17">
        <v>2.4765527412554742</v>
      </c>
    </row>
    <row r="163" spans="1:14">
      <c r="A163" s="22">
        <v>48.912713664407804</v>
      </c>
      <c r="B163" s="22">
        <v>5.9977748558713451</v>
      </c>
      <c r="C163" s="22">
        <v>0.52594315768180444</v>
      </c>
      <c r="D163" s="22">
        <v>44.442196824112465</v>
      </c>
      <c r="E163" s="22">
        <f t="shared" si="6"/>
        <v>0.12137149792658875</v>
      </c>
      <c r="F163" s="23">
        <v>78.260000000000005</v>
      </c>
      <c r="G163" s="23">
        <v>1.1299999999999999</v>
      </c>
      <c r="H163" s="23">
        <v>20.61</v>
      </c>
      <c r="I163" s="23">
        <f t="shared" si="7"/>
        <v>0</v>
      </c>
      <c r="J163" s="24">
        <v>1000</v>
      </c>
      <c r="K163" s="24">
        <v>20</v>
      </c>
      <c r="L163" s="24">
        <v>4.5</v>
      </c>
      <c r="M163" s="17">
        <v>29.253680374168116</v>
      </c>
      <c r="N163" s="17">
        <v>2.3161139399741204</v>
      </c>
    </row>
    <row r="164" spans="1:14">
      <c r="A164" s="22">
        <v>48.912713664407804</v>
      </c>
      <c r="B164" s="22">
        <v>5.9977748558713451</v>
      </c>
      <c r="C164" s="22">
        <v>0.52594315768180444</v>
      </c>
      <c r="D164" s="22">
        <v>44.442196824112465</v>
      </c>
      <c r="E164" s="22">
        <f t="shared" si="6"/>
        <v>0.12137149792658875</v>
      </c>
      <c r="F164" s="23">
        <v>78.260000000000005</v>
      </c>
      <c r="G164" s="23">
        <v>1.1299999999999999</v>
      </c>
      <c r="H164" s="23">
        <v>20.61</v>
      </c>
      <c r="I164" s="23">
        <f t="shared" si="7"/>
        <v>0</v>
      </c>
      <c r="J164" s="24">
        <v>1100</v>
      </c>
      <c r="K164" s="24">
        <v>10</v>
      </c>
      <c r="L164" s="24">
        <v>5</v>
      </c>
      <c r="M164" s="17">
        <v>27.572607250890162</v>
      </c>
      <c r="N164" s="17">
        <v>2.1966378368539883</v>
      </c>
    </row>
    <row r="165" spans="1:14">
      <c r="A165" s="22">
        <v>48.912713664407804</v>
      </c>
      <c r="B165" s="22">
        <v>5.9977748558713451</v>
      </c>
      <c r="C165" s="22">
        <v>0.52594315768180444</v>
      </c>
      <c r="D165" s="22">
        <v>44.442196824112465</v>
      </c>
      <c r="E165" s="22">
        <f t="shared" si="6"/>
        <v>0.12137149792658875</v>
      </c>
      <c r="F165" s="23">
        <v>78.260000000000005</v>
      </c>
      <c r="G165" s="23">
        <v>1.1299999999999999</v>
      </c>
      <c r="H165" s="23">
        <v>20.61</v>
      </c>
      <c r="I165" s="23">
        <f t="shared" si="7"/>
        <v>0</v>
      </c>
      <c r="J165" s="24">
        <v>1200</v>
      </c>
      <c r="K165" s="24">
        <v>60</v>
      </c>
      <c r="L165" s="24">
        <v>0.5</v>
      </c>
      <c r="M165" s="17">
        <v>12.034653806669629</v>
      </c>
      <c r="N165" s="17">
        <v>1.2913219447087734</v>
      </c>
    </row>
    <row r="166" spans="1:14">
      <c r="A166" s="22">
        <v>48.912713664407804</v>
      </c>
      <c r="B166" s="22">
        <v>5.9977748558713451</v>
      </c>
      <c r="C166" s="22">
        <v>0.52594315768180444</v>
      </c>
      <c r="D166" s="22">
        <v>44.442196824112465</v>
      </c>
      <c r="E166" s="22">
        <f t="shared" si="6"/>
        <v>0.12137149792658875</v>
      </c>
      <c r="F166" s="23">
        <v>78.260000000000005</v>
      </c>
      <c r="G166" s="23">
        <v>1.1299999999999999</v>
      </c>
      <c r="H166" s="23">
        <v>20.61</v>
      </c>
      <c r="I166" s="23">
        <f t="shared" si="7"/>
        <v>0</v>
      </c>
      <c r="J166" s="24">
        <v>1300</v>
      </c>
      <c r="K166" s="24">
        <v>50</v>
      </c>
      <c r="L166" s="24">
        <v>0.5</v>
      </c>
      <c r="M166" s="17">
        <v>11.484462725331221</v>
      </c>
      <c r="N166" s="17">
        <v>1.2460728338988747</v>
      </c>
    </row>
    <row r="167" spans="1:14">
      <c r="A167" s="22">
        <v>49.1</v>
      </c>
      <c r="B167" s="22">
        <v>5.55</v>
      </c>
      <c r="C167" s="22">
        <v>0.45000000000000007</v>
      </c>
      <c r="D167" s="22">
        <v>44.9</v>
      </c>
      <c r="E167" s="22">
        <f t="shared" si="6"/>
        <v>0</v>
      </c>
      <c r="F167" s="23">
        <v>82.748598712891805</v>
      </c>
      <c r="G167" s="23">
        <v>0.52937512974880596</v>
      </c>
      <c r="H167" s="23">
        <v>16.722026157359402</v>
      </c>
      <c r="I167" s="23">
        <f t="shared" si="7"/>
        <v>0</v>
      </c>
      <c r="J167" s="24">
        <v>500</v>
      </c>
      <c r="K167" s="24">
        <v>40</v>
      </c>
      <c r="L167" s="24">
        <v>1</v>
      </c>
      <c r="M167" s="17">
        <v>27.054103888768921</v>
      </c>
      <c r="N167" s="17">
        <v>1.7303579882139768</v>
      </c>
    </row>
    <row r="168" spans="1:14">
      <c r="A168" s="22">
        <v>49.1</v>
      </c>
      <c r="B168" s="22">
        <v>5.55</v>
      </c>
      <c r="C168" s="22">
        <v>0.45000000000000007</v>
      </c>
      <c r="D168" s="22">
        <v>44.9</v>
      </c>
      <c r="E168" s="22">
        <f t="shared" si="6"/>
        <v>0</v>
      </c>
      <c r="F168" s="23">
        <v>82.748598712891805</v>
      </c>
      <c r="G168" s="23">
        <v>0.52937512974880596</v>
      </c>
      <c r="H168" s="23">
        <v>16.722026157359402</v>
      </c>
      <c r="I168" s="23">
        <f t="shared" si="7"/>
        <v>0</v>
      </c>
      <c r="J168" s="24">
        <v>600</v>
      </c>
      <c r="K168" s="24">
        <v>30</v>
      </c>
      <c r="L168" s="24">
        <v>1.5</v>
      </c>
      <c r="M168" s="17">
        <v>35.739568142835253</v>
      </c>
      <c r="N168" s="17">
        <v>1.3916490292657229</v>
      </c>
    </row>
    <row r="169" spans="1:14">
      <c r="A169" s="22">
        <v>49.1</v>
      </c>
      <c r="B169" s="22">
        <v>5.55</v>
      </c>
      <c r="C169" s="22">
        <v>0.45000000000000007</v>
      </c>
      <c r="D169" s="22">
        <v>44.9</v>
      </c>
      <c r="E169" s="22">
        <f t="shared" si="6"/>
        <v>0</v>
      </c>
      <c r="F169" s="23">
        <v>82.748598712891805</v>
      </c>
      <c r="G169" s="23">
        <v>0.52937512974880596</v>
      </c>
      <c r="H169" s="23">
        <v>16.722026157359402</v>
      </c>
      <c r="I169" s="23">
        <f t="shared" si="7"/>
        <v>0</v>
      </c>
      <c r="J169" s="24">
        <v>700</v>
      </c>
      <c r="K169" s="24">
        <v>20</v>
      </c>
      <c r="L169" s="24">
        <v>2</v>
      </c>
      <c r="M169" s="17">
        <v>32.520638229798003</v>
      </c>
      <c r="N169" s="17">
        <v>1.2223628093209269</v>
      </c>
    </row>
    <row r="170" spans="1:14">
      <c r="A170" s="22">
        <v>49.1</v>
      </c>
      <c r="B170" s="22">
        <v>5.55</v>
      </c>
      <c r="C170" s="22">
        <v>0.45000000000000007</v>
      </c>
      <c r="D170" s="22">
        <v>44.9</v>
      </c>
      <c r="E170" s="22">
        <f t="shared" si="6"/>
        <v>0</v>
      </c>
      <c r="F170" s="23">
        <v>82.748598712891805</v>
      </c>
      <c r="G170" s="23">
        <v>0.52937512974880596</v>
      </c>
      <c r="H170" s="23">
        <v>16.722026157359402</v>
      </c>
      <c r="I170" s="23">
        <f t="shared" si="7"/>
        <v>0</v>
      </c>
      <c r="J170" s="24">
        <v>800</v>
      </c>
      <c r="K170" s="24">
        <v>10</v>
      </c>
      <c r="L170" s="24">
        <v>2.5</v>
      </c>
      <c r="M170" s="17">
        <v>29.486378157386245</v>
      </c>
      <c r="N170" s="17">
        <v>1.1208151113093781</v>
      </c>
    </row>
    <row r="171" spans="1:14">
      <c r="A171" s="22">
        <v>49.1</v>
      </c>
      <c r="B171" s="22">
        <v>5.55</v>
      </c>
      <c r="C171" s="22">
        <v>0.45000000000000007</v>
      </c>
      <c r="D171" s="22">
        <v>44.9</v>
      </c>
      <c r="E171" s="22">
        <f t="shared" si="6"/>
        <v>0</v>
      </c>
      <c r="F171" s="23">
        <v>82.748598712891805</v>
      </c>
      <c r="G171" s="23">
        <v>0.52937512974880596</v>
      </c>
      <c r="H171" s="23">
        <v>16.722026157359402</v>
      </c>
      <c r="I171" s="23">
        <f t="shared" si="7"/>
        <v>0</v>
      </c>
      <c r="J171" s="24">
        <v>900</v>
      </c>
      <c r="K171" s="24">
        <v>10</v>
      </c>
      <c r="L171" s="24">
        <v>3</v>
      </c>
      <c r="M171" s="17">
        <v>27.28229579801247</v>
      </c>
      <c r="N171" s="17">
        <v>1.0550963597025294</v>
      </c>
    </row>
    <row r="172" spans="1:14">
      <c r="A172" s="22">
        <v>49.1</v>
      </c>
      <c r="B172" s="22">
        <v>5.55</v>
      </c>
      <c r="C172" s="22">
        <v>0.45000000000000007</v>
      </c>
      <c r="D172" s="22">
        <v>44.9</v>
      </c>
      <c r="E172" s="22">
        <f t="shared" si="6"/>
        <v>0</v>
      </c>
      <c r="F172" s="23">
        <v>82.748598712891805</v>
      </c>
      <c r="G172" s="23">
        <v>0.52937512974880596</v>
      </c>
      <c r="H172" s="23">
        <v>16.722026157359402</v>
      </c>
      <c r="I172" s="23">
        <f t="shared" si="7"/>
        <v>0</v>
      </c>
      <c r="J172" s="24">
        <v>1000</v>
      </c>
      <c r="K172" s="24">
        <v>20</v>
      </c>
      <c r="L172" s="24">
        <v>3.5</v>
      </c>
      <c r="M172" s="17">
        <v>25.647676705766475</v>
      </c>
      <c r="N172" s="17">
        <v>1.0142010686740828</v>
      </c>
    </row>
    <row r="173" spans="1:14">
      <c r="A173" s="22">
        <v>49.1</v>
      </c>
      <c r="B173" s="22">
        <v>5.55</v>
      </c>
      <c r="C173" s="22">
        <v>0.45000000000000007</v>
      </c>
      <c r="D173" s="22">
        <v>44.9</v>
      </c>
      <c r="E173" s="22">
        <f t="shared" ref="E173:E212" si="8">100-(SUM(A173:D173))</f>
        <v>0</v>
      </c>
      <c r="F173" s="23">
        <v>82.748598712891805</v>
      </c>
      <c r="G173" s="23">
        <v>0.52937512974880596</v>
      </c>
      <c r="H173" s="23">
        <v>16.722026157359402</v>
      </c>
      <c r="I173" s="23">
        <f t="shared" si="7"/>
        <v>0</v>
      </c>
      <c r="J173" s="24">
        <v>1100</v>
      </c>
      <c r="K173" s="24">
        <v>30</v>
      </c>
      <c r="L173" s="24">
        <v>4</v>
      </c>
      <c r="M173" s="17">
        <v>24.420467309347103</v>
      </c>
      <c r="N173" s="17">
        <v>0.98498263907641093</v>
      </c>
    </row>
    <row r="174" spans="1:14">
      <c r="A174" s="22">
        <v>49.1</v>
      </c>
      <c r="B174" s="22">
        <v>5.55</v>
      </c>
      <c r="C174" s="22">
        <v>0.45000000000000007</v>
      </c>
      <c r="D174" s="22">
        <v>44.9</v>
      </c>
      <c r="E174" s="22">
        <f t="shared" si="8"/>
        <v>0</v>
      </c>
      <c r="F174" s="23">
        <v>82.748598712891805</v>
      </c>
      <c r="G174" s="23">
        <v>0.52937512974880596</v>
      </c>
      <c r="H174" s="23">
        <v>16.722026157359402</v>
      </c>
      <c r="I174" s="23">
        <f t="shared" si="7"/>
        <v>0</v>
      </c>
      <c r="J174" s="24">
        <v>1200</v>
      </c>
      <c r="K174" s="24">
        <v>40</v>
      </c>
      <c r="L174" s="24">
        <v>4.5</v>
      </c>
      <c r="M174" s="17">
        <v>23.490364038228915</v>
      </c>
      <c r="N174" s="17">
        <v>0.96436049362534082</v>
      </c>
    </row>
    <row r="175" spans="1:14">
      <c r="A175" s="22">
        <v>49.1</v>
      </c>
      <c r="B175" s="22">
        <v>5.55</v>
      </c>
      <c r="C175" s="22">
        <v>0.45000000000000007</v>
      </c>
      <c r="D175" s="22">
        <v>44.9</v>
      </c>
      <c r="E175" s="22">
        <f t="shared" si="8"/>
        <v>0</v>
      </c>
      <c r="F175" s="23">
        <v>82.748598712891805</v>
      </c>
      <c r="G175" s="23">
        <v>0.52937512974880596</v>
      </c>
      <c r="H175" s="23">
        <v>16.722026157359402</v>
      </c>
      <c r="I175" s="23">
        <f t="shared" si="7"/>
        <v>0</v>
      </c>
      <c r="J175" s="24">
        <v>1300</v>
      </c>
      <c r="K175" s="24">
        <v>50</v>
      </c>
      <c r="L175" s="24">
        <v>5</v>
      </c>
      <c r="M175" s="17">
        <v>22.780610349073065</v>
      </c>
      <c r="N175" s="17">
        <v>0.95019030305630425</v>
      </c>
    </row>
    <row r="176" spans="1:14">
      <c r="A176" s="22">
        <v>49.1</v>
      </c>
      <c r="B176" s="22">
        <v>5.55</v>
      </c>
      <c r="C176" s="22">
        <v>0.45000000000000007</v>
      </c>
      <c r="D176" s="22">
        <v>44.9</v>
      </c>
      <c r="E176" s="22">
        <f t="shared" si="8"/>
        <v>0</v>
      </c>
      <c r="F176" s="23">
        <v>82.748598712891805</v>
      </c>
      <c r="G176" s="23">
        <v>0.52937512974880596</v>
      </c>
      <c r="H176" s="23">
        <v>16.722026157359402</v>
      </c>
      <c r="I176" s="23">
        <f t="shared" si="7"/>
        <v>0</v>
      </c>
      <c r="J176" s="24">
        <v>500</v>
      </c>
      <c r="K176" s="24">
        <v>60</v>
      </c>
      <c r="L176" s="24">
        <v>0.5</v>
      </c>
      <c r="M176" s="17">
        <v>20.753990877993157</v>
      </c>
      <c r="N176" s="17">
        <v>1.6509874774157374</v>
      </c>
    </row>
    <row r="177" spans="1:14">
      <c r="A177" s="22">
        <v>49.27</v>
      </c>
      <c r="B177" s="22">
        <v>6.5500000000000007</v>
      </c>
      <c r="C177" s="22">
        <v>1.56</v>
      </c>
      <c r="D177" s="22">
        <v>42.62</v>
      </c>
      <c r="E177" s="22">
        <f t="shared" si="8"/>
        <v>0</v>
      </c>
      <c r="F177" s="23">
        <v>80.752916224814399</v>
      </c>
      <c r="G177" s="23">
        <v>6.0445387062566303</v>
      </c>
      <c r="H177" s="23">
        <v>13.202545068928901</v>
      </c>
      <c r="I177" s="23">
        <f t="shared" si="7"/>
        <v>0</v>
      </c>
      <c r="J177" s="24">
        <v>600</v>
      </c>
      <c r="K177" s="24">
        <v>10</v>
      </c>
      <c r="L177" s="24">
        <v>1</v>
      </c>
      <c r="M177" s="17">
        <v>31.320140252612578</v>
      </c>
      <c r="N177" s="17">
        <v>12.657788820510984</v>
      </c>
    </row>
    <row r="178" spans="1:14">
      <c r="A178" s="22">
        <v>49.27</v>
      </c>
      <c r="B178" s="22">
        <v>6.5500000000000007</v>
      </c>
      <c r="C178" s="22">
        <v>1.56</v>
      </c>
      <c r="D178" s="22">
        <v>42.62</v>
      </c>
      <c r="E178" s="22">
        <f t="shared" si="8"/>
        <v>0</v>
      </c>
      <c r="F178" s="23">
        <v>80.752916224814399</v>
      </c>
      <c r="G178" s="23">
        <v>6.0445387062566303</v>
      </c>
      <c r="H178" s="23">
        <v>13.202545068928901</v>
      </c>
      <c r="I178" s="23">
        <f t="shared" si="7"/>
        <v>0</v>
      </c>
      <c r="J178" s="24">
        <v>700</v>
      </c>
      <c r="K178" s="24">
        <v>20</v>
      </c>
      <c r="L178" s="24">
        <v>1.5</v>
      </c>
      <c r="M178" s="17">
        <v>30.199725859770517</v>
      </c>
      <c r="N178" s="17">
        <v>11.515687660194249</v>
      </c>
    </row>
    <row r="179" spans="1:14">
      <c r="A179" s="22">
        <v>49.27</v>
      </c>
      <c r="B179" s="22">
        <v>6.5500000000000007</v>
      </c>
      <c r="C179" s="22">
        <v>1.56</v>
      </c>
      <c r="D179" s="22">
        <v>42.62</v>
      </c>
      <c r="E179" s="22">
        <f t="shared" si="8"/>
        <v>0</v>
      </c>
      <c r="F179" s="23">
        <v>80.752916224814399</v>
      </c>
      <c r="G179" s="23">
        <v>6.0445387062566303</v>
      </c>
      <c r="H179" s="23">
        <v>13.202545068928901</v>
      </c>
      <c r="I179" s="23">
        <f t="shared" si="7"/>
        <v>0</v>
      </c>
      <c r="J179" s="24">
        <v>800</v>
      </c>
      <c r="K179" s="24">
        <v>10</v>
      </c>
      <c r="L179" s="24">
        <v>2</v>
      </c>
      <c r="M179" s="17">
        <v>28.092762064922194</v>
      </c>
      <c r="N179" s="17">
        <v>10.844440679133349</v>
      </c>
    </row>
    <row r="180" spans="1:14">
      <c r="A180" s="22">
        <v>49.27</v>
      </c>
      <c r="B180" s="22">
        <v>6.5500000000000007</v>
      </c>
      <c r="C180" s="22">
        <v>1.56</v>
      </c>
      <c r="D180" s="22">
        <v>42.62</v>
      </c>
      <c r="E180" s="22">
        <f t="shared" si="8"/>
        <v>0</v>
      </c>
      <c r="F180" s="23">
        <v>80.752916224814399</v>
      </c>
      <c r="G180" s="23">
        <v>6.0445387062566303</v>
      </c>
      <c r="H180" s="23">
        <v>13.202545068928901</v>
      </c>
      <c r="I180" s="23">
        <f t="shared" si="7"/>
        <v>0</v>
      </c>
      <c r="J180" s="24">
        <v>900</v>
      </c>
      <c r="K180" s="24">
        <v>20</v>
      </c>
      <c r="L180" s="24">
        <v>2.5</v>
      </c>
      <c r="M180" s="17">
        <v>26.443571674656084</v>
      </c>
      <c r="N180" s="17">
        <v>10.46783410076068</v>
      </c>
    </row>
    <row r="181" spans="1:14">
      <c r="A181" s="22">
        <v>49.27</v>
      </c>
      <c r="B181" s="22">
        <v>6.5500000000000007</v>
      </c>
      <c r="C181" s="22">
        <v>1.56</v>
      </c>
      <c r="D181" s="22">
        <v>42.62</v>
      </c>
      <c r="E181" s="22">
        <f t="shared" si="8"/>
        <v>0</v>
      </c>
      <c r="F181" s="23">
        <v>80.752916224814399</v>
      </c>
      <c r="G181" s="23">
        <v>6.0445387062566303</v>
      </c>
      <c r="H181" s="23">
        <v>13.202545068928901</v>
      </c>
      <c r="I181" s="23">
        <f t="shared" si="7"/>
        <v>0</v>
      </c>
      <c r="J181" s="24">
        <v>1000</v>
      </c>
      <c r="K181" s="24">
        <v>30</v>
      </c>
      <c r="L181" s="24">
        <v>3</v>
      </c>
      <c r="M181" s="17">
        <v>25.168786396224551</v>
      </c>
      <c r="N181" s="17">
        <v>10.187508089918833</v>
      </c>
    </row>
    <row r="182" spans="1:14">
      <c r="A182" s="22">
        <v>49.27</v>
      </c>
      <c r="B182" s="22">
        <v>6.5500000000000007</v>
      </c>
      <c r="C182" s="22">
        <v>1.56</v>
      </c>
      <c r="D182" s="22">
        <v>42.62</v>
      </c>
      <c r="E182" s="22">
        <f t="shared" si="8"/>
        <v>0</v>
      </c>
      <c r="F182" s="23">
        <v>80.752916224814399</v>
      </c>
      <c r="G182" s="23">
        <v>6.0445387062566303</v>
      </c>
      <c r="H182" s="23">
        <v>13.202545068928901</v>
      </c>
      <c r="I182" s="23">
        <f t="shared" si="7"/>
        <v>0</v>
      </c>
      <c r="J182" s="24">
        <v>1100</v>
      </c>
      <c r="K182" s="24">
        <v>40</v>
      </c>
      <c r="L182" s="24">
        <v>3.5</v>
      </c>
      <c r="M182" s="17">
        <v>24.189622245627675</v>
      </c>
      <c r="N182" s="17">
        <v>9.9843363374391849</v>
      </c>
    </row>
    <row r="183" spans="1:14">
      <c r="A183" s="22">
        <v>49.27</v>
      </c>
      <c r="B183" s="22">
        <v>6.5500000000000007</v>
      </c>
      <c r="C183" s="22">
        <v>1.56</v>
      </c>
      <c r="D183" s="22">
        <v>42.62</v>
      </c>
      <c r="E183" s="22">
        <f t="shared" si="8"/>
        <v>0</v>
      </c>
      <c r="F183" s="23">
        <v>80.752916224814399</v>
      </c>
      <c r="G183" s="23">
        <v>6.0445387062566303</v>
      </c>
      <c r="H183" s="23">
        <v>13.202545068928901</v>
      </c>
      <c r="I183" s="23">
        <f t="shared" si="7"/>
        <v>0</v>
      </c>
      <c r="J183" s="24">
        <v>1200</v>
      </c>
      <c r="K183" s="24">
        <v>50</v>
      </c>
      <c r="L183" s="24">
        <v>4</v>
      </c>
      <c r="M183" s="17">
        <v>23.437918792468132</v>
      </c>
      <c r="N183" s="17">
        <v>9.8418057920081168</v>
      </c>
    </row>
    <row r="184" spans="1:14">
      <c r="A184" s="22">
        <v>49.27</v>
      </c>
      <c r="B184" s="22">
        <v>6.5500000000000007</v>
      </c>
      <c r="C184" s="22">
        <v>1.56</v>
      </c>
      <c r="D184" s="22">
        <v>42.62</v>
      </c>
      <c r="E184" s="22">
        <f t="shared" si="8"/>
        <v>0</v>
      </c>
      <c r="F184" s="23">
        <v>80.752916224814399</v>
      </c>
      <c r="G184" s="23">
        <v>6.0445387062566303</v>
      </c>
      <c r="H184" s="23">
        <v>13.202545068928901</v>
      </c>
      <c r="I184" s="23">
        <f t="shared" ref="I184:I223" si="9">100- SUM(F184:H184)</f>
        <v>0</v>
      </c>
      <c r="J184" s="24">
        <v>1300</v>
      </c>
      <c r="K184" s="24">
        <v>60</v>
      </c>
      <c r="L184" s="24">
        <v>4.5</v>
      </c>
      <c r="M184" s="17">
        <v>22.86118868879699</v>
      </c>
      <c r="N184" s="17">
        <v>9.7468324329798328</v>
      </c>
    </row>
    <row r="185" spans="1:14">
      <c r="A185" s="22">
        <v>49.27</v>
      </c>
      <c r="B185" s="22">
        <v>6.5500000000000007</v>
      </c>
      <c r="C185" s="22">
        <v>1.56</v>
      </c>
      <c r="D185" s="22">
        <v>42.62</v>
      </c>
      <c r="E185" s="22">
        <f t="shared" si="8"/>
        <v>0</v>
      </c>
      <c r="F185" s="23">
        <v>80.752916224814399</v>
      </c>
      <c r="G185" s="23">
        <v>6.0445387062566303</v>
      </c>
      <c r="H185" s="23">
        <v>13.202545068928901</v>
      </c>
      <c r="I185" s="23">
        <f t="shared" si="9"/>
        <v>0</v>
      </c>
      <c r="J185" s="24">
        <v>500</v>
      </c>
      <c r="K185" s="24">
        <v>10</v>
      </c>
      <c r="L185" s="24">
        <v>5</v>
      </c>
      <c r="M185" s="17">
        <v>66.721856000826733</v>
      </c>
      <c r="N185" s="17">
        <v>21.200428641779094</v>
      </c>
    </row>
    <row r="186" spans="1:14">
      <c r="A186" s="22">
        <v>49.27</v>
      </c>
      <c r="B186" s="22">
        <v>6.5500000000000007</v>
      </c>
      <c r="C186" s="22">
        <v>1.56</v>
      </c>
      <c r="D186" s="22">
        <v>42.62</v>
      </c>
      <c r="E186" s="22">
        <f t="shared" si="8"/>
        <v>0</v>
      </c>
      <c r="F186" s="23">
        <v>80.752916224814399</v>
      </c>
      <c r="G186" s="23">
        <v>6.0445387062566303</v>
      </c>
      <c r="H186" s="23">
        <v>13.202545068928901</v>
      </c>
      <c r="I186" s="23">
        <f t="shared" si="9"/>
        <v>0</v>
      </c>
      <c r="J186" s="24">
        <v>600</v>
      </c>
      <c r="K186" s="24">
        <v>20</v>
      </c>
      <c r="L186" s="24">
        <v>0.5</v>
      </c>
      <c r="M186" s="17">
        <v>24.843152513067473</v>
      </c>
      <c r="N186" s="17">
        <v>11.534014362139407</v>
      </c>
    </row>
    <row r="187" spans="1:14">
      <c r="A187" s="22">
        <v>49.461369164832618</v>
      </c>
      <c r="B187" s="22">
        <v>6.9616587513031387</v>
      </c>
      <c r="C187" s="22">
        <v>1.4247654349588788</v>
      </c>
      <c r="D187" s="22">
        <v>41.665701378431599</v>
      </c>
      <c r="E187" s="22">
        <f t="shared" si="8"/>
        <v>0.48650527047377068</v>
      </c>
      <c r="F187" s="23">
        <v>67.474747474747502</v>
      </c>
      <c r="G187" s="23">
        <v>14.5667198298777</v>
      </c>
      <c r="H187" s="23">
        <v>17.958532695374799</v>
      </c>
      <c r="I187" s="23">
        <f t="shared" si="9"/>
        <v>0</v>
      </c>
      <c r="J187" s="24">
        <v>700</v>
      </c>
      <c r="K187" s="24">
        <v>60</v>
      </c>
      <c r="L187" s="24">
        <v>1</v>
      </c>
      <c r="M187" s="17">
        <v>27.916910723307272</v>
      </c>
      <c r="N187" s="17">
        <v>24.580575996957876</v>
      </c>
    </row>
    <row r="188" spans="1:14">
      <c r="A188" s="22">
        <v>49.461369164832618</v>
      </c>
      <c r="B188" s="22">
        <v>6.9616587513031387</v>
      </c>
      <c r="C188" s="22">
        <v>1.4247654349588788</v>
      </c>
      <c r="D188" s="22">
        <v>41.665701378431599</v>
      </c>
      <c r="E188" s="22">
        <f t="shared" si="8"/>
        <v>0.48650527047377068</v>
      </c>
      <c r="F188" s="23">
        <v>67.474747474747502</v>
      </c>
      <c r="G188" s="23">
        <v>14.5667198298777</v>
      </c>
      <c r="H188" s="23">
        <v>17.958532695374799</v>
      </c>
      <c r="I188" s="23">
        <f t="shared" si="9"/>
        <v>0</v>
      </c>
      <c r="J188" s="24">
        <v>800</v>
      </c>
      <c r="K188" s="24">
        <v>50</v>
      </c>
      <c r="L188" s="24">
        <v>1.5</v>
      </c>
      <c r="M188" s="17">
        <v>26.719913996802841</v>
      </c>
      <c r="N188" s="17">
        <v>23.728319361720519</v>
      </c>
    </row>
    <row r="189" spans="1:14">
      <c r="A189" s="22">
        <v>49.461369164832618</v>
      </c>
      <c r="B189" s="22">
        <v>6.9616587513031387</v>
      </c>
      <c r="C189" s="22">
        <v>1.4247654349588788</v>
      </c>
      <c r="D189" s="22">
        <v>41.665701378431599</v>
      </c>
      <c r="E189" s="22">
        <f t="shared" si="8"/>
        <v>0.48650527047377068</v>
      </c>
      <c r="F189" s="23">
        <v>67.474747474747502</v>
      </c>
      <c r="G189" s="23">
        <v>14.5667198298777</v>
      </c>
      <c r="H189" s="23">
        <v>17.958532695374799</v>
      </c>
      <c r="I189" s="23">
        <f t="shared" si="9"/>
        <v>0</v>
      </c>
      <c r="J189" s="24">
        <v>900</v>
      </c>
      <c r="K189" s="24">
        <v>40</v>
      </c>
      <c r="L189" s="24">
        <v>2</v>
      </c>
      <c r="M189" s="17">
        <v>25.620536418084665</v>
      </c>
      <c r="N189" s="17">
        <v>22.994957131021572</v>
      </c>
    </row>
    <row r="190" spans="1:14">
      <c r="A190" s="22">
        <v>49.461369164832618</v>
      </c>
      <c r="B190" s="22">
        <v>6.9616587513031387</v>
      </c>
      <c r="C190" s="22">
        <v>1.4247654349588788</v>
      </c>
      <c r="D190" s="22">
        <v>41.665701378431599</v>
      </c>
      <c r="E190" s="22">
        <f t="shared" si="8"/>
        <v>0.48650527047377068</v>
      </c>
      <c r="F190" s="23">
        <v>67.474747474747502</v>
      </c>
      <c r="G190" s="23">
        <v>14.5667198298777</v>
      </c>
      <c r="H190" s="23">
        <v>17.958532695374799</v>
      </c>
      <c r="I190" s="23">
        <f t="shared" si="9"/>
        <v>0</v>
      </c>
      <c r="J190" s="24">
        <v>1000</v>
      </c>
      <c r="K190" s="24">
        <v>30</v>
      </c>
      <c r="L190" s="24">
        <v>2.5</v>
      </c>
      <c r="M190" s="17">
        <v>24.745199976628424</v>
      </c>
      <c r="N190" s="17">
        <v>22.38261907792705</v>
      </c>
    </row>
    <row r="191" spans="1:14">
      <c r="A191" s="22">
        <v>49.461369164832618</v>
      </c>
      <c r="B191" s="22">
        <v>6.9616587513031387</v>
      </c>
      <c r="C191" s="22">
        <v>1.4247654349588788</v>
      </c>
      <c r="D191" s="22">
        <v>41.665701378431599</v>
      </c>
      <c r="E191" s="22">
        <f t="shared" si="8"/>
        <v>0.48650527047377068</v>
      </c>
      <c r="F191" s="23">
        <v>67.474747474747502</v>
      </c>
      <c r="G191" s="23">
        <v>14.5667198298777</v>
      </c>
      <c r="H191" s="23">
        <v>17.958532695374799</v>
      </c>
      <c r="I191" s="23">
        <f t="shared" si="9"/>
        <v>0</v>
      </c>
      <c r="J191" s="24">
        <v>1100</v>
      </c>
      <c r="K191" s="24">
        <v>20</v>
      </c>
      <c r="L191" s="24">
        <v>3</v>
      </c>
      <c r="M191" s="17">
        <v>24.081300490331163</v>
      </c>
      <c r="N191" s="17">
        <v>21.884382621088442</v>
      </c>
    </row>
    <row r="192" spans="1:14">
      <c r="A192" s="22">
        <v>49.461369164832618</v>
      </c>
      <c r="B192" s="22">
        <v>6.9616587513031387</v>
      </c>
      <c r="C192" s="22">
        <v>1.4247654349588788</v>
      </c>
      <c r="D192" s="22">
        <v>41.665701378431599</v>
      </c>
      <c r="E192" s="22">
        <f t="shared" si="8"/>
        <v>0.48650527047377068</v>
      </c>
      <c r="F192" s="23">
        <v>67.474747474747502</v>
      </c>
      <c r="G192" s="23">
        <v>14.5667198298777</v>
      </c>
      <c r="H192" s="23">
        <v>17.958532695374799</v>
      </c>
      <c r="I192" s="23">
        <f t="shared" si="9"/>
        <v>0</v>
      </c>
      <c r="J192" s="24">
        <v>1200</v>
      </c>
      <c r="K192" s="24">
        <v>10</v>
      </c>
      <c r="L192" s="24">
        <v>3.5</v>
      </c>
      <c r="M192" s="17">
        <v>23.594498509093224</v>
      </c>
      <c r="N192" s="17">
        <v>21.482023233768572</v>
      </c>
    </row>
    <row r="193" spans="1:14">
      <c r="A193" s="22">
        <v>49.461369164832618</v>
      </c>
      <c r="B193" s="22">
        <v>6.9616587513031387</v>
      </c>
      <c r="C193" s="22">
        <v>1.4247654349588788</v>
      </c>
      <c r="D193" s="22">
        <v>41.665701378431599</v>
      </c>
      <c r="E193" s="22">
        <f t="shared" si="8"/>
        <v>0.48650527047377068</v>
      </c>
      <c r="F193" s="23">
        <v>67.474747474747502</v>
      </c>
      <c r="G193" s="23">
        <v>14.5667198298777</v>
      </c>
      <c r="H193" s="23">
        <v>17.958532695374799</v>
      </c>
      <c r="I193" s="23">
        <f t="shared" si="9"/>
        <v>0</v>
      </c>
      <c r="J193" s="24">
        <v>1300</v>
      </c>
      <c r="K193" s="24">
        <v>60</v>
      </c>
      <c r="L193" s="24">
        <v>4</v>
      </c>
      <c r="M193" s="17">
        <v>23.001140040074187</v>
      </c>
      <c r="N193" s="17">
        <v>21.854825060146659</v>
      </c>
    </row>
    <row r="194" spans="1:14">
      <c r="A194" s="22">
        <v>49.461369164832618</v>
      </c>
      <c r="B194" s="22">
        <v>6.9616587513031387</v>
      </c>
      <c r="C194" s="22">
        <v>1.4247654349588788</v>
      </c>
      <c r="D194" s="22">
        <v>41.665701378431599</v>
      </c>
      <c r="E194" s="22">
        <f t="shared" si="8"/>
        <v>0.48650527047377068</v>
      </c>
      <c r="F194" s="23">
        <v>67.474747474747502</v>
      </c>
      <c r="G194" s="23">
        <v>14.5667198298777</v>
      </c>
      <c r="H194" s="23">
        <v>17.958532695374799</v>
      </c>
      <c r="I194" s="23">
        <f t="shared" si="9"/>
        <v>0</v>
      </c>
      <c r="J194" s="24">
        <v>500</v>
      </c>
      <c r="K194" s="24">
        <v>50</v>
      </c>
      <c r="L194" s="24">
        <v>4.5</v>
      </c>
      <c r="M194" s="17">
        <v>66.719964781912665</v>
      </c>
      <c r="N194" s="17">
        <v>41.184380237263859</v>
      </c>
    </row>
    <row r="195" spans="1:14">
      <c r="A195" s="22">
        <v>49.461369164832618</v>
      </c>
      <c r="B195" s="22">
        <v>6.9616587513031387</v>
      </c>
      <c r="C195" s="22">
        <v>1.4247654349588788</v>
      </c>
      <c r="D195" s="22">
        <v>41.665701378431599</v>
      </c>
      <c r="E195" s="22">
        <f t="shared" si="8"/>
        <v>0.48650527047377068</v>
      </c>
      <c r="F195" s="23">
        <v>67.474747474747502</v>
      </c>
      <c r="G195" s="23">
        <v>14.5667198298777</v>
      </c>
      <c r="H195" s="23">
        <v>17.958532695374799</v>
      </c>
      <c r="I195" s="23">
        <f t="shared" si="9"/>
        <v>0</v>
      </c>
      <c r="J195" s="24">
        <v>600</v>
      </c>
      <c r="K195" s="24">
        <v>40</v>
      </c>
      <c r="L195" s="24">
        <v>5</v>
      </c>
      <c r="M195" s="17">
        <v>63.484344935925293</v>
      </c>
      <c r="N195" s="17">
        <v>38.975483016781034</v>
      </c>
    </row>
    <row r="196" spans="1:14">
      <c r="A196" s="22">
        <v>49.461369164832618</v>
      </c>
      <c r="B196" s="22">
        <v>6.9616587513031387</v>
      </c>
      <c r="C196" s="22">
        <v>1.4247654349588788</v>
      </c>
      <c r="D196" s="22">
        <v>41.665701378431599</v>
      </c>
      <c r="E196" s="22">
        <f t="shared" si="8"/>
        <v>0.48650527047377068</v>
      </c>
      <c r="F196" s="23">
        <v>67.474747474747502</v>
      </c>
      <c r="G196" s="23">
        <v>14.5667198298777</v>
      </c>
      <c r="H196" s="23">
        <v>17.958532695374799</v>
      </c>
      <c r="I196" s="23">
        <f t="shared" si="9"/>
        <v>0</v>
      </c>
      <c r="J196" s="24">
        <v>700</v>
      </c>
      <c r="K196" s="24">
        <v>30</v>
      </c>
      <c r="L196" s="24">
        <v>0.5</v>
      </c>
      <c r="M196" s="17">
        <v>22.840402433934621</v>
      </c>
      <c r="N196" s="17">
        <v>21.519060300889485</v>
      </c>
    </row>
    <row r="197" spans="1:14">
      <c r="A197" s="22">
        <v>49.461369164832618</v>
      </c>
      <c r="B197" s="22">
        <v>6.9616587513031387</v>
      </c>
      <c r="C197" s="22">
        <v>1.4247654349588788</v>
      </c>
      <c r="D197" s="22">
        <v>41.665701378431599</v>
      </c>
      <c r="E197" s="22">
        <f t="shared" si="8"/>
        <v>0.48650527047377068</v>
      </c>
      <c r="F197" s="23">
        <v>67.474747474747502</v>
      </c>
      <c r="G197" s="23">
        <v>14.5667198298777</v>
      </c>
      <c r="H197" s="23">
        <v>17.958532695374799</v>
      </c>
      <c r="I197" s="23">
        <f t="shared" si="9"/>
        <v>0</v>
      </c>
      <c r="J197" s="24">
        <v>800</v>
      </c>
      <c r="K197" s="24">
        <v>20</v>
      </c>
      <c r="L197" s="24">
        <v>1</v>
      </c>
      <c r="M197" s="17">
        <v>23.225909161463072</v>
      </c>
      <c r="N197" s="17">
        <v>21.428985122073303</v>
      </c>
    </row>
    <row r="198" spans="1:14">
      <c r="A198" s="22">
        <v>49.461369164832618</v>
      </c>
      <c r="B198" s="22">
        <v>6.9616587513031387</v>
      </c>
      <c r="C198" s="22">
        <v>1.4247654349588788</v>
      </c>
      <c r="D198" s="22">
        <v>41.665701378431599</v>
      </c>
      <c r="E198" s="22">
        <f t="shared" si="8"/>
        <v>0.48650527047377068</v>
      </c>
      <c r="F198" s="23">
        <v>67.474747474747502</v>
      </c>
      <c r="G198" s="23">
        <v>14.5667198298777</v>
      </c>
      <c r="H198" s="23">
        <v>17.958532695374799</v>
      </c>
      <c r="I198" s="23">
        <f t="shared" si="9"/>
        <v>0</v>
      </c>
      <c r="J198" s="24">
        <v>900</v>
      </c>
      <c r="K198" s="24">
        <v>10</v>
      </c>
      <c r="L198" s="24">
        <v>1.5</v>
      </c>
      <c r="M198" s="17">
        <v>23.037046663633749</v>
      </c>
      <c r="N198" s="17">
        <v>21.183460838161608</v>
      </c>
    </row>
    <row r="199" spans="1:14">
      <c r="A199" s="22">
        <v>50.840672538030432</v>
      </c>
      <c r="B199" s="22">
        <v>5.904723779023219</v>
      </c>
      <c r="C199" s="22">
        <v>0.300240192153723</v>
      </c>
      <c r="D199" s="22">
        <v>42.934347477982385</v>
      </c>
      <c r="E199" s="22">
        <f t="shared" si="8"/>
        <v>2.0016012810231132E-2</v>
      </c>
      <c r="F199" s="23">
        <v>85.3</v>
      </c>
      <c r="G199" s="23">
        <v>0.4</v>
      </c>
      <c r="H199" s="23">
        <v>14.3</v>
      </c>
      <c r="I199" s="23">
        <f t="shared" si="9"/>
        <v>0</v>
      </c>
      <c r="J199" s="24">
        <v>1000</v>
      </c>
      <c r="K199" s="24">
        <v>10</v>
      </c>
      <c r="L199" s="24">
        <v>2</v>
      </c>
      <c r="M199" s="17">
        <v>19.894573880379411</v>
      </c>
      <c r="N199" s="17">
        <v>0.58780417556239628</v>
      </c>
    </row>
    <row r="200" spans="1:14">
      <c r="A200" s="22">
        <v>52.036199095022631</v>
      </c>
      <c r="B200" s="22">
        <v>6.9792952145893334</v>
      </c>
      <c r="C200" s="22">
        <v>3.5513506101741394</v>
      </c>
      <c r="D200" s="22">
        <v>36.295077471548062</v>
      </c>
      <c r="E200" s="22">
        <f t="shared" si="8"/>
        <v>1.1380776086658386</v>
      </c>
      <c r="F200" s="23">
        <v>57.46</v>
      </c>
      <c r="G200" s="23">
        <v>27.07</v>
      </c>
      <c r="H200" s="23">
        <v>15.47</v>
      </c>
      <c r="I200" s="23">
        <f t="shared" si="9"/>
        <v>0</v>
      </c>
      <c r="J200" s="24">
        <v>1100</v>
      </c>
      <c r="K200" s="24">
        <v>20</v>
      </c>
      <c r="L200" s="24">
        <v>2.5</v>
      </c>
      <c r="M200" s="17">
        <v>23.751738179924349</v>
      </c>
      <c r="N200" s="17">
        <v>35.882191736149572</v>
      </c>
    </row>
    <row r="201" spans="1:14">
      <c r="A201" s="22">
        <v>52.036199095022631</v>
      </c>
      <c r="B201" s="22">
        <v>6.9792952145893334</v>
      </c>
      <c r="C201" s="22">
        <v>3.5513506101741394</v>
      </c>
      <c r="D201" s="22">
        <v>36.295077471548062</v>
      </c>
      <c r="E201" s="22">
        <f t="shared" si="8"/>
        <v>1.1380776086658386</v>
      </c>
      <c r="F201" s="23">
        <v>57.46</v>
      </c>
      <c r="G201" s="23">
        <v>27.07</v>
      </c>
      <c r="H201" s="23">
        <v>15.47</v>
      </c>
      <c r="I201" s="23">
        <f t="shared" si="9"/>
        <v>0</v>
      </c>
      <c r="J201" s="24">
        <v>1200</v>
      </c>
      <c r="K201" s="24">
        <v>30</v>
      </c>
      <c r="L201" s="24">
        <v>3</v>
      </c>
      <c r="M201" s="17">
        <v>23.433727871432016</v>
      </c>
      <c r="N201" s="17">
        <v>35.849394595445069</v>
      </c>
    </row>
    <row r="202" spans="1:14">
      <c r="A202" s="22">
        <v>52.036199095022631</v>
      </c>
      <c r="B202" s="22">
        <v>6.9792952145893334</v>
      </c>
      <c r="C202" s="22">
        <v>3.5513506101741394</v>
      </c>
      <c r="D202" s="22">
        <v>36.295077471548062</v>
      </c>
      <c r="E202" s="22">
        <f t="shared" si="8"/>
        <v>1.1380776086658386</v>
      </c>
      <c r="F202" s="23">
        <v>57.46</v>
      </c>
      <c r="G202" s="23">
        <v>27.07</v>
      </c>
      <c r="H202" s="23">
        <v>15.47</v>
      </c>
      <c r="I202" s="23">
        <f t="shared" si="9"/>
        <v>0</v>
      </c>
      <c r="J202" s="24">
        <v>1300</v>
      </c>
      <c r="K202" s="24">
        <v>40</v>
      </c>
      <c r="L202" s="24">
        <v>3.5</v>
      </c>
      <c r="M202" s="17">
        <v>23.179537455102626</v>
      </c>
      <c r="N202" s="17">
        <v>35.847289454453872</v>
      </c>
    </row>
    <row r="203" spans="1:14">
      <c r="A203" s="22">
        <v>52.036199095022631</v>
      </c>
      <c r="B203" s="22">
        <v>6.9792952145893334</v>
      </c>
      <c r="C203" s="22">
        <v>3.5513506101741394</v>
      </c>
      <c r="D203" s="22">
        <v>36.295077471548062</v>
      </c>
      <c r="E203" s="22">
        <f t="shared" si="8"/>
        <v>1.1380776086658386</v>
      </c>
      <c r="F203" s="23">
        <v>57.46</v>
      </c>
      <c r="G203" s="23">
        <v>27.07</v>
      </c>
      <c r="H203" s="23">
        <v>15.47</v>
      </c>
      <c r="I203" s="23">
        <f t="shared" si="9"/>
        <v>0</v>
      </c>
      <c r="J203" s="24">
        <v>500</v>
      </c>
      <c r="K203" s="24">
        <v>50</v>
      </c>
      <c r="L203" s="24">
        <v>4</v>
      </c>
      <c r="M203" s="17">
        <v>66.404031292688543</v>
      </c>
      <c r="N203" s="17">
        <v>58.539647777688565</v>
      </c>
    </row>
    <row r="204" spans="1:14">
      <c r="A204" s="22">
        <v>52.036199095022631</v>
      </c>
      <c r="B204" s="22">
        <v>6.9792952145893317</v>
      </c>
      <c r="C204" s="22">
        <v>3.5513506101741394</v>
      </c>
      <c r="D204" s="22">
        <v>36.295077471548062</v>
      </c>
      <c r="E204" s="22">
        <f t="shared" si="8"/>
        <v>1.1380776086658386</v>
      </c>
      <c r="F204" s="23">
        <v>57.46</v>
      </c>
      <c r="G204" s="23">
        <v>27.07</v>
      </c>
      <c r="H204" s="23">
        <v>15.47</v>
      </c>
      <c r="I204" s="23">
        <f t="shared" si="9"/>
        <v>0</v>
      </c>
      <c r="J204" s="24">
        <v>600</v>
      </c>
      <c r="K204" s="24">
        <v>60</v>
      </c>
      <c r="L204" s="24">
        <v>4.5</v>
      </c>
      <c r="M204" s="17">
        <v>63.844387658414071</v>
      </c>
      <c r="N204" s="17">
        <v>56.921717817066408</v>
      </c>
    </row>
    <row r="205" spans="1:14">
      <c r="A205" s="22">
        <v>53.2</v>
      </c>
      <c r="B205" s="22">
        <v>6.0999999999999988</v>
      </c>
      <c r="C205" s="22">
        <v>0.1</v>
      </c>
      <c r="D205" s="22">
        <v>40.599999999999994</v>
      </c>
      <c r="E205" s="22">
        <f t="shared" si="8"/>
        <v>0</v>
      </c>
      <c r="F205" s="23">
        <v>80.599999999999994</v>
      </c>
      <c r="G205" s="23">
        <v>0.8</v>
      </c>
      <c r="H205" s="23">
        <v>18.600000000000001</v>
      </c>
      <c r="I205" s="23">
        <f t="shared" si="9"/>
        <v>0</v>
      </c>
      <c r="J205" s="24">
        <v>700</v>
      </c>
      <c r="K205" s="24">
        <v>10</v>
      </c>
      <c r="L205" s="24">
        <v>5</v>
      </c>
      <c r="M205" s="17">
        <v>46.857005643899519</v>
      </c>
      <c r="N205" s="17">
        <v>2.1378253433465084</v>
      </c>
    </row>
    <row r="206" spans="1:14">
      <c r="A206" s="22">
        <v>53.2</v>
      </c>
      <c r="B206" s="22">
        <v>6.0999999999999988</v>
      </c>
      <c r="C206" s="22">
        <v>0.1</v>
      </c>
      <c r="D206" s="22">
        <v>40.599999999999994</v>
      </c>
      <c r="E206" s="22">
        <f t="shared" si="8"/>
        <v>0</v>
      </c>
      <c r="F206" s="23">
        <v>80.599999999999994</v>
      </c>
      <c r="G206" s="23">
        <v>0.8</v>
      </c>
      <c r="H206" s="23">
        <v>18.600000000000001</v>
      </c>
      <c r="I206" s="23">
        <f t="shared" si="9"/>
        <v>0</v>
      </c>
      <c r="J206" s="24">
        <v>800</v>
      </c>
      <c r="K206" s="24">
        <v>20</v>
      </c>
      <c r="L206" s="24">
        <v>0.5</v>
      </c>
      <c r="M206" s="17">
        <v>16.159067400505993</v>
      </c>
      <c r="N206" s="17">
        <v>0.95500486804778317</v>
      </c>
    </row>
    <row r="207" spans="1:14">
      <c r="A207" s="22">
        <v>53.2</v>
      </c>
      <c r="B207" s="22">
        <v>6.0999999999999988</v>
      </c>
      <c r="C207" s="22">
        <v>0.1</v>
      </c>
      <c r="D207" s="22">
        <v>40.599999999999994</v>
      </c>
      <c r="E207" s="22">
        <f t="shared" si="8"/>
        <v>0</v>
      </c>
      <c r="F207" s="23">
        <v>80.599999999999994</v>
      </c>
      <c r="G207" s="23">
        <v>0.8</v>
      </c>
      <c r="H207" s="23">
        <v>18.600000000000001</v>
      </c>
      <c r="I207" s="23">
        <f t="shared" si="9"/>
        <v>0</v>
      </c>
      <c r="J207" s="24">
        <v>900</v>
      </c>
      <c r="K207" s="24">
        <v>10</v>
      </c>
      <c r="L207" s="24">
        <v>1</v>
      </c>
      <c r="M207" s="17">
        <v>17.117280941671286</v>
      </c>
      <c r="N207" s="17">
        <v>0.984920079733693</v>
      </c>
    </row>
    <row r="208" spans="1:14">
      <c r="A208" s="22">
        <v>55.235523552355239</v>
      </c>
      <c r="B208" s="22">
        <v>5.8905890589058911</v>
      </c>
      <c r="C208" s="22">
        <v>1.5801580158015804</v>
      </c>
      <c r="D208" s="22">
        <v>37.293729372937293</v>
      </c>
      <c r="E208" s="22">
        <f t="shared" si="8"/>
        <v>0</v>
      </c>
      <c r="F208" s="23">
        <v>84.041450777202101</v>
      </c>
      <c r="G208" s="23">
        <v>4.1243523316062198</v>
      </c>
      <c r="H208" s="23">
        <v>11.8341968911917</v>
      </c>
      <c r="I208" s="23">
        <f t="shared" si="9"/>
        <v>0</v>
      </c>
      <c r="J208" s="24">
        <v>1000</v>
      </c>
      <c r="K208" s="24">
        <v>20</v>
      </c>
      <c r="L208" s="24">
        <v>1.5</v>
      </c>
      <c r="M208" s="17">
        <v>17.360520222512967</v>
      </c>
      <c r="N208" s="17">
        <v>4.8922597328887045</v>
      </c>
    </row>
    <row r="209" spans="1:14">
      <c r="A209" s="22">
        <v>55.235523552355239</v>
      </c>
      <c r="B209" s="22">
        <v>5.8905890589058911</v>
      </c>
      <c r="C209" s="22">
        <v>1.5801580158015804</v>
      </c>
      <c r="D209" s="22">
        <v>37.293729372937293</v>
      </c>
      <c r="E209" s="22">
        <f t="shared" si="8"/>
        <v>0</v>
      </c>
      <c r="F209" s="23">
        <v>84.041450777202101</v>
      </c>
      <c r="G209" s="23">
        <v>4.1243523316062198</v>
      </c>
      <c r="H209" s="23">
        <v>11.8341968911917</v>
      </c>
      <c r="I209" s="23">
        <f t="shared" si="9"/>
        <v>0</v>
      </c>
      <c r="J209" s="24">
        <v>1100</v>
      </c>
      <c r="K209" s="24">
        <v>30</v>
      </c>
      <c r="L209" s="24">
        <v>2</v>
      </c>
      <c r="M209" s="17">
        <v>17.5599997177932</v>
      </c>
      <c r="N209" s="17">
        <v>4.9610737026025964</v>
      </c>
    </row>
    <row r="210" spans="1:14">
      <c r="A210" s="22">
        <v>55.235523552355239</v>
      </c>
      <c r="B210" s="22">
        <v>5.8905890589058911</v>
      </c>
      <c r="C210" s="22">
        <v>1.5801580158015804</v>
      </c>
      <c r="D210" s="22">
        <v>37.293729372937293</v>
      </c>
      <c r="E210" s="22">
        <f t="shared" si="8"/>
        <v>0</v>
      </c>
      <c r="F210" s="23">
        <v>84.041450777202101</v>
      </c>
      <c r="G210" s="23">
        <v>4.1243523316062198</v>
      </c>
      <c r="H210" s="23">
        <v>11.8341968911917</v>
      </c>
      <c r="I210" s="23">
        <f t="shared" si="9"/>
        <v>0</v>
      </c>
      <c r="J210" s="24">
        <v>1200</v>
      </c>
      <c r="K210" s="24">
        <v>40</v>
      </c>
      <c r="L210" s="24">
        <v>2.5</v>
      </c>
      <c r="M210" s="17">
        <v>17.646537817994361</v>
      </c>
      <c r="N210" s="17">
        <v>5.009581039054944</v>
      </c>
    </row>
    <row r="211" spans="1:14">
      <c r="A211" s="22">
        <v>55.235523552355239</v>
      </c>
      <c r="B211" s="22">
        <v>5.8905890589058911</v>
      </c>
      <c r="C211" s="22">
        <v>1.5801580158015804</v>
      </c>
      <c r="D211" s="22">
        <v>37.293729372937293</v>
      </c>
      <c r="E211" s="22">
        <f t="shared" si="8"/>
        <v>0</v>
      </c>
      <c r="F211" s="23">
        <v>84.041450777202101</v>
      </c>
      <c r="G211" s="23">
        <v>4.1243523316062198</v>
      </c>
      <c r="H211" s="23">
        <v>11.8341968911917</v>
      </c>
      <c r="I211" s="23">
        <f t="shared" si="9"/>
        <v>0</v>
      </c>
      <c r="J211" s="24">
        <v>1300</v>
      </c>
      <c r="K211" s="24">
        <v>50</v>
      </c>
      <c r="L211" s="24">
        <v>3</v>
      </c>
      <c r="M211" s="17">
        <v>17.68788379838826</v>
      </c>
      <c r="N211" s="17">
        <v>5.0502170942460811</v>
      </c>
    </row>
    <row r="212" spans="1:14">
      <c r="A212" s="22">
        <v>55.235523552355239</v>
      </c>
      <c r="B212" s="22">
        <v>5.8905890589058911</v>
      </c>
      <c r="C212" s="22">
        <v>1.5801580158015804</v>
      </c>
      <c r="D212" s="22">
        <v>37.293729372937293</v>
      </c>
      <c r="E212" s="22">
        <f t="shared" si="8"/>
        <v>0</v>
      </c>
      <c r="F212" s="23">
        <v>84.041450777202101</v>
      </c>
      <c r="G212" s="23">
        <v>4.1243523316062198</v>
      </c>
      <c r="H212" s="23">
        <v>11.8341968911917</v>
      </c>
      <c r="I212" s="23">
        <f t="shared" si="9"/>
        <v>0</v>
      </c>
      <c r="J212" s="24">
        <v>500</v>
      </c>
      <c r="K212" s="24">
        <v>60</v>
      </c>
      <c r="L212" s="24">
        <v>3.5</v>
      </c>
      <c r="M212" s="17">
        <v>49.252528654070495</v>
      </c>
      <c r="N212" s="17">
        <v>12.40162605786322</v>
      </c>
    </row>
    <row r="213" spans="1:14">
      <c r="A213" s="22">
        <v>55.235523552355239</v>
      </c>
      <c r="B213" s="22">
        <v>5.8905890589058911</v>
      </c>
      <c r="C213" s="22">
        <v>1.5801580158015804</v>
      </c>
      <c r="D213" s="22">
        <v>37.293729372937293</v>
      </c>
      <c r="E213" s="22">
        <f t="shared" ref="E213:E237" si="10">100-(SUM(A213:D213))</f>
        <v>0</v>
      </c>
      <c r="F213" s="23">
        <v>84.041450777202101</v>
      </c>
      <c r="G213" s="23">
        <v>4.1243523316062198</v>
      </c>
      <c r="H213" s="23">
        <v>11.8341968911917</v>
      </c>
      <c r="I213" s="23">
        <f t="shared" si="9"/>
        <v>0</v>
      </c>
      <c r="J213" s="24">
        <v>600</v>
      </c>
      <c r="K213" s="24">
        <v>10</v>
      </c>
      <c r="L213" s="24">
        <v>4</v>
      </c>
      <c r="M213" s="17">
        <v>51.972466219087863</v>
      </c>
      <c r="N213" s="17">
        <v>10.926070099172914</v>
      </c>
    </row>
    <row r="214" spans="1:14">
      <c r="A214" s="22">
        <v>56.894310568943098</v>
      </c>
      <c r="B214" s="22">
        <v>4.8995100489951007</v>
      </c>
      <c r="C214" s="22">
        <v>1.6198380161983801</v>
      </c>
      <c r="D214" s="22">
        <v>36.586341365863412</v>
      </c>
      <c r="E214" s="22">
        <f t="shared" si="10"/>
        <v>0</v>
      </c>
      <c r="F214" s="23">
        <v>79.559075342465803</v>
      </c>
      <c r="G214" s="23">
        <v>4.5055650684931496</v>
      </c>
      <c r="H214" s="23">
        <v>15.9353595890411</v>
      </c>
      <c r="I214" s="23">
        <f t="shared" si="9"/>
        <v>0</v>
      </c>
      <c r="J214" s="24">
        <v>700</v>
      </c>
      <c r="K214" s="24">
        <v>20</v>
      </c>
      <c r="L214" s="24">
        <v>4.5</v>
      </c>
      <c r="M214" s="17">
        <v>43.475799228020968</v>
      </c>
      <c r="N214" s="17">
        <v>10.512628491942046</v>
      </c>
    </row>
    <row r="215" spans="1:14">
      <c r="A215" s="22">
        <v>56.894310568943098</v>
      </c>
      <c r="B215" s="22">
        <v>4.8995100489951007</v>
      </c>
      <c r="C215" s="22">
        <v>1.6198380161983801</v>
      </c>
      <c r="D215" s="22">
        <v>36.586341365863412</v>
      </c>
      <c r="E215" s="22">
        <f t="shared" si="10"/>
        <v>0</v>
      </c>
      <c r="F215" s="23">
        <v>79.559075342465803</v>
      </c>
      <c r="G215" s="23">
        <v>4.5055650684931496</v>
      </c>
      <c r="H215" s="23">
        <v>15.9353595890411</v>
      </c>
      <c r="I215" s="23">
        <f t="shared" si="9"/>
        <v>0</v>
      </c>
      <c r="J215" s="24">
        <v>800</v>
      </c>
      <c r="K215" s="24">
        <v>60</v>
      </c>
      <c r="L215" s="24">
        <v>5</v>
      </c>
      <c r="M215" s="17">
        <v>37.847405045031344</v>
      </c>
      <c r="N215" s="17">
        <v>9.7069915574270649</v>
      </c>
    </row>
    <row r="216" spans="1:14">
      <c r="A216" s="22">
        <v>56.894310568943098</v>
      </c>
      <c r="B216" s="22">
        <v>4.8995100489951007</v>
      </c>
      <c r="C216" s="22">
        <v>1.6198380161983801</v>
      </c>
      <c r="D216" s="22">
        <v>36.586341365863412</v>
      </c>
      <c r="E216" s="22">
        <f t="shared" si="10"/>
        <v>0</v>
      </c>
      <c r="F216" s="23">
        <v>79.559075342465803</v>
      </c>
      <c r="G216" s="23">
        <v>4.5055650684931496</v>
      </c>
      <c r="H216" s="23">
        <v>15.9353595890411</v>
      </c>
      <c r="I216" s="23">
        <f t="shared" si="9"/>
        <v>0</v>
      </c>
      <c r="J216" s="24">
        <v>900</v>
      </c>
      <c r="K216" s="24">
        <v>50</v>
      </c>
      <c r="L216" s="24">
        <v>0.5</v>
      </c>
      <c r="M216" s="17">
        <v>13.373746106628603</v>
      </c>
      <c r="N216" s="17">
        <v>4.7133319970113963</v>
      </c>
    </row>
    <row r="217" spans="1:14">
      <c r="A217" s="22">
        <v>56.894310568943098</v>
      </c>
      <c r="B217" s="22">
        <v>4.8995100489951007</v>
      </c>
      <c r="C217" s="22">
        <v>1.6198380161983801</v>
      </c>
      <c r="D217" s="22">
        <v>36.586341365863412</v>
      </c>
      <c r="E217" s="22">
        <f t="shared" si="10"/>
        <v>0</v>
      </c>
      <c r="F217" s="23">
        <v>79.559075342465803</v>
      </c>
      <c r="G217" s="23">
        <v>4.5055650684931496</v>
      </c>
      <c r="H217" s="23">
        <v>15.9353595890411</v>
      </c>
      <c r="I217" s="23">
        <f t="shared" si="9"/>
        <v>0</v>
      </c>
      <c r="J217" s="24">
        <v>1000</v>
      </c>
      <c r="K217" s="24">
        <v>40</v>
      </c>
      <c r="L217" s="24">
        <v>1</v>
      </c>
      <c r="M217" s="17">
        <v>14.476782723799245</v>
      </c>
      <c r="N217" s="17">
        <v>4.9135874403235444</v>
      </c>
    </row>
    <row r="218" spans="1:14">
      <c r="A218" s="22">
        <v>56.894310568943105</v>
      </c>
      <c r="B218" s="22">
        <v>4.8995100489951007</v>
      </c>
      <c r="C218" s="22">
        <v>1.6198380161983803</v>
      </c>
      <c r="D218" s="22">
        <v>36.586341365863426</v>
      </c>
      <c r="E218" s="22">
        <f t="shared" si="10"/>
        <v>0</v>
      </c>
      <c r="F218" s="23">
        <v>79.559075342465803</v>
      </c>
      <c r="G218" s="23">
        <v>4.5055650684931496</v>
      </c>
      <c r="H218" s="23">
        <v>15.9353595890411</v>
      </c>
      <c r="I218" s="23">
        <f t="shared" si="9"/>
        <v>0</v>
      </c>
      <c r="J218" s="24">
        <v>1100</v>
      </c>
      <c r="K218" s="24">
        <v>30</v>
      </c>
      <c r="L218" s="24">
        <v>1.5</v>
      </c>
      <c r="M218" s="17">
        <v>15.144142563461479</v>
      </c>
      <c r="N218" s="17">
        <v>5.0201635995503713</v>
      </c>
    </row>
    <row r="219" spans="1:14">
      <c r="A219" s="22">
        <v>56.894310568943105</v>
      </c>
      <c r="B219" s="22">
        <v>4.8995100489951007</v>
      </c>
      <c r="C219" s="22">
        <v>1.6198380161983803</v>
      </c>
      <c r="D219" s="22">
        <v>36.586341365863426</v>
      </c>
      <c r="E219" s="22">
        <f t="shared" si="10"/>
        <v>0</v>
      </c>
      <c r="F219" s="23">
        <v>79.559075342465803</v>
      </c>
      <c r="G219" s="23">
        <v>4.5055650684931496</v>
      </c>
      <c r="H219" s="23">
        <v>15.9353595890411</v>
      </c>
      <c r="I219" s="23">
        <f t="shared" si="9"/>
        <v>0</v>
      </c>
      <c r="J219" s="24">
        <v>1200</v>
      </c>
      <c r="K219" s="24">
        <v>20</v>
      </c>
      <c r="L219" s="24">
        <v>2</v>
      </c>
      <c r="M219" s="17">
        <v>15.592180733758138</v>
      </c>
      <c r="N219" s="17">
        <v>5.0798007517888957</v>
      </c>
    </row>
    <row r="220" spans="1:14">
      <c r="A220" s="22">
        <v>57.284271572842712</v>
      </c>
      <c r="B220" s="22">
        <v>3.9996000399960012</v>
      </c>
      <c r="C220" s="22">
        <v>1.6598340165983403</v>
      </c>
      <c r="D220" s="22">
        <v>37.056294370562945</v>
      </c>
      <c r="E220" s="22">
        <f t="shared" si="10"/>
        <v>0</v>
      </c>
      <c r="F220" s="23">
        <v>75.106267029972798</v>
      </c>
      <c r="G220" s="23">
        <v>6.7901907356948197</v>
      </c>
      <c r="H220" s="23">
        <v>18.103542234332402</v>
      </c>
      <c r="I220" s="23">
        <f t="shared" si="9"/>
        <v>0</v>
      </c>
      <c r="J220" s="24">
        <v>1300</v>
      </c>
      <c r="K220" s="24">
        <v>10</v>
      </c>
      <c r="L220" s="24">
        <v>2.5</v>
      </c>
      <c r="M220" s="17">
        <v>15.617253024761023</v>
      </c>
      <c r="N220" s="17">
        <v>7.8992753620478338</v>
      </c>
    </row>
    <row r="221" spans="1:14">
      <c r="A221" s="22">
        <v>57.284271572842712</v>
      </c>
      <c r="B221" s="22">
        <v>3.9996000399960012</v>
      </c>
      <c r="C221" s="22">
        <v>1.6598340165983403</v>
      </c>
      <c r="D221" s="22">
        <v>37.056294370562945</v>
      </c>
      <c r="E221" s="22">
        <f t="shared" si="10"/>
        <v>0</v>
      </c>
      <c r="F221" s="23">
        <v>75.106267029972798</v>
      </c>
      <c r="G221" s="23">
        <v>6.7901907356948197</v>
      </c>
      <c r="H221" s="23">
        <v>18.103542234332402</v>
      </c>
      <c r="I221" s="23">
        <f t="shared" si="9"/>
        <v>0</v>
      </c>
      <c r="J221" s="24">
        <v>500</v>
      </c>
      <c r="K221" s="24">
        <v>60</v>
      </c>
      <c r="L221" s="24">
        <v>3</v>
      </c>
      <c r="M221" s="17">
        <v>45.110032362459549</v>
      </c>
      <c r="N221" s="17">
        <v>19.624277456647398</v>
      </c>
    </row>
    <row r="222" spans="1:14">
      <c r="A222" s="22">
        <v>57.284271572842712</v>
      </c>
      <c r="B222" s="22">
        <v>3.9996000399959999</v>
      </c>
      <c r="C222" s="22">
        <v>1.6598340165983401</v>
      </c>
      <c r="D222" s="22">
        <v>37.056294370562945</v>
      </c>
      <c r="E222" s="22">
        <f t="shared" si="10"/>
        <v>0</v>
      </c>
      <c r="F222" s="23">
        <v>75.106267029972798</v>
      </c>
      <c r="G222" s="23">
        <v>6.7901907356948197</v>
      </c>
      <c r="H222" s="23">
        <v>18.103542234332402</v>
      </c>
      <c r="I222" s="23">
        <f t="shared" si="9"/>
        <v>0</v>
      </c>
      <c r="J222" s="24">
        <v>600</v>
      </c>
      <c r="K222" s="24">
        <v>50</v>
      </c>
      <c r="L222" s="24">
        <v>3.5</v>
      </c>
      <c r="M222" s="17">
        <v>48.534717777671538</v>
      </c>
      <c r="N222" s="17">
        <v>17.698410816945483</v>
      </c>
    </row>
    <row r="223" spans="1:14">
      <c r="A223" s="22">
        <v>57.284271572842712</v>
      </c>
      <c r="B223" s="22">
        <v>3.9996000399959999</v>
      </c>
      <c r="C223" s="22">
        <v>1.6598340165983401</v>
      </c>
      <c r="D223" s="22">
        <v>37.056294370562945</v>
      </c>
      <c r="E223" s="22">
        <f t="shared" si="10"/>
        <v>0</v>
      </c>
      <c r="F223" s="23">
        <v>75.106267029972798</v>
      </c>
      <c r="G223" s="23">
        <v>6.7901907356948197</v>
      </c>
      <c r="H223" s="23">
        <v>18.103542234332402</v>
      </c>
      <c r="I223" s="23">
        <f t="shared" si="9"/>
        <v>0</v>
      </c>
      <c r="J223" s="24">
        <v>700</v>
      </c>
      <c r="K223" s="24">
        <v>40</v>
      </c>
      <c r="L223" s="24">
        <v>4</v>
      </c>
      <c r="M223" s="17">
        <v>41.324440573489241</v>
      </c>
      <c r="N223" s="17">
        <v>15.557874641219858</v>
      </c>
    </row>
    <row r="224" spans="1:14">
      <c r="A224" s="22">
        <v>57.284271572842712</v>
      </c>
      <c r="B224" s="22">
        <v>3.9996000399959999</v>
      </c>
      <c r="C224" s="22">
        <v>1.6598340165983401</v>
      </c>
      <c r="D224" s="22">
        <v>37.056294370562945</v>
      </c>
      <c r="E224" s="22">
        <f t="shared" si="10"/>
        <v>0</v>
      </c>
      <c r="F224" s="23">
        <v>75.106267029972798</v>
      </c>
      <c r="G224" s="23">
        <v>6.7901907356948197</v>
      </c>
      <c r="H224" s="23">
        <v>18.103542234332402</v>
      </c>
      <c r="I224" s="23">
        <f t="shared" ref="I224:I237" si="11">100- SUM(F224:H224)</f>
        <v>0</v>
      </c>
      <c r="J224" s="24">
        <v>800</v>
      </c>
      <c r="K224" s="24">
        <v>30</v>
      </c>
      <c r="L224" s="24">
        <v>4.5</v>
      </c>
      <c r="M224" s="17">
        <v>36.007703828796075</v>
      </c>
      <c r="N224" s="17">
        <v>14.015057961770244</v>
      </c>
    </row>
    <row r="225" spans="1:14">
      <c r="A225" s="22">
        <v>57.284271572842712</v>
      </c>
      <c r="B225" s="22">
        <v>3.9996000399959999</v>
      </c>
      <c r="C225" s="22">
        <v>1.6598340165983401</v>
      </c>
      <c r="D225" s="22">
        <v>37.056294370562945</v>
      </c>
      <c r="E225" s="22">
        <f t="shared" si="10"/>
        <v>0</v>
      </c>
      <c r="F225" s="23">
        <v>75.106267029972798</v>
      </c>
      <c r="G225" s="23">
        <v>6.7901907356948197</v>
      </c>
      <c r="H225" s="23">
        <v>18.103542234332402</v>
      </c>
      <c r="I225" s="23">
        <f t="shared" si="11"/>
        <v>0</v>
      </c>
      <c r="J225" s="24">
        <v>900</v>
      </c>
      <c r="K225" s="24">
        <v>20</v>
      </c>
      <c r="L225" s="24">
        <v>5</v>
      </c>
      <c r="M225" s="17">
        <v>32.277361045195782</v>
      </c>
      <c r="N225" s="17">
        <v>12.891439942865709</v>
      </c>
    </row>
    <row r="226" spans="1:14">
      <c r="A226" s="22">
        <v>57.284271572842712</v>
      </c>
      <c r="B226" s="22">
        <v>4.3995600439956002</v>
      </c>
      <c r="C226" s="22">
        <v>1.8998100189981</v>
      </c>
      <c r="D226" s="22">
        <v>36.416358364163578</v>
      </c>
      <c r="E226" s="22">
        <f t="shared" si="10"/>
        <v>0</v>
      </c>
      <c r="F226" s="23">
        <v>77.702477502499704</v>
      </c>
      <c r="G226" s="23">
        <v>5.8104655038329103</v>
      </c>
      <c r="H226" s="23">
        <v>16.487056993667402</v>
      </c>
      <c r="I226" s="23">
        <f t="shared" si="11"/>
        <v>0</v>
      </c>
      <c r="J226" s="24">
        <v>1000</v>
      </c>
      <c r="K226" s="24">
        <v>10</v>
      </c>
      <c r="L226" s="24">
        <v>0.5</v>
      </c>
      <c r="M226" s="17">
        <v>12.109748773249361</v>
      </c>
      <c r="N226" s="17">
        <v>5.6740598117121905</v>
      </c>
    </row>
    <row r="227" spans="1:14">
      <c r="A227" s="22">
        <v>57.284271572842712</v>
      </c>
      <c r="B227" s="22">
        <v>4.3995600439956002</v>
      </c>
      <c r="C227" s="22">
        <v>1.8998100189981</v>
      </c>
      <c r="D227" s="22">
        <v>36.416358364163578</v>
      </c>
      <c r="E227" s="22">
        <f t="shared" si="10"/>
        <v>0</v>
      </c>
      <c r="F227" s="23">
        <v>77.702477502499704</v>
      </c>
      <c r="G227" s="23">
        <v>5.8104655038329103</v>
      </c>
      <c r="H227" s="23">
        <v>16.487056993667402</v>
      </c>
      <c r="I227" s="23">
        <f t="shared" si="11"/>
        <v>0</v>
      </c>
      <c r="J227" s="24">
        <v>1100</v>
      </c>
      <c r="K227" s="24">
        <v>10</v>
      </c>
      <c r="L227" s="24">
        <v>1</v>
      </c>
      <c r="M227" s="17">
        <v>13.227543185303317</v>
      </c>
      <c r="N227" s="17">
        <v>5.974160927211182</v>
      </c>
    </row>
    <row r="228" spans="1:14">
      <c r="A228" s="22">
        <v>57.284271572842712</v>
      </c>
      <c r="B228" s="22">
        <v>4.3995600439956002</v>
      </c>
      <c r="C228" s="22">
        <v>1.8998100189981</v>
      </c>
      <c r="D228" s="22">
        <v>36.416358364163578</v>
      </c>
      <c r="E228" s="22">
        <f t="shared" si="10"/>
        <v>0</v>
      </c>
      <c r="F228" s="23">
        <v>77.702477502499704</v>
      </c>
      <c r="G228" s="23">
        <v>5.8104655038329103</v>
      </c>
      <c r="H228" s="23">
        <v>16.487056993667402</v>
      </c>
      <c r="I228" s="23">
        <f t="shared" si="11"/>
        <v>0</v>
      </c>
      <c r="J228" s="24">
        <v>1200</v>
      </c>
      <c r="K228" s="24">
        <v>20</v>
      </c>
      <c r="L228" s="24">
        <v>1.5</v>
      </c>
      <c r="M228" s="17">
        <v>13.938305234599827</v>
      </c>
      <c r="N228" s="17">
        <v>6.2064981587368182</v>
      </c>
    </row>
    <row r="229" spans="1:14">
      <c r="A229" s="22">
        <v>57.284271572842712</v>
      </c>
      <c r="B229" s="22">
        <v>4.3995600439956002</v>
      </c>
      <c r="C229" s="22">
        <v>1.8998100189981</v>
      </c>
      <c r="D229" s="22">
        <v>36.416358364163578</v>
      </c>
      <c r="E229" s="22">
        <f t="shared" si="10"/>
        <v>0</v>
      </c>
      <c r="F229" s="23">
        <v>77.702477502499704</v>
      </c>
      <c r="G229" s="23">
        <v>5.8104655038329103</v>
      </c>
      <c r="H229" s="23">
        <v>16.487056993667402</v>
      </c>
      <c r="I229" s="23">
        <f t="shared" si="11"/>
        <v>0</v>
      </c>
      <c r="J229" s="24">
        <v>1300</v>
      </c>
      <c r="K229" s="24">
        <v>30</v>
      </c>
      <c r="L229" s="24">
        <v>2</v>
      </c>
      <c r="M229" s="17">
        <v>14.4137830879402</v>
      </c>
      <c r="N229" s="17">
        <v>6.3753569239876917</v>
      </c>
    </row>
    <row r="230" spans="1:14">
      <c r="A230" s="22">
        <v>57.284271572842712</v>
      </c>
      <c r="B230" s="22">
        <v>4.399560043995602</v>
      </c>
      <c r="C230" s="22">
        <v>1.8998100189981004</v>
      </c>
      <c r="D230" s="22">
        <v>36.416358364163585</v>
      </c>
      <c r="E230" s="22">
        <f t="shared" si="10"/>
        <v>0</v>
      </c>
      <c r="F230" s="23">
        <v>77.702477502499704</v>
      </c>
      <c r="G230" s="23">
        <v>5.8104655038329103</v>
      </c>
      <c r="H230" s="23">
        <v>16.487056993667402</v>
      </c>
      <c r="I230" s="23">
        <f t="shared" si="11"/>
        <v>0</v>
      </c>
      <c r="J230" s="24">
        <v>500</v>
      </c>
      <c r="K230" s="24">
        <v>40</v>
      </c>
      <c r="L230" s="24">
        <v>2.5</v>
      </c>
      <c r="M230" s="17">
        <v>39.106393556235602</v>
      </c>
      <c r="N230" s="17">
        <v>16.057020386335775</v>
      </c>
    </row>
    <row r="231" spans="1:14">
      <c r="A231" s="22">
        <v>57.284271572842712</v>
      </c>
      <c r="B231" s="22">
        <v>4.399560043995602</v>
      </c>
      <c r="C231" s="22">
        <v>1.8998100189981004</v>
      </c>
      <c r="D231" s="22">
        <v>36.416358364163585</v>
      </c>
      <c r="E231" s="22">
        <f t="shared" si="10"/>
        <v>0</v>
      </c>
      <c r="F231" s="23">
        <v>77.702477502499704</v>
      </c>
      <c r="G231" s="23">
        <v>5.8104655038329103</v>
      </c>
      <c r="H231" s="23">
        <v>16.487056993667402</v>
      </c>
      <c r="I231" s="23">
        <f t="shared" si="11"/>
        <v>0</v>
      </c>
      <c r="J231" s="24">
        <v>600</v>
      </c>
      <c r="K231" s="24">
        <v>50</v>
      </c>
      <c r="L231" s="24">
        <v>0.5</v>
      </c>
      <c r="M231" s="17">
        <v>19.528392728785128</v>
      </c>
      <c r="N231" s="17">
        <v>9.5074066952761598</v>
      </c>
    </row>
    <row r="232" spans="1:14">
      <c r="A232" s="22">
        <v>60.46</v>
      </c>
      <c r="B232" s="22">
        <v>9.08</v>
      </c>
      <c r="C232" s="22">
        <v>3.1</v>
      </c>
      <c r="D232" s="22">
        <v>27.36</v>
      </c>
      <c r="E232" s="22">
        <f t="shared" si="10"/>
        <v>0</v>
      </c>
      <c r="F232" s="23">
        <v>85.683987274655394</v>
      </c>
      <c r="G232" s="23">
        <v>2.3329798515376501</v>
      </c>
      <c r="H232" s="23">
        <v>11.983032873807</v>
      </c>
      <c r="I232" s="23">
        <f t="shared" si="11"/>
        <v>0</v>
      </c>
      <c r="J232" s="24">
        <v>700</v>
      </c>
      <c r="K232" s="24">
        <v>60</v>
      </c>
      <c r="L232" s="24">
        <v>1</v>
      </c>
      <c r="M232" s="17">
        <v>21.792031434238311</v>
      </c>
      <c r="N232" s="17">
        <v>2.5821709408245104</v>
      </c>
    </row>
    <row r="233" spans="1:14">
      <c r="A233" s="22">
        <v>60.46</v>
      </c>
      <c r="B233" s="22">
        <v>9.08</v>
      </c>
      <c r="C233" s="22">
        <v>3.1</v>
      </c>
      <c r="D233" s="22">
        <v>27.36</v>
      </c>
      <c r="E233" s="22">
        <f t="shared" si="10"/>
        <v>0</v>
      </c>
      <c r="F233" s="23">
        <v>85.683987274655394</v>
      </c>
      <c r="G233" s="23">
        <v>2.3329798515376501</v>
      </c>
      <c r="H233" s="23">
        <v>11.983032873807</v>
      </c>
      <c r="I233" s="23">
        <f t="shared" si="11"/>
        <v>0</v>
      </c>
      <c r="J233" s="24">
        <v>800</v>
      </c>
      <c r="K233" s="24">
        <v>10</v>
      </c>
      <c r="L233" s="24">
        <v>1.5</v>
      </c>
      <c r="M233" s="17">
        <v>21.819557527773789</v>
      </c>
      <c r="N233" s="17">
        <v>2.4773028028692989</v>
      </c>
    </row>
    <row r="234" spans="1:14">
      <c r="A234" s="22">
        <v>60.46</v>
      </c>
      <c r="B234" s="22">
        <v>9.08</v>
      </c>
      <c r="C234" s="22">
        <v>3.1</v>
      </c>
      <c r="D234" s="22">
        <v>27.36</v>
      </c>
      <c r="E234" s="22">
        <f t="shared" si="10"/>
        <v>0</v>
      </c>
      <c r="F234" s="23">
        <v>85.683987274655394</v>
      </c>
      <c r="G234" s="23">
        <v>2.3329798515376501</v>
      </c>
      <c r="H234" s="23">
        <v>11.983032873807</v>
      </c>
      <c r="I234" s="23">
        <f t="shared" si="11"/>
        <v>0</v>
      </c>
      <c r="J234" s="24">
        <v>900</v>
      </c>
      <c r="K234" s="24">
        <v>20</v>
      </c>
      <c r="L234" s="24">
        <v>2</v>
      </c>
      <c r="M234" s="17">
        <v>21.53657877487332</v>
      </c>
      <c r="N234" s="17">
        <v>2.4642359779582734</v>
      </c>
    </row>
    <row r="235" spans="1:14">
      <c r="A235" s="22">
        <v>60.46</v>
      </c>
      <c r="B235" s="22">
        <v>9.08</v>
      </c>
      <c r="C235" s="22">
        <v>3.1</v>
      </c>
      <c r="D235" s="22">
        <v>27.36</v>
      </c>
      <c r="E235" s="22">
        <f t="shared" si="10"/>
        <v>0</v>
      </c>
      <c r="F235" s="23">
        <v>85.683987274655394</v>
      </c>
      <c r="G235" s="23">
        <v>2.3329798515376501</v>
      </c>
      <c r="H235" s="23">
        <v>11.983032873807</v>
      </c>
      <c r="I235" s="23">
        <f t="shared" si="11"/>
        <v>0</v>
      </c>
      <c r="J235" s="24">
        <v>1000</v>
      </c>
      <c r="K235" s="24">
        <v>60</v>
      </c>
      <c r="L235" s="24">
        <v>2.5</v>
      </c>
      <c r="M235" s="17">
        <v>21.120501326709871</v>
      </c>
      <c r="N235" s="17">
        <v>2.4786564311563142</v>
      </c>
    </row>
    <row r="236" spans="1:14">
      <c r="A236" s="22">
        <v>60.46</v>
      </c>
      <c r="B236" s="22">
        <v>9.08</v>
      </c>
      <c r="C236" s="22">
        <v>3.1</v>
      </c>
      <c r="D236" s="22">
        <v>27.36</v>
      </c>
      <c r="E236" s="22">
        <f t="shared" si="10"/>
        <v>0</v>
      </c>
      <c r="F236" s="23">
        <v>85.683987274655394</v>
      </c>
      <c r="G236" s="23">
        <v>2.3329798515376501</v>
      </c>
      <c r="H236" s="23">
        <v>11.983032873807</v>
      </c>
      <c r="I236" s="23">
        <f t="shared" si="11"/>
        <v>0</v>
      </c>
      <c r="J236" s="24">
        <v>1100</v>
      </c>
      <c r="K236" s="24">
        <v>10</v>
      </c>
      <c r="L236" s="24">
        <v>3</v>
      </c>
      <c r="M236" s="17">
        <v>20.91140469177336</v>
      </c>
      <c r="N236" s="17">
        <v>2.40097013276857</v>
      </c>
    </row>
    <row r="237" spans="1:14">
      <c r="A237" s="22">
        <v>60.46</v>
      </c>
      <c r="B237" s="22">
        <v>9.08</v>
      </c>
      <c r="C237" s="22">
        <v>3.1</v>
      </c>
      <c r="D237" s="22">
        <v>27.36</v>
      </c>
      <c r="E237" s="22">
        <f t="shared" si="10"/>
        <v>0</v>
      </c>
      <c r="F237" s="23">
        <v>85.683987274655394</v>
      </c>
      <c r="G237" s="23">
        <v>2.3329798515376501</v>
      </c>
      <c r="H237" s="23">
        <v>11.983032873807</v>
      </c>
      <c r="I237" s="23">
        <f t="shared" si="11"/>
        <v>0</v>
      </c>
      <c r="J237" s="24">
        <v>1200</v>
      </c>
      <c r="K237" s="24">
        <v>20</v>
      </c>
      <c r="L237" s="24">
        <v>3.5</v>
      </c>
      <c r="M237" s="17">
        <v>20.640107070285364</v>
      </c>
      <c r="N237" s="17">
        <v>2.3904788682914639</v>
      </c>
    </row>
    <row r="238" spans="1:14">
      <c r="J238" s="24"/>
      <c r="K238" s="24"/>
      <c r="L238" s="24"/>
    </row>
    <row r="239" spans="1:14">
      <c r="L239" s="24"/>
    </row>
    <row r="240" spans="1:14">
      <c r="L240" s="2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E3072-9143-4A35-A020-49941A80E0FE}">
  <dimension ref="A1:U316"/>
  <sheetViews>
    <sheetView topLeftCell="C1" zoomScale="70" zoomScaleNormal="70" workbookViewId="0">
      <selection activeCell="Q13" sqref="Q13"/>
    </sheetView>
  </sheetViews>
  <sheetFormatPr baseColWidth="10" defaultColWidth="8.6640625" defaultRowHeight="15"/>
  <cols>
    <col min="1" max="1" width="8.5" style="3" customWidth="1"/>
    <col min="2" max="3" width="36.5" style="3" customWidth="1"/>
    <col min="4" max="4" width="23.5" style="2" customWidth="1"/>
    <col min="5" max="15" width="8.6640625" style="5"/>
    <col min="16" max="17" width="8.6640625" style="4"/>
    <col min="18" max="18" width="25.33203125" style="4" customWidth="1"/>
    <col min="19" max="19" width="13.6640625" style="13" customWidth="1"/>
    <col min="20" max="20" width="17" style="13" customWidth="1"/>
    <col min="21" max="21" width="15.5" style="15" customWidth="1"/>
    <col min="22" max="16384" width="8.6640625" style="4"/>
  </cols>
  <sheetData>
    <row r="1" spans="1:21" s="1" customFormat="1" ht="16">
      <c r="A1" s="9" t="s">
        <v>0</v>
      </c>
      <c r="B1" s="9" t="s">
        <v>1</v>
      </c>
      <c r="C1" s="9" t="s">
        <v>2</v>
      </c>
      <c r="D1" s="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201</v>
      </c>
      <c r="P1" s="1" t="s">
        <v>14</v>
      </c>
      <c r="Q1" s="1" t="s">
        <v>15</v>
      </c>
      <c r="R1" s="1" t="s">
        <v>16</v>
      </c>
      <c r="S1" s="11" t="s">
        <v>17</v>
      </c>
      <c r="T1" s="11" t="s">
        <v>202</v>
      </c>
      <c r="U1" s="14" t="s">
        <v>203</v>
      </c>
    </row>
    <row r="2" spans="1:21">
      <c r="A2" s="3" t="s">
        <v>18</v>
      </c>
      <c r="B2" s="3" t="s">
        <v>19</v>
      </c>
      <c r="C2" s="3" t="s">
        <v>20</v>
      </c>
      <c r="D2" s="2" t="s">
        <v>21</v>
      </c>
      <c r="E2" s="7">
        <v>39.784946236559129</v>
      </c>
      <c r="F2" s="7">
        <v>6.3538611925708688</v>
      </c>
      <c r="G2" s="7">
        <v>5.4042731462086291</v>
      </c>
      <c r="H2" s="7">
        <v>48.456919424661358</v>
      </c>
      <c r="I2" s="7"/>
      <c r="J2" s="7">
        <v>24.51</v>
      </c>
      <c r="K2" s="7"/>
      <c r="L2" s="7"/>
      <c r="M2" s="7"/>
      <c r="N2" s="7"/>
      <c r="O2" s="7"/>
      <c r="P2" s="2">
        <v>200</v>
      </c>
      <c r="Q2" s="2">
        <v>120</v>
      </c>
      <c r="R2" s="2">
        <v>5</v>
      </c>
      <c r="S2" s="12">
        <v>78.34</v>
      </c>
      <c r="T2" s="12">
        <v>1.909</v>
      </c>
    </row>
    <row r="3" spans="1:21">
      <c r="D3" s="2" t="s">
        <v>21</v>
      </c>
      <c r="E3" s="7">
        <v>39.784946236559129</v>
      </c>
      <c r="F3" s="7">
        <v>6.3538611925708688</v>
      </c>
      <c r="G3" s="7">
        <v>5.4042731462086291</v>
      </c>
      <c r="H3" s="7">
        <v>48.456919424661358</v>
      </c>
      <c r="I3" s="7"/>
      <c r="J3" s="7">
        <v>24.51</v>
      </c>
      <c r="K3" s="7"/>
      <c r="L3" s="7"/>
      <c r="M3" s="7"/>
      <c r="N3" s="7"/>
      <c r="O3" s="7"/>
      <c r="P3" s="2">
        <v>400</v>
      </c>
      <c r="Q3" s="2">
        <v>120</v>
      </c>
      <c r="R3" s="2">
        <v>5</v>
      </c>
      <c r="S3" s="12">
        <v>63.64</v>
      </c>
      <c r="T3" s="12">
        <v>70.290000000000006</v>
      </c>
    </row>
    <row r="4" spans="1:21">
      <c r="D4" s="2" t="s">
        <v>21</v>
      </c>
      <c r="E4" s="7">
        <v>39.784946236559129</v>
      </c>
      <c r="F4" s="7">
        <v>6.3538611925708688</v>
      </c>
      <c r="G4" s="7">
        <v>5.4042731462086291</v>
      </c>
      <c r="H4" s="7">
        <v>48.456919424661358</v>
      </c>
      <c r="I4" s="7"/>
      <c r="J4" s="7">
        <v>24.51</v>
      </c>
      <c r="K4" s="7"/>
      <c r="L4" s="7"/>
      <c r="M4" s="7"/>
      <c r="N4" s="7"/>
      <c r="O4" s="7"/>
      <c r="P4" s="2">
        <v>600</v>
      </c>
      <c r="Q4" s="2">
        <v>120</v>
      </c>
      <c r="R4" s="2">
        <v>5</v>
      </c>
      <c r="S4" s="12">
        <v>37.96</v>
      </c>
      <c r="T4" s="12">
        <v>61.808999999999997</v>
      </c>
    </row>
    <row r="5" spans="1:21">
      <c r="D5" s="2" t="s">
        <v>21</v>
      </c>
      <c r="E5" s="7">
        <v>39.784946236559129</v>
      </c>
      <c r="F5" s="7">
        <v>6.3538611925708688</v>
      </c>
      <c r="G5" s="7">
        <v>5.4042731462086291</v>
      </c>
      <c r="H5" s="7">
        <v>48.456919424661358</v>
      </c>
      <c r="I5" s="7"/>
      <c r="J5" s="7">
        <v>24.51</v>
      </c>
      <c r="K5" s="7"/>
      <c r="L5" s="7"/>
      <c r="M5" s="7"/>
      <c r="N5" s="7"/>
      <c r="O5" s="7"/>
      <c r="P5" s="2">
        <v>800</v>
      </c>
      <c r="Q5" s="2">
        <v>120</v>
      </c>
      <c r="R5" s="2">
        <v>5</v>
      </c>
      <c r="S5" s="12">
        <v>27.05</v>
      </c>
      <c r="T5" s="12">
        <v>44.491</v>
      </c>
    </row>
    <row r="6" spans="1:21">
      <c r="D6" s="2" t="s">
        <v>21</v>
      </c>
      <c r="E6" s="7">
        <v>46.967190515577613</v>
      </c>
      <c r="F6" s="7">
        <v>6.9892473118279561</v>
      </c>
      <c r="G6" s="7">
        <v>2.9638819961400604</v>
      </c>
      <c r="H6" s="7">
        <v>43.079680176454367</v>
      </c>
      <c r="I6" s="7"/>
      <c r="J6" s="7">
        <v>16.54</v>
      </c>
      <c r="K6" s="7"/>
      <c r="L6" s="7"/>
      <c r="M6" s="7"/>
      <c r="N6" s="7"/>
      <c r="O6" s="7"/>
      <c r="P6" s="2">
        <v>200</v>
      </c>
      <c r="Q6" s="2">
        <v>60</v>
      </c>
      <c r="R6" s="2">
        <v>7</v>
      </c>
      <c r="S6" s="12">
        <v>66.459999999999994</v>
      </c>
      <c r="T6" s="12">
        <v>2.39</v>
      </c>
    </row>
    <row r="7" spans="1:21">
      <c r="D7" s="2" t="s">
        <v>21</v>
      </c>
      <c r="E7" s="7">
        <v>46.967190515577613</v>
      </c>
      <c r="F7" s="7">
        <v>6.9892473118279561</v>
      </c>
      <c r="G7" s="7">
        <v>2.9638819961400604</v>
      </c>
      <c r="H7" s="7">
        <v>43.079680176454367</v>
      </c>
      <c r="I7" s="7"/>
      <c r="J7" s="7">
        <v>16.54</v>
      </c>
      <c r="K7" s="7"/>
      <c r="L7" s="7"/>
      <c r="M7" s="7"/>
      <c r="N7" s="7"/>
      <c r="O7" s="7"/>
      <c r="P7" s="2">
        <v>800</v>
      </c>
      <c r="Q7" s="2">
        <v>60</v>
      </c>
      <c r="R7" s="2">
        <v>7</v>
      </c>
      <c r="S7" s="12">
        <v>24.56</v>
      </c>
      <c r="T7" s="12">
        <v>45.46</v>
      </c>
    </row>
    <row r="8" spans="1:21">
      <c r="A8" s="3" t="s">
        <v>23</v>
      </c>
      <c r="B8" s="3" t="s">
        <v>24</v>
      </c>
      <c r="C8" s="3" t="s">
        <v>25</v>
      </c>
      <c r="D8" s="2" t="s">
        <v>26</v>
      </c>
      <c r="E8" s="7">
        <v>40.020000000000003</v>
      </c>
      <c r="F8" s="7">
        <v>6.0100000000000007</v>
      </c>
      <c r="G8" s="7">
        <v>0.88</v>
      </c>
      <c r="H8" s="7">
        <v>52.86</v>
      </c>
      <c r="I8" s="7">
        <v>72.294704528012304</v>
      </c>
      <c r="J8" s="7">
        <v>10.0208310492271</v>
      </c>
      <c r="K8" s="7">
        <v>17.684464422760701</v>
      </c>
      <c r="L8" s="7"/>
      <c r="M8" s="7"/>
      <c r="N8" s="7"/>
      <c r="O8" s="7"/>
      <c r="P8" s="2">
        <v>400</v>
      </c>
      <c r="Q8" s="2">
        <v>30</v>
      </c>
      <c r="R8" s="2">
        <v>10</v>
      </c>
      <c r="S8" s="12">
        <v>50.17</v>
      </c>
      <c r="T8" s="12">
        <v>4.26</v>
      </c>
    </row>
    <row r="9" spans="1:21">
      <c r="D9" s="2" t="s">
        <v>26</v>
      </c>
      <c r="E9" s="7">
        <v>40.020000000000003</v>
      </c>
      <c r="F9" s="7">
        <v>6.0100000000000007</v>
      </c>
      <c r="G9" s="7">
        <v>0.88</v>
      </c>
      <c r="H9" s="7">
        <v>52.86</v>
      </c>
      <c r="I9" s="7">
        <v>72.294704528012304</v>
      </c>
      <c r="J9" s="7">
        <v>10.0208310492271</v>
      </c>
      <c r="K9" s="7">
        <v>17.684464422760701</v>
      </c>
      <c r="L9" s="7"/>
      <c r="M9" s="7"/>
      <c r="N9" s="7"/>
      <c r="O9" s="7"/>
      <c r="P9" s="2">
        <v>450</v>
      </c>
      <c r="Q9" s="2">
        <v>30</v>
      </c>
      <c r="R9" s="2">
        <v>10</v>
      </c>
      <c r="S9" s="12">
        <v>49.57</v>
      </c>
      <c r="T9" s="12">
        <v>12.61</v>
      </c>
    </row>
    <row r="10" spans="1:21">
      <c r="D10" s="2" t="s">
        <v>26</v>
      </c>
      <c r="E10" s="7">
        <v>40.020000000000003</v>
      </c>
      <c r="F10" s="7">
        <v>6.0100000000000007</v>
      </c>
      <c r="G10" s="7">
        <v>0.88</v>
      </c>
      <c r="H10" s="7">
        <v>52.86</v>
      </c>
      <c r="I10" s="7">
        <v>72.294704528012304</v>
      </c>
      <c r="J10" s="7">
        <v>10.0208310492271</v>
      </c>
      <c r="K10" s="7">
        <v>17.684464422760701</v>
      </c>
      <c r="L10" s="7"/>
      <c r="M10" s="7"/>
      <c r="N10" s="7"/>
      <c r="O10" s="7"/>
      <c r="P10" s="2">
        <v>500</v>
      </c>
      <c r="Q10" s="2">
        <v>30</v>
      </c>
      <c r="R10" s="2">
        <v>10</v>
      </c>
      <c r="S10" s="12">
        <v>48.46</v>
      </c>
      <c r="T10" s="12">
        <v>24.38</v>
      </c>
    </row>
    <row r="11" spans="1:21">
      <c r="D11" s="2" t="s">
        <v>26</v>
      </c>
      <c r="E11" s="7">
        <v>40.020000000000003</v>
      </c>
      <c r="F11" s="7">
        <v>6.0100000000000007</v>
      </c>
      <c r="G11" s="7">
        <v>0.88</v>
      </c>
      <c r="H11" s="7">
        <v>52.86</v>
      </c>
      <c r="I11" s="7">
        <v>72.294704528012304</v>
      </c>
      <c r="J11" s="7">
        <v>10.0208310492271</v>
      </c>
      <c r="K11" s="7">
        <v>17.684464422760701</v>
      </c>
      <c r="L11" s="7"/>
      <c r="M11" s="7"/>
      <c r="N11" s="7"/>
      <c r="O11" s="7"/>
      <c r="P11" s="2">
        <v>550</v>
      </c>
      <c r="Q11" s="2">
        <v>30</v>
      </c>
      <c r="R11" s="2">
        <v>10</v>
      </c>
      <c r="S11" s="12">
        <v>47.05</v>
      </c>
      <c r="T11" s="12">
        <v>29.6</v>
      </c>
    </row>
    <row r="12" spans="1:21">
      <c r="D12" s="2" t="s">
        <v>26</v>
      </c>
      <c r="E12" s="7">
        <v>40.020000000000003</v>
      </c>
      <c r="F12" s="7">
        <v>6.0100000000000007</v>
      </c>
      <c r="G12" s="7">
        <v>0.88</v>
      </c>
      <c r="H12" s="7">
        <v>52.86</v>
      </c>
      <c r="I12" s="7">
        <v>72.294704528012304</v>
      </c>
      <c r="J12" s="7">
        <v>10.0208310492271</v>
      </c>
      <c r="K12" s="7">
        <v>17.684464422760701</v>
      </c>
      <c r="L12" s="7"/>
      <c r="M12" s="7"/>
      <c r="N12" s="7"/>
      <c r="O12" s="7"/>
      <c r="P12" s="2">
        <v>600</v>
      </c>
      <c r="Q12" s="2">
        <v>30</v>
      </c>
      <c r="R12" s="2">
        <v>10</v>
      </c>
      <c r="S12" s="12">
        <v>45.52</v>
      </c>
      <c r="T12" s="12"/>
    </row>
    <row r="13" spans="1:21">
      <c r="A13" s="3" t="s">
        <v>27</v>
      </c>
      <c r="B13" s="3" t="s">
        <v>28</v>
      </c>
      <c r="C13" s="3" t="s">
        <v>29</v>
      </c>
      <c r="D13" s="2" t="s">
        <v>22</v>
      </c>
      <c r="E13" s="7">
        <v>40.649335090451657</v>
      </c>
      <c r="F13" s="7">
        <v>5.954235054510602</v>
      </c>
      <c r="G13" s="7">
        <v>1.0662513477896252</v>
      </c>
      <c r="H13" s="7">
        <v>52.186414280579854</v>
      </c>
      <c r="I13" s="7"/>
      <c r="J13" s="7">
        <v>16.53</v>
      </c>
      <c r="K13" s="7"/>
      <c r="L13" s="7"/>
      <c r="M13" s="7"/>
      <c r="N13" s="7"/>
      <c r="O13" s="7"/>
      <c r="P13" s="2">
        <v>400</v>
      </c>
      <c r="Q13" s="2">
        <v>60</v>
      </c>
      <c r="R13" s="2">
        <v>10</v>
      </c>
      <c r="S13" s="12">
        <v>60.57</v>
      </c>
      <c r="T13" s="12">
        <v>5.49</v>
      </c>
    </row>
    <row r="14" spans="1:21">
      <c r="D14" s="2" t="s">
        <v>22</v>
      </c>
      <c r="E14" s="7">
        <v>40.649335090451657</v>
      </c>
      <c r="F14" s="7">
        <v>5.954235054510602</v>
      </c>
      <c r="G14" s="7">
        <v>1.0662513477896252</v>
      </c>
      <c r="H14" s="7">
        <v>52.186414280579854</v>
      </c>
      <c r="I14" s="7"/>
      <c r="J14" s="7">
        <v>16.53</v>
      </c>
      <c r="K14" s="7"/>
      <c r="L14" s="7"/>
      <c r="M14" s="7"/>
      <c r="N14" s="7"/>
      <c r="O14" s="7"/>
      <c r="P14" s="2">
        <v>700</v>
      </c>
      <c r="Q14" s="2">
        <v>60</v>
      </c>
      <c r="R14" s="2">
        <v>10</v>
      </c>
      <c r="S14" s="12">
        <v>52.58</v>
      </c>
      <c r="T14" s="12">
        <v>7.12</v>
      </c>
    </row>
    <row r="15" spans="1:21">
      <c r="D15" s="2" t="s">
        <v>30</v>
      </c>
      <c r="E15" s="7">
        <v>45.739910313901348</v>
      </c>
      <c r="F15" s="7">
        <v>10.762331838565023</v>
      </c>
      <c r="G15" s="7">
        <v>7.0369092790617467</v>
      </c>
      <c r="H15" s="7">
        <v>34.908589168678859</v>
      </c>
      <c r="I15" s="7">
        <v>49.357765659313202</v>
      </c>
      <c r="J15" s="7">
        <v>42.02</v>
      </c>
      <c r="K15" s="7">
        <v>8.6269699266683695</v>
      </c>
      <c r="L15" s="7"/>
      <c r="M15" s="7"/>
      <c r="N15" s="7"/>
      <c r="O15" s="7"/>
      <c r="P15" s="2">
        <v>400</v>
      </c>
      <c r="Q15" s="2">
        <v>60</v>
      </c>
      <c r="R15" s="2">
        <v>10</v>
      </c>
      <c r="S15" s="12">
        <v>53.84</v>
      </c>
      <c r="T15" s="12">
        <v>4.3899999999999997</v>
      </c>
    </row>
    <row r="16" spans="1:21">
      <c r="D16" s="2" t="s">
        <v>30</v>
      </c>
      <c r="E16" s="7">
        <v>45.739910313901348</v>
      </c>
      <c r="F16" s="7">
        <v>10.762331838565023</v>
      </c>
      <c r="G16" s="7">
        <v>7.0369092790617467</v>
      </c>
      <c r="H16" s="7">
        <v>34.908589168678859</v>
      </c>
      <c r="I16" s="7">
        <v>49.357765659313202</v>
      </c>
      <c r="J16" s="7">
        <v>42.02</v>
      </c>
      <c r="K16" s="7">
        <v>8.6269699266683695</v>
      </c>
      <c r="L16" s="7"/>
      <c r="M16" s="7"/>
      <c r="N16" s="7"/>
      <c r="O16" s="7"/>
      <c r="P16" s="2">
        <v>700</v>
      </c>
      <c r="Q16" s="2">
        <v>60</v>
      </c>
      <c r="R16" s="2">
        <v>10</v>
      </c>
      <c r="S16" s="12">
        <v>40.35</v>
      </c>
      <c r="T16" s="12">
        <v>10.71</v>
      </c>
    </row>
    <row r="17" spans="1:20">
      <c r="A17" s="10"/>
      <c r="D17" s="2" t="s">
        <v>31</v>
      </c>
      <c r="E17" s="7">
        <v>49.510004083299307</v>
      </c>
      <c r="F17" s="7">
        <v>3.4197631686402623</v>
      </c>
      <c r="G17" s="7">
        <v>0.7656186198448347</v>
      </c>
      <c r="H17" s="7">
        <v>46.018783176806863</v>
      </c>
      <c r="I17" s="7"/>
      <c r="J17" s="7">
        <v>2.04</v>
      </c>
      <c r="K17" s="7"/>
      <c r="L17" s="7"/>
      <c r="M17" s="7"/>
      <c r="N17" s="7"/>
      <c r="O17" s="7"/>
      <c r="P17" s="2">
        <v>400</v>
      </c>
      <c r="Q17" s="2">
        <v>60</v>
      </c>
      <c r="R17" s="2">
        <v>10</v>
      </c>
      <c r="S17" s="12">
        <v>44.51</v>
      </c>
      <c r="T17" s="12">
        <v>2.78</v>
      </c>
    </row>
    <row r="18" spans="1:20">
      <c r="D18" s="2" t="s">
        <v>31</v>
      </c>
      <c r="E18" s="7">
        <v>49.510004083299307</v>
      </c>
      <c r="F18" s="7">
        <v>3.4197631686402623</v>
      </c>
      <c r="G18" s="7">
        <v>0.7656186198448347</v>
      </c>
      <c r="H18" s="7">
        <v>46.018783176806863</v>
      </c>
      <c r="I18" s="7"/>
      <c r="J18" s="7">
        <v>2.04</v>
      </c>
      <c r="K18" s="7"/>
      <c r="L18" s="7"/>
      <c r="M18" s="7"/>
      <c r="N18" s="7"/>
      <c r="O18" s="7"/>
      <c r="P18" s="2">
        <v>700</v>
      </c>
      <c r="Q18" s="2">
        <v>60</v>
      </c>
      <c r="R18" s="2">
        <v>10</v>
      </c>
      <c r="S18" s="12">
        <v>37.54</v>
      </c>
      <c r="T18" s="12">
        <v>7.57</v>
      </c>
    </row>
    <row r="19" spans="1:20">
      <c r="A19" s="3" t="s">
        <v>32</v>
      </c>
      <c r="B19" s="3" t="s">
        <v>33</v>
      </c>
      <c r="C19" s="3" t="s">
        <v>34</v>
      </c>
      <c r="D19" s="2" t="s">
        <v>35</v>
      </c>
      <c r="E19" s="7">
        <v>41.480433454451912</v>
      </c>
      <c r="F19" s="7">
        <v>5.7558120839898388</v>
      </c>
      <c r="G19" s="7">
        <v>0.56486275014201959</v>
      </c>
      <c r="H19" s="7">
        <v>52.198891711416231</v>
      </c>
      <c r="I19" s="7"/>
      <c r="J19" s="7">
        <v>2.2549999999999999</v>
      </c>
      <c r="K19" s="7"/>
      <c r="L19" s="7">
        <v>66.256087081065601</v>
      </c>
      <c r="M19" s="7">
        <v>12.185415558374597</v>
      </c>
      <c r="N19" s="7">
        <v>13.200270082252324</v>
      </c>
      <c r="O19" s="7">
        <v>8.3582272783074849</v>
      </c>
      <c r="P19" s="2">
        <v>200</v>
      </c>
      <c r="Q19" s="2">
        <v>240</v>
      </c>
      <c r="R19" s="2">
        <v>18</v>
      </c>
      <c r="S19" s="12">
        <v>28.173999999999999</v>
      </c>
      <c r="T19" s="12"/>
    </row>
    <row r="20" spans="1:20">
      <c r="D20" s="2" t="s">
        <v>35</v>
      </c>
      <c r="E20" s="7">
        <v>41.480433454451912</v>
      </c>
      <c r="F20" s="7">
        <v>5.7558120839898388</v>
      </c>
      <c r="G20" s="7">
        <v>0.56486275014201959</v>
      </c>
      <c r="H20" s="7">
        <v>52.198891711416231</v>
      </c>
      <c r="I20" s="7"/>
      <c r="J20" s="7">
        <v>2.2549999999999999</v>
      </c>
      <c r="K20" s="7"/>
      <c r="L20" s="7">
        <v>66.256087081065601</v>
      </c>
      <c r="M20" s="7">
        <v>12.185415558374597</v>
      </c>
      <c r="N20" s="7">
        <v>13.200270082252324</v>
      </c>
      <c r="O20" s="7">
        <v>8.3582272783074849</v>
      </c>
      <c r="P20" s="2">
        <v>350</v>
      </c>
      <c r="Q20" s="2">
        <v>240</v>
      </c>
      <c r="R20" s="2">
        <v>18</v>
      </c>
      <c r="S20" s="12">
        <v>28.173999999999999</v>
      </c>
      <c r="T20" s="12">
        <v>3.48</v>
      </c>
    </row>
    <row r="21" spans="1:20">
      <c r="D21" s="2" t="s">
        <v>35</v>
      </c>
      <c r="E21" s="7">
        <v>41.480433454451912</v>
      </c>
      <c r="F21" s="7">
        <v>5.7558120839898388</v>
      </c>
      <c r="G21" s="7">
        <v>0.56486275014201959</v>
      </c>
      <c r="H21" s="7">
        <v>52.198891711416231</v>
      </c>
      <c r="I21" s="7"/>
      <c r="J21" s="7">
        <v>2.2549999999999999</v>
      </c>
      <c r="K21" s="7"/>
      <c r="L21" s="7">
        <v>66.256087081065601</v>
      </c>
      <c r="M21" s="7">
        <v>12.185415558374597</v>
      </c>
      <c r="N21" s="7">
        <v>13.200270082252324</v>
      </c>
      <c r="O21" s="7">
        <v>8.3582272783074849</v>
      </c>
      <c r="P21" s="2">
        <v>500</v>
      </c>
      <c r="Q21" s="2">
        <v>240</v>
      </c>
      <c r="R21" s="2">
        <v>18</v>
      </c>
      <c r="S21" s="12">
        <v>28.173999999999999</v>
      </c>
      <c r="T21" s="12">
        <v>33.200000000000003</v>
      </c>
    </row>
    <row r="22" spans="1:20">
      <c r="D22" s="2" t="s">
        <v>35</v>
      </c>
      <c r="E22" s="7">
        <v>41.480433454451912</v>
      </c>
      <c r="F22" s="7">
        <v>5.7558120839898388</v>
      </c>
      <c r="G22" s="7">
        <v>0.56486275014201959</v>
      </c>
      <c r="H22" s="7">
        <v>52.198891711416231</v>
      </c>
      <c r="I22" s="7"/>
      <c r="J22" s="7">
        <v>2.2549999999999999</v>
      </c>
      <c r="K22" s="7"/>
      <c r="L22" s="7">
        <v>66.256087081065601</v>
      </c>
      <c r="M22" s="7">
        <v>12.185415558374597</v>
      </c>
      <c r="N22" s="7">
        <v>13.200270082252324</v>
      </c>
      <c r="O22" s="7">
        <v>8.3582272783074849</v>
      </c>
      <c r="P22" s="2">
        <v>650</v>
      </c>
      <c r="Q22" s="2">
        <v>240</v>
      </c>
      <c r="R22" s="2">
        <v>18</v>
      </c>
      <c r="S22" s="12">
        <v>28.173999999999999</v>
      </c>
      <c r="T22" s="12">
        <v>182</v>
      </c>
    </row>
    <row r="23" spans="1:20">
      <c r="D23" s="2" t="s">
        <v>36</v>
      </c>
      <c r="E23" s="7">
        <v>54.716981132075468</v>
      </c>
      <c r="F23" s="7">
        <v>7.7987421383647799</v>
      </c>
      <c r="G23" s="7">
        <v>2.5157232704402519</v>
      </c>
      <c r="H23" s="7">
        <v>34.968553459119498</v>
      </c>
      <c r="I23" s="7"/>
      <c r="J23" s="7">
        <v>9.8989999999999991</v>
      </c>
      <c r="K23" s="7"/>
      <c r="L23" s="7">
        <v>11.871836988368994</v>
      </c>
      <c r="M23" s="7">
        <v>10.214862825179793</v>
      </c>
      <c r="N23" s="7">
        <v>5.7966349995560682</v>
      </c>
      <c r="O23" s="7">
        <v>72.116665186895148</v>
      </c>
      <c r="P23" s="2">
        <v>500</v>
      </c>
      <c r="Q23" s="2">
        <v>240</v>
      </c>
      <c r="R23" s="2">
        <v>18</v>
      </c>
      <c r="S23" s="12">
        <v>38.628</v>
      </c>
      <c r="T23" s="12">
        <v>47.4</v>
      </c>
    </row>
    <row r="24" spans="1:20">
      <c r="D24" s="2" t="s">
        <v>36</v>
      </c>
      <c r="E24" s="7">
        <v>54.716981132075468</v>
      </c>
      <c r="F24" s="7">
        <v>7.7987421383647799</v>
      </c>
      <c r="G24" s="7">
        <v>2.5157232704402519</v>
      </c>
      <c r="H24" s="7">
        <v>34.968553459119498</v>
      </c>
      <c r="I24" s="7"/>
      <c r="J24" s="7">
        <v>9.8989999999999991</v>
      </c>
      <c r="K24" s="7"/>
      <c r="L24" s="7">
        <v>11.871836988368994</v>
      </c>
      <c r="M24" s="7">
        <v>10.214862825179793</v>
      </c>
      <c r="N24" s="7">
        <v>5.7966349995560682</v>
      </c>
      <c r="O24" s="7">
        <v>72.116665186895148</v>
      </c>
      <c r="P24" s="2">
        <v>650</v>
      </c>
      <c r="Q24" s="2">
        <v>240</v>
      </c>
      <c r="R24" s="2">
        <v>18</v>
      </c>
      <c r="S24" s="12">
        <v>38.628</v>
      </c>
      <c r="T24" s="12">
        <v>42.4</v>
      </c>
    </row>
    <row r="25" spans="1:20">
      <c r="A25" s="3" t="s">
        <v>37</v>
      </c>
      <c r="B25" s="3" t="s">
        <v>38</v>
      </c>
      <c r="C25" s="3" t="s">
        <v>39</v>
      </c>
      <c r="D25" s="2" t="s">
        <v>40</v>
      </c>
      <c r="E25" s="7">
        <v>42.187343796860944</v>
      </c>
      <c r="F25" s="7">
        <v>7.2078376487053886</v>
      </c>
      <c r="G25" s="7">
        <v>1.2796161151654504</v>
      </c>
      <c r="H25" s="7">
        <v>49.185244426672</v>
      </c>
      <c r="I25" s="7"/>
      <c r="J25" s="7">
        <v>5.31</v>
      </c>
      <c r="K25" s="7"/>
      <c r="L25" s="7"/>
      <c r="M25" s="7"/>
      <c r="N25" s="7"/>
      <c r="O25" s="7"/>
      <c r="P25" s="2">
        <v>250</v>
      </c>
      <c r="Q25" s="2">
        <v>60</v>
      </c>
      <c r="R25" s="2">
        <v>26</v>
      </c>
      <c r="S25" s="12">
        <v>38</v>
      </c>
      <c r="T25" s="12">
        <v>5.2</v>
      </c>
    </row>
    <row r="26" spans="1:20">
      <c r="D26" s="2" t="s">
        <v>40</v>
      </c>
      <c r="E26" s="7">
        <v>42.187343796860944</v>
      </c>
      <c r="F26" s="7">
        <v>7.2078376487053886</v>
      </c>
      <c r="G26" s="7">
        <v>1.2796161151654504</v>
      </c>
      <c r="H26" s="7">
        <v>49.185244426672</v>
      </c>
      <c r="I26" s="7"/>
      <c r="J26" s="7">
        <v>5.31</v>
      </c>
      <c r="K26" s="7"/>
      <c r="L26" s="7"/>
      <c r="M26" s="7"/>
      <c r="N26" s="7"/>
      <c r="O26" s="7"/>
      <c r="P26" s="2">
        <v>300</v>
      </c>
      <c r="Q26" s="2">
        <v>60</v>
      </c>
      <c r="R26" s="2">
        <v>26</v>
      </c>
      <c r="S26" s="12">
        <v>36.700000000000003</v>
      </c>
      <c r="T26" s="12">
        <v>7.8</v>
      </c>
    </row>
    <row r="27" spans="1:20">
      <c r="D27" s="2" t="s">
        <v>40</v>
      </c>
      <c r="E27" s="7">
        <v>42.187343796860944</v>
      </c>
      <c r="F27" s="7">
        <v>7.2078376487053886</v>
      </c>
      <c r="G27" s="7">
        <v>1.2796161151654504</v>
      </c>
      <c r="H27" s="7">
        <v>49.185244426672</v>
      </c>
      <c r="I27" s="7"/>
      <c r="J27" s="7">
        <v>5.31</v>
      </c>
      <c r="K27" s="7"/>
      <c r="L27" s="7"/>
      <c r="M27" s="7"/>
      <c r="N27" s="7"/>
      <c r="O27" s="7"/>
      <c r="P27" s="2">
        <v>500</v>
      </c>
      <c r="Q27" s="2">
        <v>60</v>
      </c>
      <c r="R27" s="2">
        <v>26</v>
      </c>
      <c r="S27" s="12">
        <v>28.9</v>
      </c>
      <c r="T27" s="12">
        <v>33.200000000000003</v>
      </c>
    </row>
    <row r="28" spans="1:20">
      <c r="D28" s="2" t="s">
        <v>40</v>
      </c>
      <c r="E28" s="7">
        <v>42.187343796860944</v>
      </c>
      <c r="F28" s="7">
        <v>7.2078376487053886</v>
      </c>
      <c r="G28" s="7">
        <v>1.2796161151654504</v>
      </c>
      <c r="H28" s="7">
        <v>49.185244426672</v>
      </c>
      <c r="I28" s="7"/>
      <c r="J28" s="7">
        <v>5.31</v>
      </c>
      <c r="K28" s="7"/>
      <c r="L28" s="7"/>
      <c r="M28" s="7"/>
      <c r="N28" s="7"/>
      <c r="O28" s="7"/>
      <c r="P28" s="2">
        <v>500</v>
      </c>
      <c r="Q28" s="2">
        <v>480</v>
      </c>
      <c r="R28" s="2">
        <v>26</v>
      </c>
      <c r="S28" s="12">
        <v>27.5</v>
      </c>
      <c r="T28" s="12">
        <v>39.6</v>
      </c>
    </row>
    <row r="29" spans="1:20">
      <c r="D29" s="2" t="s">
        <v>40</v>
      </c>
      <c r="E29" s="7">
        <v>42.187343796860944</v>
      </c>
      <c r="F29" s="7">
        <v>7.2078376487053886</v>
      </c>
      <c r="G29" s="7">
        <v>1.2796161151654504</v>
      </c>
      <c r="H29" s="7">
        <v>49.185244426672</v>
      </c>
      <c r="I29" s="7"/>
      <c r="J29" s="7">
        <v>5.31</v>
      </c>
      <c r="K29" s="7"/>
      <c r="L29" s="7"/>
      <c r="M29" s="7"/>
      <c r="N29" s="7"/>
      <c r="O29" s="7"/>
      <c r="P29" s="2">
        <v>600</v>
      </c>
      <c r="Q29" s="2">
        <v>480</v>
      </c>
      <c r="R29" s="2">
        <v>26</v>
      </c>
      <c r="S29" s="12">
        <v>24.1</v>
      </c>
      <c r="T29" s="12">
        <v>42.7</v>
      </c>
    </row>
    <row r="30" spans="1:20">
      <c r="D30" s="2" t="s">
        <v>40</v>
      </c>
      <c r="E30" s="7">
        <v>42.187343796860944</v>
      </c>
      <c r="F30" s="7">
        <v>7.2078376487053886</v>
      </c>
      <c r="G30" s="7">
        <v>1.2796161151654504</v>
      </c>
      <c r="H30" s="7">
        <v>49.185244426672</v>
      </c>
      <c r="I30" s="7"/>
      <c r="J30" s="7">
        <v>5.31</v>
      </c>
      <c r="K30" s="7"/>
      <c r="L30" s="7"/>
      <c r="M30" s="7"/>
      <c r="N30" s="7"/>
      <c r="O30" s="7"/>
      <c r="P30" s="2">
        <v>700</v>
      </c>
      <c r="Q30" s="2">
        <v>480</v>
      </c>
      <c r="R30" s="2">
        <v>26</v>
      </c>
      <c r="S30" s="12">
        <v>12.7</v>
      </c>
      <c r="T30" s="12">
        <v>41.5</v>
      </c>
    </row>
    <row r="31" spans="1:20">
      <c r="D31" s="2" t="s">
        <v>41</v>
      </c>
      <c r="E31" s="7">
        <v>48.880447820871645</v>
      </c>
      <c r="F31" s="7">
        <v>7.1071571371451414</v>
      </c>
      <c r="G31" s="7">
        <v>1.019592163134746</v>
      </c>
      <c r="H31" s="7">
        <v>42.882846861255494</v>
      </c>
      <c r="I31" s="7"/>
      <c r="J31" s="7">
        <v>4.9800000000000004</v>
      </c>
      <c r="K31" s="7"/>
      <c r="L31" s="7"/>
      <c r="M31" s="7"/>
      <c r="N31" s="7"/>
      <c r="O31" s="7"/>
      <c r="P31" s="2">
        <v>250</v>
      </c>
      <c r="Q31" s="2">
        <v>60</v>
      </c>
      <c r="R31" s="2">
        <v>26</v>
      </c>
      <c r="S31" s="12">
        <v>37</v>
      </c>
      <c r="T31" s="12">
        <v>8.6999999999999993</v>
      </c>
    </row>
    <row r="32" spans="1:20">
      <c r="D32" s="2" t="s">
        <v>41</v>
      </c>
      <c r="E32" s="7">
        <v>48.880447820871645</v>
      </c>
      <c r="F32" s="7">
        <v>7.1071571371451414</v>
      </c>
      <c r="G32" s="7">
        <v>1.019592163134746</v>
      </c>
      <c r="H32" s="7">
        <v>42.882846861255494</v>
      </c>
      <c r="I32" s="7"/>
      <c r="J32" s="7">
        <v>4.9800000000000004</v>
      </c>
      <c r="K32" s="7"/>
      <c r="L32" s="7"/>
      <c r="M32" s="7"/>
      <c r="N32" s="7"/>
      <c r="O32" s="7"/>
      <c r="P32" s="2">
        <v>300</v>
      </c>
      <c r="Q32" s="2">
        <v>60</v>
      </c>
      <c r="R32" s="2">
        <v>26</v>
      </c>
      <c r="S32" s="12">
        <v>38.1</v>
      </c>
      <c r="T32" s="12">
        <v>25.3</v>
      </c>
    </row>
    <row r="33" spans="1:20">
      <c r="D33" s="2" t="s">
        <v>41</v>
      </c>
      <c r="E33" s="7">
        <v>48.880447820871645</v>
      </c>
      <c r="F33" s="7">
        <v>7.1071571371451414</v>
      </c>
      <c r="G33" s="7">
        <v>1.019592163134746</v>
      </c>
      <c r="H33" s="7">
        <v>42.882846861255494</v>
      </c>
      <c r="I33" s="7"/>
      <c r="J33" s="7">
        <v>4.9800000000000004</v>
      </c>
      <c r="K33" s="7"/>
      <c r="L33" s="7"/>
      <c r="M33" s="7"/>
      <c r="N33" s="7"/>
      <c r="O33" s="7"/>
      <c r="P33" s="2">
        <v>500</v>
      </c>
      <c r="Q33" s="2">
        <v>60</v>
      </c>
      <c r="R33" s="2">
        <v>26</v>
      </c>
      <c r="S33" s="12">
        <v>23.7</v>
      </c>
      <c r="T33" s="12">
        <v>97.8</v>
      </c>
    </row>
    <row r="34" spans="1:20">
      <c r="D34" s="2" t="s">
        <v>41</v>
      </c>
      <c r="E34" s="7">
        <v>48.880447820871645</v>
      </c>
      <c r="F34" s="7">
        <v>7.1071571371451414</v>
      </c>
      <c r="G34" s="7">
        <v>1.019592163134746</v>
      </c>
      <c r="H34" s="7">
        <v>42.882846861255494</v>
      </c>
      <c r="I34" s="7"/>
      <c r="J34" s="7">
        <v>4.9800000000000004</v>
      </c>
      <c r="K34" s="7"/>
      <c r="L34" s="7"/>
      <c r="M34" s="7"/>
      <c r="N34" s="7"/>
      <c r="O34" s="7"/>
      <c r="P34" s="2">
        <v>500</v>
      </c>
      <c r="Q34" s="2">
        <v>480</v>
      </c>
      <c r="R34" s="2">
        <v>26</v>
      </c>
      <c r="S34" s="12">
        <v>20.3</v>
      </c>
      <c r="T34" s="12">
        <v>105.4</v>
      </c>
    </row>
    <row r="35" spans="1:20">
      <c r="D35" s="2" t="s">
        <v>41</v>
      </c>
      <c r="E35" s="7">
        <v>48.880447820871645</v>
      </c>
      <c r="F35" s="7">
        <v>7.1071571371451414</v>
      </c>
      <c r="G35" s="7">
        <v>1.019592163134746</v>
      </c>
      <c r="H35" s="7">
        <v>42.882846861255494</v>
      </c>
      <c r="I35" s="7"/>
      <c r="J35" s="7">
        <v>4.9800000000000004</v>
      </c>
      <c r="K35" s="7"/>
      <c r="L35" s="7"/>
      <c r="M35" s="7"/>
      <c r="N35" s="7"/>
      <c r="O35" s="7"/>
      <c r="P35" s="2">
        <v>600</v>
      </c>
      <c r="Q35" s="2">
        <v>480</v>
      </c>
      <c r="R35" s="2">
        <v>26</v>
      </c>
      <c r="S35" s="12">
        <v>18.8</v>
      </c>
      <c r="T35" s="12">
        <v>108.7</v>
      </c>
    </row>
    <row r="36" spans="1:20">
      <c r="D36" s="2" t="s">
        <v>41</v>
      </c>
      <c r="E36" s="7">
        <v>48.880447820871645</v>
      </c>
      <c r="F36" s="7">
        <v>7.1071571371451414</v>
      </c>
      <c r="G36" s="7">
        <v>1.019592163134746</v>
      </c>
      <c r="H36" s="7">
        <v>42.882846861255494</v>
      </c>
      <c r="I36" s="7"/>
      <c r="J36" s="7">
        <v>4.9800000000000004</v>
      </c>
      <c r="K36" s="7"/>
      <c r="L36" s="7"/>
      <c r="M36" s="7"/>
      <c r="N36" s="7"/>
      <c r="O36" s="7"/>
      <c r="P36" s="2">
        <v>700</v>
      </c>
      <c r="Q36" s="2">
        <v>480</v>
      </c>
      <c r="R36" s="2">
        <v>26</v>
      </c>
      <c r="S36" s="12">
        <v>9.6</v>
      </c>
      <c r="T36" s="12">
        <v>110.2</v>
      </c>
    </row>
    <row r="37" spans="1:20">
      <c r="D37" s="2" t="s">
        <v>42</v>
      </c>
      <c r="E37" s="7">
        <v>50.605060506050613</v>
      </c>
      <c r="F37" s="7">
        <v>6.1806180618061806</v>
      </c>
      <c r="G37" s="7">
        <v>5.0005000500050016E-2</v>
      </c>
      <c r="H37" s="7">
        <v>43.10431043104311</v>
      </c>
      <c r="I37" s="7"/>
      <c r="J37" s="7">
        <v>3.76</v>
      </c>
      <c r="K37" s="7"/>
      <c r="L37" s="7"/>
      <c r="M37" s="7"/>
      <c r="N37" s="7"/>
      <c r="O37" s="7"/>
      <c r="P37" s="2">
        <v>250</v>
      </c>
      <c r="Q37" s="2">
        <v>60</v>
      </c>
      <c r="R37" s="2">
        <v>26</v>
      </c>
      <c r="S37" s="12">
        <v>40</v>
      </c>
      <c r="T37" s="12">
        <v>7.4</v>
      </c>
    </row>
    <row r="38" spans="1:20">
      <c r="D38" s="2" t="s">
        <v>42</v>
      </c>
      <c r="E38" s="7">
        <v>50.605060506050613</v>
      </c>
      <c r="F38" s="7">
        <v>6.1806180618061806</v>
      </c>
      <c r="G38" s="7">
        <v>5.0005000500050016E-2</v>
      </c>
      <c r="H38" s="7">
        <v>43.10431043104311</v>
      </c>
      <c r="I38" s="7"/>
      <c r="J38" s="7">
        <v>3.76</v>
      </c>
      <c r="K38" s="7"/>
      <c r="L38" s="7"/>
      <c r="M38" s="7"/>
      <c r="N38" s="7"/>
      <c r="O38" s="7"/>
      <c r="P38" s="2">
        <v>300</v>
      </c>
      <c r="Q38" s="2">
        <v>60</v>
      </c>
      <c r="R38" s="2">
        <v>26</v>
      </c>
      <c r="S38" s="12">
        <v>40.9</v>
      </c>
      <c r="T38" s="12">
        <v>12.1</v>
      </c>
    </row>
    <row r="39" spans="1:20">
      <c r="D39" s="2" t="s">
        <v>42</v>
      </c>
      <c r="E39" s="7">
        <v>50.605060506050613</v>
      </c>
      <c r="F39" s="7">
        <v>6.1806180618061806</v>
      </c>
      <c r="G39" s="7">
        <v>5.0005000500050016E-2</v>
      </c>
      <c r="H39" s="7">
        <v>43.10431043104311</v>
      </c>
      <c r="I39" s="7"/>
      <c r="J39" s="7">
        <v>3.76</v>
      </c>
      <c r="K39" s="7"/>
      <c r="L39" s="7"/>
      <c r="M39" s="7"/>
      <c r="N39" s="7"/>
      <c r="O39" s="7"/>
      <c r="P39" s="2">
        <v>500</v>
      </c>
      <c r="Q39" s="2">
        <v>60</v>
      </c>
      <c r="R39" s="2">
        <v>26</v>
      </c>
      <c r="S39" s="12">
        <v>25.8</v>
      </c>
      <c r="T39" s="12">
        <v>68.400000000000006</v>
      </c>
    </row>
    <row r="40" spans="1:20">
      <c r="D40" s="2" t="s">
        <v>42</v>
      </c>
      <c r="E40" s="7">
        <v>50.605060506050613</v>
      </c>
      <c r="F40" s="7">
        <v>6.1806180618061806</v>
      </c>
      <c r="G40" s="7">
        <v>5.0005000500050016E-2</v>
      </c>
      <c r="H40" s="7">
        <v>43.10431043104311</v>
      </c>
      <c r="I40" s="7"/>
      <c r="J40" s="7">
        <v>3.76</v>
      </c>
      <c r="K40" s="7"/>
      <c r="L40" s="7"/>
      <c r="M40" s="7"/>
      <c r="N40" s="7"/>
      <c r="O40" s="7"/>
      <c r="P40" s="2">
        <v>500</v>
      </c>
      <c r="Q40" s="2">
        <v>480</v>
      </c>
      <c r="R40" s="2">
        <v>26</v>
      </c>
      <c r="S40" s="12">
        <v>24.3</v>
      </c>
      <c r="T40" s="12">
        <v>79.3</v>
      </c>
    </row>
    <row r="41" spans="1:20">
      <c r="D41" s="2" t="s">
        <v>42</v>
      </c>
      <c r="E41" s="7">
        <v>50.605060506050613</v>
      </c>
      <c r="F41" s="7">
        <v>6.1806180618061806</v>
      </c>
      <c r="G41" s="7">
        <v>5.0005000500050016E-2</v>
      </c>
      <c r="H41" s="7">
        <v>43.10431043104311</v>
      </c>
      <c r="I41" s="7"/>
      <c r="J41" s="7">
        <v>3.76</v>
      </c>
      <c r="K41" s="7"/>
      <c r="L41" s="7"/>
      <c r="M41" s="7"/>
      <c r="N41" s="7"/>
      <c r="O41" s="7"/>
      <c r="P41" s="2">
        <v>600</v>
      </c>
      <c r="Q41" s="2">
        <v>480</v>
      </c>
      <c r="R41" s="2">
        <v>26</v>
      </c>
      <c r="S41" s="12">
        <v>19.5</v>
      </c>
      <c r="T41" s="12">
        <v>83.6</v>
      </c>
    </row>
    <row r="42" spans="1:20">
      <c r="D42" s="2" t="s">
        <v>42</v>
      </c>
      <c r="E42" s="7">
        <v>50.605060506050613</v>
      </c>
      <c r="F42" s="7">
        <v>6.1806180618061806</v>
      </c>
      <c r="G42" s="7">
        <v>5.0005000500050016E-2</v>
      </c>
      <c r="H42" s="7">
        <v>43.10431043104311</v>
      </c>
      <c r="I42" s="7"/>
      <c r="J42" s="7">
        <v>3.76</v>
      </c>
      <c r="K42" s="7"/>
      <c r="L42" s="7"/>
      <c r="M42" s="7"/>
      <c r="N42" s="7"/>
      <c r="O42" s="7"/>
      <c r="P42" s="2">
        <v>700</v>
      </c>
      <c r="Q42" s="2">
        <v>480</v>
      </c>
      <c r="R42" s="2">
        <v>26</v>
      </c>
      <c r="S42" s="12">
        <v>10.199999999999999</v>
      </c>
      <c r="T42" s="12">
        <v>81.599999999999994</v>
      </c>
    </row>
    <row r="43" spans="1:20">
      <c r="A43" s="3" t="s">
        <v>44</v>
      </c>
      <c r="B43" s="3" t="s">
        <v>45</v>
      </c>
      <c r="C43" s="3" t="s">
        <v>46</v>
      </c>
      <c r="D43" s="2" t="s">
        <v>47</v>
      </c>
      <c r="E43" s="7">
        <v>44.47999999999999</v>
      </c>
      <c r="F43" s="7">
        <v>6.2800000000000011</v>
      </c>
      <c r="G43" s="7">
        <v>8.2099999999999991</v>
      </c>
      <c r="H43" s="7">
        <v>40.489999999999995</v>
      </c>
      <c r="I43" s="7">
        <v>77.497779751332104</v>
      </c>
      <c r="J43" s="7">
        <v>6.4720248667850804</v>
      </c>
      <c r="K43" s="7">
        <v>16.030195381882798</v>
      </c>
      <c r="L43" s="7">
        <v>22.775725593667548</v>
      </c>
      <c r="M43" s="7">
        <v>55.419525065963072</v>
      </c>
      <c r="N43" s="7">
        <v>2.9551451187335096</v>
      </c>
      <c r="O43" s="7">
        <v>18.849604221635882</v>
      </c>
      <c r="P43" s="2">
        <v>600</v>
      </c>
      <c r="Q43" s="2">
        <v>60</v>
      </c>
      <c r="R43" s="2">
        <v>5</v>
      </c>
      <c r="S43" s="12">
        <v>29.72</v>
      </c>
      <c r="T43" s="12">
        <v>9.4700000000000006</v>
      </c>
    </row>
    <row r="44" spans="1:20">
      <c r="D44" s="2" t="s">
        <v>47</v>
      </c>
      <c r="E44" s="7">
        <v>44.47999999999999</v>
      </c>
      <c r="F44" s="7">
        <v>6.2800000000000011</v>
      </c>
      <c r="G44" s="7">
        <v>8.2099999999999991</v>
      </c>
      <c r="H44" s="7">
        <v>40.489999999999995</v>
      </c>
      <c r="I44" s="7">
        <v>77.497779751332104</v>
      </c>
      <c r="J44" s="7">
        <v>6.4720248667850804</v>
      </c>
      <c r="K44" s="7">
        <v>16.030195381882798</v>
      </c>
      <c r="L44" s="7">
        <v>22.775725593667548</v>
      </c>
      <c r="M44" s="7">
        <v>55.419525065963072</v>
      </c>
      <c r="N44" s="7">
        <v>2.9551451187335096</v>
      </c>
      <c r="O44" s="7">
        <v>18.849604221635882</v>
      </c>
      <c r="P44" s="2">
        <v>800</v>
      </c>
      <c r="Q44" s="2">
        <v>60</v>
      </c>
      <c r="R44" s="2">
        <v>5</v>
      </c>
      <c r="S44" s="12">
        <v>27.77</v>
      </c>
      <c r="T44" s="12">
        <v>5.37</v>
      </c>
    </row>
    <row r="45" spans="1:20">
      <c r="A45" s="3" t="s">
        <v>48</v>
      </c>
      <c r="B45" s="3" t="s">
        <v>49</v>
      </c>
      <c r="C45" s="3" t="s">
        <v>50</v>
      </c>
      <c r="D45" s="2" t="s">
        <v>51</v>
      </c>
      <c r="E45" s="7">
        <v>44.695108331471971</v>
      </c>
      <c r="F45" s="7">
        <v>7.2369890551708727</v>
      </c>
      <c r="G45" s="7">
        <v>1.1949966495421041</v>
      </c>
      <c r="H45" s="7">
        <v>46.87290596381505</v>
      </c>
      <c r="I45" s="7">
        <v>94.161220043572996</v>
      </c>
      <c r="J45" s="7">
        <v>2.4727668845315902</v>
      </c>
      <c r="K45" s="7">
        <v>3.36601307189542</v>
      </c>
      <c r="L45" s="7"/>
      <c r="M45" s="7"/>
      <c r="N45" s="7"/>
      <c r="O45" s="7"/>
      <c r="P45" s="2">
        <v>200</v>
      </c>
      <c r="Q45" s="2">
        <v>60</v>
      </c>
      <c r="R45" s="2">
        <v>10</v>
      </c>
      <c r="S45" s="12">
        <v>70.014830700245795</v>
      </c>
      <c r="T45" s="12">
        <v>4.3749999999999796</v>
      </c>
    </row>
    <row r="46" spans="1:20">
      <c r="D46" s="2" t="s">
        <v>51</v>
      </c>
      <c r="E46" s="7">
        <v>44.695108331471971</v>
      </c>
      <c r="F46" s="7">
        <v>7.2369890551708727</v>
      </c>
      <c r="G46" s="7">
        <v>1.1949966495421041</v>
      </c>
      <c r="H46" s="7">
        <v>46.87290596381505</v>
      </c>
      <c r="I46" s="7">
        <v>94.161220043572996</v>
      </c>
      <c r="J46" s="7">
        <v>2.4727668845315902</v>
      </c>
      <c r="K46" s="7">
        <v>3.36601307189542</v>
      </c>
      <c r="L46" s="7"/>
      <c r="M46" s="7"/>
      <c r="N46" s="7"/>
      <c r="O46" s="7"/>
      <c r="P46" s="2">
        <v>400</v>
      </c>
      <c r="Q46" s="2">
        <v>60</v>
      </c>
      <c r="R46" s="2">
        <v>10</v>
      </c>
      <c r="S46" s="12">
        <v>31.771398333112799</v>
      </c>
      <c r="T46" s="12">
        <v>25.8333333333333</v>
      </c>
    </row>
    <row r="47" spans="1:20">
      <c r="D47" s="2" t="s">
        <v>51</v>
      </c>
      <c r="E47" s="7">
        <v>44.695108331471971</v>
      </c>
      <c r="F47" s="7">
        <v>7.2369890551708727</v>
      </c>
      <c r="G47" s="7">
        <v>1.1949966495421041</v>
      </c>
      <c r="H47" s="7">
        <v>46.87290596381505</v>
      </c>
      <c r="I47" s="7">
        <v>94.161220043572996</v>
      </c>
      <c r="J47" s="7">
        <v>2.4727668845315902</v>
      </c>
      <c r="K47" s="7">
        <v>3.36601307189542</v>
      </c>
      <c r="L47" s="7"/>
      <c r="M47" s="7"/>
      <c r="N47" s="7"/>
      <c r="O47" s="7"/>
      <c r="P47" s="2">
        <v>600</v>
      </c>
      <c r="Q47" s="2">
        <v>60</v>
      </c>
      <c r="R47" s="2">
        <v>10</v>
      </c>
      <c r="S47" s="12">
        <v>23.299099713830099</v>
      </c>
      <c r="T47" s="12">
        <v>47.499999999999901</v>
      </c>
    </row>
    <row r="48" spans="1:20">
      <c r="D48" s="2" t="s">
        <v>51</v>
      </c>
      <c r="E48" s="7">
        <v>44.695108331471971</v>
      </c>
      <c r="F48" s="7">
        <v>7.2369890551708727</v>
      </c>
      <c r="G48" s="7">
        <v>1.1949966495421041</v>
      </c>
      <c r="H48" s="7">
        <v>46.87290596381505</v>
      </c>
      <c r="I48" s="7">
        <v>94.161220043572996</v>
      </c>
      <c r="J48" s="7">
        <v>2.4727668845315902</v>
      </c>
      <c r="K48" s="7">
        <v>3.36601307189542</v>
      </c>
      <c r="L48" s="7"/>
      <c r="M48" s="7"/>
      <c r="N48" s="7"/>
      <c r="O48" s="7"/>
      <c r="P48" s="2">
        <v>800</v>
      </c>
      <c r="Q48" s="2">
        <v>60</v>
      </c>
      <c r="R48" s="2">
        <v>10</v>
      </c>
      <c r="S48" s="12">
        <v>21.335041532923402</v>
      </c>
      <c r="T48" s="12">
        <v>62.499999999999901</v>
      </c>
    </row>
    <row r="49" spans="1:20">
      <c r="D49" s="2" t="s">
        <v>52</v>
      </c>
      <c r="E49" s="7">
        <v>53.653867807679326</v>
      </c>
      <c r="F49" s="7">
        <v>7.4541155275306847</v>
      </c>
      <c r="G49" s="7">
        <v>1.047179371692377</v>
      </c>
      <c r="H49" s="7">
        <v>37.844837293097626</v>
      </c>
      <c r="I49" s="7">
        <v>85.799535860316098</v>
      </c>
      <c r="J49" s="7">
        <v>1.8676096806276901</v>
      </c>
      <c r="K49" s="7">
        <v>12.3328544590563</v>
      </c>
      <c r="L49" s="7"/>
      <c r="M49" s="7"/>
      <c r="N49" s="7"/>
      <c r="O49" s="7"/>
      <c r="P49" s="2">
        <v>200</v>
      </c>
      <c r="Q49" s="2">
        <v>60</v>
      </c>
      <c r="R49" s="2">
        <v>10</v>
      </c>
      <c r="S49" s="12">
        <v>74.877072294441604</v>
      </c>
      <c r="T49" s="12">
        <v>2.9166666666666501</v>
      </c>
    </row>
    <row r="50" spans="1:20">
      <c r="D50" s="2" t="s">
        <v>52</v>
      </c>
      <c r="E50" s="7">
        <v>53.653867807679326</v>
      </c>
      <c r="F50" s="7">
        <v>7.4541155275306847</v>
      </c>
      <c r="G50" s="7">
        <v>1.047179371692377</v>
      </c>
      <c r="H50" s="7">
        <v>37.844837293097626</v>
      </c>
      <c r="I50" s="7">
        <v>85.799535860316098</v>
      </c>
      <c r="J50" s="7">
        <v>1.8676096806276901</v>
      </c>
      <c r="K50" s="7">
        <v>12.3328544590563</v>
      </c>
      <c r="L50" s="7"/>
      <c r="M50" s="7"/>
      <c r="N50" s="7"/>
      <c r="O50" s="7"/>
      <c r="P50" s="2">
        <v>400</v>
      </c>
      <c r="Q50" s="2">
        <v>60</v>
      </c>
      <c r="R50" s="2">
        <v>10</v>
      </c>
      <c r="S50" s="12">
        <v>38.858941241183302</v>
      </c>
      <c r="T50" s="12">
        <v>17.7083333333333</v>
      </c>
    </row>
    <row r="51" spans="1:20">
      <c r="D51" s="2" t="s">
        <v>52</v>
      </c>
      <c r="E51" s="7">
        <v>53.653867807679326</v>
      </c>
      <c r="F51" s="7">
        <v>7.4541155275306847</v>
      </c>
      <c r="G51" s="7">
        <v>1.047179371692377</v>
      </c>
      <c r="H51" s="7">
        <v>37.844837293097626</v>
      </c>
      <c r="I51" s="7">
        <v>85.799535860316098</v>
      </c>
      <c r="J51" s="7">
        <v>1.8676096806276901</v>
      </c>
      <c r="K51" s="7">
        <v>12.3328544590563</v>
      </c>
      <c r="L51" s="7"/>
      <c r="M51" s="7"/>
      <c r="N51" s="7"/>
      <c r="O51" s="7"/>
      <c r="P51" s="2">
        <v>600</v>
      </c>
      <c r="Q51" s="2">
        <v>60</v>
      </c>
      <c r="R51" s="2">
        <v>10</v>
      </c>
      <c r="S51" s="12">
        <v>27.036157664965401</v>
      </c>
      <c r="T51" s="12">
        <v>31.874999999999901</v>
      </c>
    </row>
    <row r="52" spans="1:20">
      <c r="D52" s="2" t="s">
        <v>52</v>
      </c>
      <c r="E52" s="7">
        <v>53.653867807679326</v>
      </c>
      <c r="F52" s="7">
        <v>7.4541155275306847</v>
      </c>
      <c r="G52" s="7">
        <v>1.047179371692377</v>
      </c>
      <c r="H52" s="7">
        <v>37.844837293097626</v>
      </c>
      <c r="I52" s="7">
        <v>85.799535860316098</v>
      </c>
      <c r="J52" s="7">
        <v>1.8676096806276901</v>
      </c>
      <c r="K52" s="7">
        <v>12.3328544590563</v>
      </c>
      <c r="L52" s="7"/>
      <c r="M52" s="7"/>
      <c r="N52" s="7"/>
      <c r="O52" s="7"/>
      <c r="P52" s="2">
        <v>800</v>
      </c>
      <c r="Q52" s="2">
        <v>60</v>
      </c>
      <c r="R52" s="2">
        <v>10</v>
      </c>
      <c r="S52" s="12">
        <v>25.633020240772499</v>
      </c>
      <c r="T52" s="12">
        <v>52.9166666666666</v>
      </c>
    </row>
    <row r="53" spans="1:20">
      <c r="D53" s="2" t="s">
        <v>53</v>
      </c>
      <c r="E53" s="7">
        <v>58.486278622618428</v>
      </c>
      <c r="F53" s="7">
        <v>7.708442579968537</v>
      </c>
      <c r="G53" s="7">
        <v>5.6983044922216388</v>
      </c>
      <c r="H53" s="7">
        <v>28.1069743051914</v>
      </c>
      <c r="I53" s="7">
        <v>54.667242869490103</v>
      </c>
      <c r="J53" s="7">
        <v>38.191443388072599</v>
      </c>
      <c r="K53" s="7">
        <v>7.1413137424373403</v>
      </c>
      <c r="L53" s="7"/>
      <c r="M53" s="7"/>
      <c r="N53" s="7"/>
      <c r="O53" s="7"/>
      <c r="P53" s="2">
        <v>200</v>
      </c>
      <c r="Q53" s="2">
        <v>60</v>
      </c>
      <c r="R53" s="2">
        <v>10</v>
      </c>
      <c r="S53" s="12">
        <v>75.265316353458005</v>
      </c>
      <c r="T53" s="12">
        <v>67.0833333333333</v>
      </c>
    </row>
    <row r="54" spans="1:20">
      <c r="D54" s="2" t="s">
        <v>53</v>
      </c>
      <c r="E54" s="7">
        <v>58.486278622618428</v>
      </c>
      <c r="F54" s="7">
        <v>7.708442579968537</v>
      </c>
      <c r="G54" s="7">
        <v>5.6983044922216388</v>
      </c>
      <c r="H54" s="7">
        <v>28.1069743051914</v>
      </c>
      <c r="I54" s="7">
        <v>54.667242869490103</v>
      </c>
      <c r="J54" s="7">
        <v>38.191443388072599</v>
      </c>
      <c r="K54" s="7">
        <v>7.1413137424373403</v>
      </c>
      <c r="L54" s="7"/>
      <c r="M54" s="7"/>
      <c r="N54" s="7"/>
      <c r="O54" s="7"/>
      <c r="P54" s="2">
        <v>400</v>
      </c>
      <c r="Q54" s="2">
        <v>60</v>
      </c>
      <c r="R54" s="2">
        <v>10</v>
      </c>
      <c r="S54" s="12">
        <v>48.738276435897198</v>
      </c>
      <c r="T54" s="12">
        <v>67.2916666666666</v>
      </c>
    </row>
    <row r="55" spans="1:20">
      <c r="D55" s="2" t="s">
        <v>53</v>
      </c>
      <c r="E55" s="7">
        <v>58.486278622618428</v>
      </c>
      <c r="F55" s="7">
        <v>7.708442579968537</v>
      </c>
      <c r="G55" s="7">
        <v>5.6983044922216388</v>
      </c>
      <c r="H55" s="7">
        <v>28.1069743051914</v>
      </c>
      <c r="I55" s="7">
        <v>54.667242869490103</v>
      </c>
      <c r="J55" s="7">
        <v>38.191443388072599</v>
      </c>
      <c r="K55" s="7">
        <v>7.1413137424373403</v>
      </c>
      <c r="L55" s="7"/>
      <c r="M55" s="7"/>
      <c r="N55" s="7"/>
      <c r="O55" s="7"/>
      <c r="P55" s="2">
        <v>600</v>
      </c>
      <c r="Q55" s="2">
        <v>60</v>
      </c>
      <c r="R55" s="2">
        <v>10</v>
      </c>
      <c r="S55" s="12">
        <v>33.011885448506803</v>
      </c>
      <c r="T55" s="12">
        <v>55.4166666666666</v>
      </c>
    </row>
    <row r="56" spans="1:20">
      <c r="D56" s="2" t="s">
        <v>53</v>
      </c>
      <c r="E56" s="7">
        <v>58.486278622618428</v>
      </c>
      <c r="F56" s="7">
        <v>7.708442579968537</v>
      </c>
      <c r="G56" s="7">
        <v>5.6983044922216388</v>
      </c>
      <c r="H56" s="7">
        <v>28.1069743051914</v>
      </c>
      <c r="I56" s="7">
        <v>54.667242869490103</v>
      </c>
      <c r="J56" s="7">
        <v>38.191443388072599</v>
      </c>
      <c r="K56" s="7">
        <v>7.1413137424373403</v>
      </c>
      <c r="L56" s="7"/>
      <c r="M56" s="7"/>
      <c r="N56" s="7"/>
      <c r="O56" s="7"/>
      <c r="P56" s="2">
        <v>800</v>
      </c>
      <c r="Q56" s="2">
        <v>60</v>
      </c>
      <c r="R56" s="2">
        <v>10</v>
      </c>
      <c r="S56" s="12">
        <v>30.118715229666901</v>
      </c>
      <c r="T56" s="12">
        <v>53.124999999999901</v>
      </c>
    </row>
    <row r="57" spans="1:20">
      <c r="A57" s="3" t="s">
        <v>54</v>
      </c>
      <c r="B57" s="3" t="s">
        <v>55</v>
      </c>
      <c r="C57" s="3" t="s">
        <v>56</v>
      </c>
      <c r="D57" s="2" t="s">
        <v>57</v>
      </c>
      <c r="E57" s="7">
        <v>45.01965188096576</v>
      </c>
      <c r="F57" s="7">
        <v>6.5693430656934293</v>
      </c>
      <c r="G57" s="7">
        <v>2.1897810218978102</v>
      </c>
      <c r="H57" s="7">
        <v>46.221224031443001</v>
      </c>
      <c r="I57" s="7">
        <v>76.122672508214706</v>
      </c>
      <c r="J57" s="7">
        <v>18.948521358159901</v>
      </c>
      <c r="K57" s="7">
        <v>4.9288061336254101</v>
      </c>
      <c r="L57" s="7"/>
      <c r="M57" s="7"/>
      <c r="N57" s="7"/>
      <c r="O57" s="7"/>
      <c r="P57" s="2">
        <v>400</v>
      </c>
      <c r="Q57" s="2">
        <v>30</v>
      </c>
      <c r="R57" s="2">
        <v>10</v>
      </c>
      <c r="S57" s="12">
        <v>44.5</v>
      </c>
      <c r="T57" s="12">
        <v>3.27</v>
      </c>
    </row>
    <row r="58" spans="1:20">
      <c r="D58" s="2" t="s">
        <v>57</v>
      </c>
      <c r="E58" s="7">
        <v>45.01965188096576</v>
      </c>
      <c r="F58" s="7">
        <v>6.5693430656934293</v>
      </c>
      <c r="G58" s="7">
        <v>2.1897810218978102</v>
      </c>
      <c r="H58" s="7">
        <v>46.221224031443001</v>
      </c>
      <c r="I58" s="7">
        <v>76.122672508214706</v>
      </c>
      <c r="J58" s="7">
        <v>18.948521358159901</v>
      </c>
      <c r="K58" s="7">
        <v>4.9288061336254101</v>
      </c>
      <c r="L58" s="7"/>
      <c r="M58" s="7"/>
      <c r="N58" s="7"/>
      <c r="O58" s="7"/>
      <c r="P58" s="2">
        <v>500</v>
      </c>
      <c r="Q58" s="2">
        <v>30</v>
      </c>
      <c r="R58" s="2">
        <v>10</v>
      </c>
      <c r="S58" s="12">
        <v>40.6</v>
      </c>
      <c r="T58" s="12">
        <v>1.68</v>
      </c>
    </row>
    <row r="59" spans="1:20">
      <c r="D59" s="2" t="s">
        <v>57</v>
      </c>
      <c r="E59" s="7">
        <v>45.01965188096576</v>
      </c>
      <c r="F59" s="7">
        <v>6.5693430656934293</v>
      </c>
      <c r="G59" s="7">
        <v>2.1897810218978102</v>
      </c>
      <c r="H59" s="7">
        <v>46.221224031443001</v>
      </c>
      <c r="I59" s="7">
        <v>76.122672508214706</v>
      </c>
      <c r="J59" s="7">
        <v>18.948521358159901</v>
      </c>
      <c r="K59" s="7">
        <v>4.9288061336254101</v>
      </c>
      <c r="L59" s="7"/>
      <c r="M59" s="7"/>
      <c r="N59" s="7"/>
      <c r="O59" s="7"/>
      <c r="P59" s="2">
        <v>600</v>
      </c>
      <c r="Q59" s="2">
        <v>30</v>
      </c>
      <c r="R59" s="2">
        <v>10</v>
      </c>
      <c r="S59" s="12">
        <v>37.9</v>
      </c>
      <c r="T59" s="12">
        <v>13.92</v>
      </c>
    </row>
    <row r="60" spans="1:20">
      <c r="D60" s="2" t="s">
        <v>57</v>
      </c>
      <c r="E60" s="7">
        <v>45.01965188096576</v>
      </c>
      <c r="F60" s="7">
        <v>6.5693430656934293</v>
      </c>
      <c r="G60" s="7">
        <v>2.1897810218978102</v>
      </c>
      <c r="H60" s="7">
        <v>46.221224031443001</v>
      </c>
      <c r="I60" s="7">
        <v>76.122672508214706</v>
      </c>
      <c r="J60" s="7">
        <v>18.948521358159901</v>
      </c>
      <c r="K60" s="7">
        <v>4.9288061336254101</v>
      </c>
      <c r="L60" s="7"/>
      <c r="M60" s="7"/>
      <c r="N60" s="7"/>
      <c r="O60" s="7"/>
      <c r="P60" s="2">
        <v>700</v>
      </c>
      <c r="Q60" s="2">
        <v>30</v>
      </c>
      <c r="R60" s="2">
        <v>10</v>
      </c>
      <c r="S60" s="12">
        <v>35.5</v>
      </c>
      <c r="T60" s="12">
        <v>39.08</v>
      </c>
    </row>
    <row r="61" spans="1:20">
      <c r="D61" s="2" t="s">
        <v>57</v>
      </c>
      <c r="E61" s="7">
        <v>45.01965188096576</v>
      </c>
      <c r="F61" s="7">
        <v>6.5693430656934293</v>
      </c>
      <c r="G61" s="7">
        <v>2.1897810218978102</v>
      </c>
      <c r="H61" s="7">
        <v>46.221224031443001</v>
      </c>
      <c r="I61" s="7">
        <v>76.122672508214706</v>
      </c>
      <c r="J61" s="7">
        <v>18.948521358159901</v>
      </c>
      <c r="K61" s="7">
        <v>4.9288061336254101</v>
      </c>
      <c r="L61" s="7"/>
      <c r="M61" s="7"/>
      <c r="N61" s="7"/>
      <c r="O61" s="7"/>
      <c r="P61" s="2">
        <v>800</v>
      </c>
      <c r="Q61" s="2">
        <v>30</v>
      </c>
      <c r="R61" s="2">
        <v>10</v>
      </c>
      <c r="S61" s="12">
        <v>33.799999999999997</v>
      </c>
      <c r="T61" s="12">
        <v>93.49</v>
      </c>
    </row>
    <row r="62" spans="1:20">
      <c r="A62" s="3" t="s">
        <v>58</v>
      </c>
      <c r="B62" s="3" t="s">
        <v>59</v>
      </c>
      <c r="C62" s="3" t="s">
        <v>60</v>
      </c>
      <c r="D62" s="2" t="s">
        <v>61</v>
      </c>
      <c r="E62" s="7">
        <v>45.178875638841568</v>
      </c>
      <c r="F62" s="7">
        <v>10.630323679727429</v>
      </c>
      <c r="G62" s="7">
        <v>6.950596252129472</v>
      </c>
      <c r="H62" s="7">
        <v>35.706984667802388</v>
      </c>
      <c r="I62" s="7"/>
      <c r="J62" s="7">
        <v>41.3</v>
      </c>
      <c r="K62" s="7"/>
      <c r="L62" s="7"/>
      <c r="M62" s="7"/>
      <c r="N62" s="7"/>
      <c r="O62" s="7"/>
      <c r="P62" s="2">
        <v>400</v>
      </c>
      <c r="Q62" s="2">
        <v>60</v>
      </c>
      <c r="R62" s="2">
        <v>50</v>
      </c>
      <c r="S62" s="12">
        <v>60.57</v>
      </c>
      <c r="T62" s="12">
        <v>5.49</v>
      </c>
    </row>
    <row r="63" spans="1:20">
      <c r="D63" s="2" t="s">
        <v>61</v>
      </c>
      <c r="E63" s="7">
        <v>45.178875638841568</v>
      </c>
      <c r="F63" s="7">
        <v>10.630323679727429</v>
      </c>
      <c r="G63" s="7">
        <v>6.950596252129472</v>
      </c>
      <c r="H63" s="7">
        <v>35.706984667802388</v>
      </c>
      <c r="I63" s="7"/>
      <c r="J63" s="7">
        <v>41.3</v>
      </c>
      <c r="K63" s="7"/>
      <c r="L63" s="7"/>
      <c r="M63" s="7"/>
      <c r="N63" s="7"/>
      <c r="O63" s="7"/>
      <c r="P63" s="2">
        <v>450</v>
      </c>
      <c r="Q63" s="2">
        <v>60</v>
      </c>
      <c r="R63" s="2">
        <v>50</v>
      </c>
      <c r="S63" s="12">
        <v>59.55</v>
      </c>
      <c r="T63" s="12">
        <v>7.21</v>
      </c>
    </row>
    <row r="64" spans="1:20">
      <c r="D64" s="2" t="s">
        <v>61</v>
      </c>
      <c r="E64" s="7">
        <v>45.178875638841568</v>
      </c>
      <c r="F64" s="7">
        <v>10.630323679727429</v>
      </c>
      <c r="G64" s="7">
        <v>6.950596252129472</v>
      </c>
      <c r="H64" s="7">
        <v>35.706984667802388</v>
      </c>
      <c r="I64" s="7"/>
      <c r="J64" s="7">
        <v>41.3</v>
      </c>
      <c r="K64" s="7"/>
      <c r="L64" s="7"/>
      <c r="M64" s="7"/>
      <c r="N64" s="7"/>
      <c r="O64" s="7"/>
      <c r="P64" s="2">
        <v>500</v>
      </c>
      <c r="Q64" s="2">
        <v>60</v>
      </c>
      <c r="R64" s="2">
        <v>50</v>
      </c>
      <c r="S64" s="12">
        <v>59.01</v>
      </c>
      <c r="T64" s="12">
        <v>7.73</v>
      </c>
    </row>
    <row r="65" spans="1:20">
      <c r="D65" s="2" t="s">
        <v>61</v>
      </c>
      <c r="E65" s="7">
        <v>45.178875638841568</v>
      </c>
      <c r="F65" s="7">
        <v>10.630323679727429</v>
      </c>
      <c r="G65" s="7">
        <v>6.950596252129472</v>
      </c>
      <c r="H65" s="7">
        <v>35.706984667802388</v>
      </c>
      <c r="I65" s="7"/>
      <c r="J65" s="7">
        <v>41.3</v>
      </c>
      <c r="K65" s="7"/>
      <c r="L65" s="7"/>
      <c r="M65" s="7"/>
      <c r="N65" s="7"/>
      <c r="O65" s="7"/>
      <c r="P65" s="2">
        <v>550</v>
      </c>
      <c r="Q65" s="2">
        <v>60</v>
      </c>
      <c r="R65" s="2">
        <v>50</v>
      </c>
      <c r="S65" s="12">
        <v>58.76</v>
      </c>
      <c r="T65" s="12">
        <v>8.4499999999999993</v>
      </c>
    </row>
    <row r="66" spans="1:20">
      <c r="D66" s="2" t="s">
        <v>61</v>
      </c>
      <c r="E66" s="7">
        <v>45.178875638841568</v>
      </c>
      <c r="F66" s="7">
        <v>10.630323679727429</v>
      </c>
      <c r="G66" s="7">
        <v>6.950596252129472</v>
      </c>
      <c r="H66" s="7">
        <v>35.706984667802388</v>
      </c>
      <c r="I66" s="7"/>
      <c r="J66" s="7">
        <v>41.3</v>
      </c>
      <c r="K66" s="7"/>
      <c r="L66" s="7"/>
      <c r="M66" s="7"/>
      <c r="N66" s="7"/>
      <c r="O66" s="7"/>
      <c r="P66" s="2">
        <v>600</v>
      </c>
      <c r="Q66" s="2">
        <v>60</v>
      </c>
      <c r="R66" s="2">
        <v>50</v>
      </c>
      <c r="S66" s="12">
        <v>53.09</v>
      </c>
      <c r="T66" s="12">
        <v>5.99</v>
      </c>
    </row>
    <row r="67" spans="1:20">
      <c r="A67" s="3" t="s">
        <v>62</v>
      </c>
      <c r="B67" s="3" t="s">
        <v>63</v>
      </c>
      <c r="C67" s="3" t="s">
        <v>64</v>
      </c>
      <c r="D67" s="2" t="s">
        <v>65</v>
      </c>
      <c r="E67" s="7">
        <v>46.336184685148922</v>
      </c>
      <c r="F67" s="7">
        <v>6.204266721632484</v>
      </c>
      <c r="G67" s="7">
        <v>0.49469236318664334</v>
      </c>
      <c r="H67" s="7">
        <v>46.964856230031948</v>
      </c>
      <c r="I67" s="7">
        <v>74.239999999999995</v>
      </c>
      <c r="J67" s="7">
        <v>2.97</v>
      </c>
      <c r="K67" s="7">
        <v>22.79</v>
      </c>
      <c r="L67" s="7">
        <v>44.400000000000006</v>
      </c>
      <c r="M67" s="7">
        <v>41.370000000000005</v>
      </c>
      <c r="N67" s="7">
        <v>2.11</v>
      </c>
      <c r="O67" s="7">
        <v>12.120000000000001</v>
      </c>
      <c r="P67" s="2">
        <v>450</v>
      </c>
      <c r="Q67" s="2">
        <v>30</v>
      </c>
      <c r="R67" s="2">
        <v>5</v>
      </c>
      <c r="S67" s="12">
        <v>23.82</v>
      </c>
      <c r="T67" s="12"/>
    </row>
    <row r="68" spans="1:20">
      <c r="D68" s="2" t="s">
        <v>65</v>
      </c>
      <c r="E68" s="7">
        <v>46.336184685148922</v>
      </c>
      <c r="F68" s="7">
        <v>6.204266721632484</v>
      </c>
      <c r="G68" s="7">
        <v>0.49469236318664334</v>
      </c>
      <c r="H68" s="7">
        <v>46.964856230031948</v>
      </c>
      <c r="I68" s="7">
        <v>74.239999999999995</v>
      </c>
      <c r="J68" s="7">
        <v>2.97</v>
      </c>
      <c r="K68" s="7">
        <v>22.79</v>
      </c>
      <c r="L68" s="7">
        <v>44.400000000000006</v>
      </c>
      <c r="M68" s="7">
        <v>41.370000000000005</v>
      </c>
      <c r="N68" s="7">
        <v>2.11</v>
      </c>
      <c r="O68" s="7">
        <v>12.120000000000001</v>
      </c>
      <c r="P68" s="2">
        <v>300</v>
      </c>
      <c r="Q68" s="2">
        <v>33</v>
      </c>
      <c r="R68" s="2">
        <v>5</v>
      </c>
      <c r="S68" s="12">
        <v>30.56</v>
      </c>
      <c r="T68" s="12"/>
    </row>
    <row r="69" spans="1:20">
      <c r="D69" s="2" t="s">
        <v>65</v>
      </c>
      <c r="E69" s="7">
        <v>46.336184685148922</v>
      </c>
      <c r="F69" s="7">
        <v>6.204266721632484</v>
      </c>
      <c r="G69" s="7">
        <v>0.49469236318664334</v>
      </c>
      <c r="H69" s="7">
        <v>46.964856230031948</v>
      </c>
      <c r="I69" s="7">
        <v>74.239999999999995</v>
      </c>
      <c r="J69" s="7">
        <v>2.97</v>
      </c>
      <c r="K69" s="7">
        <v>22.79</v>
      </c>
      <c r="L69" s="7">
        <v>44.400000000000006</v>
      </c>
      <c r="M69" s="7">
        <v>41.370000000000005</v>
      </c>
      <c r="N69" s="7">
        <v>2.11</v>
      </c>
      <c r="O69" s="7">
        <v>12.120000000000001</v>
      </c>
      <c r="P69" s="2">
        <v>300</v>
      </c>
      <c r="Q69" s="2">
        <v>60</v>
      </c>
      <c r="R69" s="2">
        <v>5</v>
      </c>
      <c r="S69" s="12">
        <v>30.68</v>
      </c>
      <c r="T69" s="12"/>
    </row>
    <row r="70" spans="1:20">
      <c r="D70" s="2" t="s">
        <v>65</v>
      </c>
      <c r="E70" s="7">
        <v>46.336184685148922</v>
      </c>
      <c r="F70" s="7">
        <v>6.204266721632484</v>
      </c>
      <c r="G70" s="7">
        <v>0.49469236318664334</v>
      </c>
      <c r="H70" s="7">
        <v>46.964856230031948</v>
      </c>
      <c r="I70" s="7">
        <v>74.239999999999995</v>
      </c>
      <c r="J70" s="7">
        <v>2.97</v>
      </c>
      <c r="K70" s="7">
        <v>22.79</v>
      </c>
      <c r="L70" s="7">
        <v>44.400000000000006</v>
      </c>
      <c r="M70" s="7">
        <v>41.370000000000005</v>
      </c>
      <c r="N70" s="7">
        <v>2.11</v>
      </c>
      <c r="O70" s="7">
        <v>12.120000000000001</v>
      </c>
      <c r="P70" s="2">
        <v>600</v>
      </c>
      <c r="Q70" s="2">
        <v>60</v>
      </c>
      <c r="R70" s="2">
        <v>5</v>
      </c>
      <c r="S70" s="12">
        <v>22.16</v>
      </c>
      <c r="T70" s="12"/>
    </row>
    <row r="71" spans="1:20">
      <c r="D71" s="2" t="s">
        <v>65</v>
      </c>
      <c r="E71" s="7">
        <v>46.336184685148922</v>
      </c>
      <c r="F71" s="7">
        <v>6.204266721632484</v>
      </c>
      <c r="G71" s="7">
        <v>0.49469236318664334</v>
      </c>
      <c r="H71" s="7">
        <v>46.964856230031948</v>
      </c>
      <c r="I71" s="7">
        <v>74.239999999999995</v>
      </c>
      <c r="J71" s="7">
        <v>2.97</v>
      </c>
      <c r="K71" s="7">
        <v>22.79</v>
      </c>
      <c r="L71" s="7">
        <v>44.400000000000006</v>
      </c>
      <c r="M71" s="7">
        <v>41.370000000000005</v>
      </c>
      <c r="N71" s="7">
        <v>2.11</v>
      </c>
      <c r="O71" s="7">
        <v>12.120000000000001</v>
      </c>
      <c r="P71" s="2">
        <v>450</v>
      </c>
      <c r="Q71" s="2">
        <v>90</v>
      </c>
      <c r="R71" s="2">
        <v>5</v>
      </c>
      <c r="S71" s="12">
        <v>22.6</v>
      </c>
      <c r="T71" s="12"/>
    </row>
    <row r="72" spans="1:20">
      <c r="D72" s="2" t="s">
        <v>65</v>
      </c>
      <c r="E72" s="7">
        <v>46.336184685148922</v>
      </c>
      <c r="F72" s="7">
        <v>6.204266721632484</v>
      </c>
      <c r="G72" s="7">
        <v>0.49469236318664334</v>
      </c>
      <c r="H72" s="7">
        <v>46.964856230031948</v>
      </c>
      <c r="I72" s="7">
        <v>74.239999999999995</v>
      </c>
      <c r="J72" s="7">
        <v>2.97</v>
      </c>
      <c r="K72" s="7">
        <v>22.79</v>
      </c>
      <c r="L72" s="7">
        <v>44.400000000000006</v>
      </c>
      <c r="M72" s="7">
        <v>41.370000000000005</v>
      </c>
      <c r="N72" s="7">
        <v>2.11</v>
      </c>
      <c r="O72" s="7">
        <v>12.120000000000001</v>
      </c>
      <c r="P72" s="2">
        <v>300</v>
      </c>
      <c r="Q72" s="2">
        <v>30</v>
      </c>
      <c r="R72" s="2">
        <v>10</v>
      </c>
      <c r="S72" s="12">
        <v>29.93</v>
      </c>
      <c r="T72" s="12"/>
    </row>
    <row r="73" spans="1:20">
      <c r="D73" s="2" t="s">
        <v>65</v>
      </c>
      <c r="E73" s="7">
        <v>46.336184685148922</v>
      </c>
      <c r="F73" s="7">
        <v>6.204266721632484</v>
      </c>
      <c r="G73" s="7">
        <v>0.49469236318664334</v>
      </c>
      <c r="H73" s="7">
        <v>46.964856230031948</v>
      </c>
      <c r="I73" s="7">
        <v>74.239999999999995</v>
      </c>
      <c r="J73" s="7">
        <v>2.97</v>
      </c>
      <c r="K73" s="7">
        <v>22.79</v>
      </c>
      <c r="L73" s="7">
        <v>44.400000000000006</v>
      </c>
      <c r="M73" s="7">
        <v>41.370000000000005</v>
      </c>
      <c r="N73" s="7">
        <v>2.11</v>
      </c>
      <c r="O73" s="7">
        <v>12.120000000000001</v>
      </c>
      <c r="P73" s="2">
        <v>600</v>
      </c>
      <c r="Q73" s="2">
        <v>30</v>
      </c>
      <c r="R73" s="2">
        <v>10</v>
      </c>
      <c r="S73" s="12">
        <v>22.01</v>
      </c>
      <c r="T73" s="12"/>
    </row>
    <row r="74" spans="1:20">
      <c r="D74" s="2" t="s">
        <v>65</v>
      </c>
      <c r="E74" s="7">
        <v>46.336184685148922</v>
      </c>
      <c r="F74" s="7">
        <v>6.204266721632484</v>
      </c>
      <c r="G74" s="7">
        <v>0.49469236318664334</v>
      </c>
      <c r="H74" s="7">
        <v>46.964856230031948</v>
      </c>
      <c r="I74" s="7">
        <v>74.239999999999995</v>
      </c>
      <c r="J74" s="7">
        <v>2.97</v>
      </c>
      <c r="K74" s="7">
        <v>22.79</v>
      </c>
      <c r="L74" s="7">
        <v>44.400000000000006</v>
      </c>
      <c r="M74" s="7">
        <v>41.370000000000005</v>
      </c>
      <c r="N74" s="7">
        <v>2.11</v>
      </c>
      <c r="O74" s="7">
        <v>12.120000000000001</v>
      </c>
      <c r="P74" s="2">
        <v>300</v>
      </c>
      <c r="Q74" s="2">
        <v>60</v>
      </c>
      <c r="R74" s="2">
        <v>10</v>
      </c>
      <c r="S74" s="12"/>
      <c r="T74" s="12"/>
    </row>
    <row r="75" spans="1:20">
      <c r="D75" s="2" t="s">
        <v>65</v>
      </c>
      <c r="E75" s="7">
        <v>46.336184685148922</v>
      </c>
      <c r="F75" s="7">
        <v>6.204266721632484</v>
      </c>
      <c r="G75" s="7">
        <v>0.49469236318664334</v>
      </c>
      <c r="H75" s="7">
        <v>46.964856230031948</v>
      </c>
      <c r="I75" s="7">
        <v>74.239999999999995</v>
      </c>
      <c r="J75" s="7">
        <v>2.97</v>
      </c>
      <c r="K75" s="7">
        <v>22.79</v>
      </c>
      <c r="L75" s="7">
        <v>44.400000000000006</v>
      </c>
      <c r="M75" s="7">
        <v>41.370000000000005</v>
      </c>
      <c r="N75" s="7">
        <v>2.11</v>
      </c>
      <c r="O75" s="7">
        <v>12.120000000000001</v>
      </c>
      <c r="P75" s="2">
        <v>450</v>
      </c>
      <c r="Q75" s="2">
        <v>60</v>
      </c>
      <c r="R75" s="2">
        <v>10</v>
      </c>
      <c r="S75" s="12">
        <v>23.23</v>
      </c>
      <c r="T75" s="12"/>
    </row>
    <row r="76" spans="1:20">
      <c r="D76" s="2" t="s">
        <v>65</v>
      </c>
      <c r="E76" s="7">
        <v>46.336184685148922</v>
      </c>
      <c r="F76" s="7">
        <v>6.204266721632484</v>
      </c>
      <c r="G76" s="7">
        <v>0.49469236318664334</v>
      </c>
      <c r="H76" s="7">
        <v>46.964856230031948</v>
      </c>
      <c r="I76" s="7">
        <v>74.239999999999995</v>
      </c>
      <c r="J76" s="7">
        <v>2.97</v>
      </c>
      <c r="K76" s="7">
        <v>22.79</v>
      </c>
      <c r="L76" s="7">
        <v>44.400000000000006</v>
      </c>
      <c r="M76" s="7">
        <v>41.370000000000005</v>
      </c>
      <c r="N76" s="7">
        <v>2.11</v>
      </c>
      <c r="O76" s="7">
        <v>12.120000000000001</v>
      </c>
      <c r="P76" s="2">
        <v>450</v>
      </c>
      <c r="Q76" s="2">
        <v>60</v>
      </c>
      <c r="R76" s="2">
        <v>10</v>
      </c>
      <c r="S76" s="12">
        <v>23.19</v>
      </c>
      <c r="T76" s="12"/>
    </row>
    <row r="77" spans="1:20">
      <c r="D77" s="2" t="s">
        <v>65</v>
      </c>
      <c r="E77" s="7">
        <v>46.336184685148922</v>
      </c>
      <c r="F77" s="7">
        <v>6.204266721632484</v>
      </c>
      <c r="G77" s="7">
        <v>0.49469236318664334</v>
      </c>
      <c r="H77" s="7">
        <v>46.964856230031948</v>
      </c>
      <c r="I77" s="7">
        <v>74.239999999999995</v>
      </c>
      <c r="J77" s="7">
        <v>2.97</v>
      </c>
      <c r="K77" s="7">
        <v>22.79</v>
      </c>
      <c r="L77" s="7">
        <v>44.400000000000006</v>
      </c>
      <c r="M77" s="7">
        <v>41.370000000000005</v>
      </c>
      <c r="N77" s="7">
        <v>2.11</v>
      </c>
      <c r="O77" s="7">
        <v>12.120000000000001</v>
      </c>
      <c r="P77" s="2">
        <v>450</v>
      </c>
      <c r="Q77" s="2">
        <v>60</v>
      </c>
      <c r="R77" s="2">
        <v>10</v>
      </c>
      <c r="S77" s="12">
        <v>22.53</v>
      </c>
      <c r="T77" s="12"/>
    </row>
    <row r="78" spans="1:20">
      <c r="D78" s="2" t="s">
        <v>65</v>
      </c>
      <c r="E78" s="7">
        <v>46.336184685148922</v>
      </c>
      <c r="F78" s="7">
        <v>6.204266721632484</v>
      </c>
      <c r="G78" s="7">
        <v>0.49469236318664334</v>
      </c>
      <c r="H78" s="7">
        <v>46.964856230031948</v>
      </c>
      <c r="I78" s="7">
        <v>74.239999999999995</v>
      </c>
      <c r="J78" s="7">
        <v>2.97</v>
      </c>
      <c r="K78" s="7">
        <v>22.79</v>
      </c>
      <c r="L78" s="7">
        <v>44.400000000000006</v>
      </c>
      <c r="M78" s="7">
        <v>41.370000000000005</v>
      </c>
      <c r="N78" s="7">
        <v>2.11</v>
      </c>
      <c r="O78" s="7">
        <v>12.120000000000001</v>
      </c>
      <c r="P78" s="2">
        <v>300</v>
      </c>
      <c r="Q78" s="2">
        <v>90</v>
      </c>
      <c r="R78" s="2">
        <v>10</v>
      </c>
      <c r="S78" s="12">
        <v>27.55</v>
      </c>
      <c r="T78" s="12"/>
    </row>
    <row r="79" spans="1:20">
      <c r="D79" s="2" t="s">
        <v>65</v>
      </c>
      <c r="E79" s="7">
        <v>46.336184685148922</v>
      </c>
      <c r="F79" s="7">
        <v>6.204266721632484</v>
      </c>
      <c r="G79" s="7">
        <v>0.49469236318664334</v>
      </c>
      <c r="H79" s="7">
        <v>46.964856230031948</v>
      </c>
      <c r="I79" s="7">
        <v>74.239999999999995</v>
      </c>
      <c r="J79" s="7">
        <v>2.97</v>
      </c>
      <c r="K79" s="7">
        <v>22.79</v>
      </c>
      <c r="L79" s="7">
        <v>44.400000000000006</v>
      </c>
      <c r="M79" s="7">
        <v>41.370000000000005</v>
      </c>
      <c r="N79" s="7">
        <v>2.11</v>
      </c>
      <c r="O79" s="7">
        <v>12.120000000000001</v>
      </c>
      <c r="P79" s="2">
        <v>600</v>
      </c>
      <c r="Q79" s="2">
        <v>90</v>
      </c>
      <c r="R79" s="2">
        <v>10</v>
      </c>
      <c r="S79" s="12">
        <v>21.47</v>
      </c>
      <c r="T79" s="12"/>
    </row>
    <row r="80" spans="1:20">
      <c r="D80" s="2" t="s">
        <v>65</v>
      </c>
      <c r="E80" s="7">
        <v>46.336184685148922</v>
      </c>
      <c r="F80" s="7">
        <v>6.204266721632484</v>
      </c>
      <c r="G80" s="7">
        <v>0.49469236318664334</v>
      </c>
      <c r="H80" s="7">
        <v>46.964856230031948</v>
      </c>
      <c r="I80" s="7">
        <v>74.239999999999995</v>
      </c>
      <c r="J80" s="7">
        <v>2.97</v>
      </c>
      <c r="K80" s="7">
        <v>22.79</v>
      </c>
      <c r="L80" s="7">
        <v>44.400000000000006</v>
      </c>
      <c r="M80" s="7">
        <v>41.370000000000005</v>
      </c>
      <c r="N80" s="7">
        <v>2.11</v>
      </c>
      <c r="O80" s="7">
        <v>12.120000000000001</v>
      </c>
      <c r="P80" s="2">
        <v>450</v>
      </c>
      <c r="Q80" s="2">
        <v>30</v>
      </c>
      <c r="R80" s="2">
        <v>15</v>
      </c>
      <c r="S80" s="12">
        <v>23.68</v>
      </c>
      <c r="T80" s="12"/>
    </row>
    <row r="81" spans="4:20">
      <c r="D81" s="2" t="s">
        <v>65</v>
      </c>
      <c r="E81" s="7">
        <v>46.336184685148922</v>
      </c>
      <c r="F81" s="7">
        <v>6.204266721632484</v>
      </c>
      <c r="G81" s="7">
        <v>0.49469236318664334</v>
      </c>
      <c r="H81" s="7">
        <v>46.964856230031948</v>
      </c>
      <c r="I81" s="7">
        <v>74.239999999999995</v>
      </c>
      <c r="J81" s="7">
        <v>2.97</v>
      </c>
      <c r="K81" s="7">
        <v>22.79</v>
      </c>
      <c r="L81" s="7">
        <v>44.400000000000006</v>
      </c>
      <c r="M81" s="7">
        <v>41.370000000000005</v>
      </c>
      <c r="N81" s="7">
        <v>2.11</v>
      </c>
      <c r="O81" s="7">
        <v>12.120000000000001</v>
      </c>
      <c r="P81" s="2">
        <v>300</v>
      </c>
      <c r="Q81" s="2">
        <v>60</v>
      </c>
      <c r="R81" s="2">
        <v>15</v>
      </c>
      <c r="S81" s="12">
        <v>27.43</v>
      </c>
      <c r="T81" s="12"/>
    </row>
    <row r="82" spans="4:20">
      <c r="D82" s="2" t="s">
        <v>65</v>
      </c>
      <c r="E82" s="7">
        <v>46.336184685148922</v>
      </c>
      <c r="F82" s="7">
        <v>6.204266721632484</v>
      </c>
      <c r="G82" s="7">
        <v>0.49469236318664334</v>
      </c>
      <c r="H82" s="7">
        <v>46.964856230031948</v>
      </c>
      <c r="I82" s="7">
        <v>74.239999999999995</v>
      </c>
      <c r="J82" s="7">
        <v>2.97</v>
      </c>
      <c r="K82" s="7">
        <v>22.79</v>
      </c>
      <c r="L82" s="7">
        <v>44.400000000000006</v>
      </c>
      <c r="M82" s="7">
        <v>41.370000000000005</v>
      </c>
      <c r="N82" s="7">
        <v>2.11</v>
      </c>
      <c r="O82" s="7">
        <v>12.120000000000001</v>
      </c>
      <c r="P82" s="2">
        <v>600</v>
      </c>
      <c r="Q82" s="2">
        <v>60</v>
      </c>
      <c r="R82" s="2">
        <v>15</v>
      </c>
      <c r="S82" s="12">
        <v>21.65</v>
      </c>
      <c r="T82" s="12"/>
    </row>
    <row r="83" spans="4:20">
      <c r="D83" s="2" t="s">
        <v>65</v>
      </c>
      <c r="E83" s="7">
        <v>46.336184685148922</v>
      </c>
      <c r="F83" s="7">
        <v>6.204266721632484</v>
      </c>
      <c r="G83" s="7">
        <v>0.49469236318664334</v>
      </c>
      <c r="H83" s="7">
        <v>46.964856230031948</v>
      </c>
      <c r="I83" s="7">
        <v>74.239999999999995</v>
      </c>
      <c r="J83" s="7">
        <v>2.97</v>
      </c>
      <c r="K83" s="7">
        <v>22.79</v>
      </c>
      <c r="L83" s="7">
        <v>44.400000000000006</v>
      </c>
      <c r="M83" s="7">
        <v>41.370000000000005</v>
      </c>
      <c r="N83" s="7">
        <v>2.11</v>
      </c>
      <c r="O83" s="7">
        <v>12.120000000000001</v>
      </c>
      <c r="P83" s="2">
        <v>450</v>
      </c>
      <c r="Q83" s="2">
        <v>90</v>
      </c>
      <c r="R83" s="2">
        <v>15</v>
      </c>
      <c r="S83" s="12">
        <v>22.19</v>
      </c>
      <c r="T83" s="12"/>
    </row>
    <row r="84" spans="4:20">
      <c r="D84" s="2" t="s">
        <v>66</v>
      </c>
      <c r="E84" s="7">
        <v>47.649030161470499</v>
      </c>
      <c r="F84" s="7">
        <v>6.1744693815375244</v>
      </c>
      <c r="G84" s="7">
        <v>0.61947801360820554</v>
      </c>
      <c r="H84" s="7">
        <v>45.557022443383772</v>
      </c>
      <c r="I84" s="7">
        <v>72.95</v>
      </c>
      <c r="J84" s="7">
        <v>1.54</v>
      </c>
      <c r="K84" s="7">
        <v>25.51</v>
      </c>
      <c r="L84" s="7">
        <v>29.01</v>
      </c>
      <c r="M84" s="7">
        <v>41.240000000000009</v>
      </c>
      <c r="N84" s="7">
        <v>22.399999999999995</v>
      </c>
      <c r="O84" s="7">
        <v>7.35</v>
      </c>
      <c r="P84" s="2">
        <v>300</v>
      </c>
      <c r="Q84" s="2">
        <v>30</v>
      </c>
      <c r="R84" s="2">
        <v>5</v>
      </c>
      <c r="S84" s="12">
        <v>33.799999999999997</v>
      </c>
      <c r="T84" s="12"/>
    </row>
    <row r="85" spans="4:20">
      <c r="D85" s="2" t="s">
        <v>66</v>
      </c>
      <c r="E85" s="7">
        <v>47.649030161470499</v>
      </c>
      <c r="F85" s="7">
        <v>6.1744693815375244</v>
      </c>
      <c r="G85" s="7">
        <v>0.61947801360820554</v>
      </c>
      <c r="H85" s="7">
        <v>45.557022443383772</v>
      </c>
      <c r="I85" s="7">
        <v>72.95</v>
      </c>
      <c r="J85" s="7">
        <v>1.54</v>
      </c>
      <c r="K85" s="7">
        <v>25.51</v>
      </c>
      <c r="L85" s="7">
        <v>29.01</v>
      </c>
      <c r="M85" s="7">
        <v>41.240000000000009</v>
      </c>
      <c r="N85" s="7">
        <v>22.399999999999995</v>
      </c>
      <c r="O85" s="7">
        <v>7.35</v>
      </c>
      <c r="P85" s="2">
        <v>450</v>
      </c>
      <c r="Q85" s="2">
        <v>30</v>
      </c>
      <c r="R85" s="2">
        <v>5</v>
      </c>
      <c r="S85" s="12">
        <v>24.61</v>
      </c>
      <c r="T85" s="12"/>
    </row>
    <row r="86" spans="4:20">
      <c r="D86" s="2" t="s">
        <v>66</v>
      </c>
      <c r="E86" s="7">
        <v>47.649030161470499</v>
      </c>
      <c r="F86" s="7">
        <v>6.1744693815375244</v>
      </c>
      <c r="G86" s="7">
        <v>0.61947801360820554</v>
      </c>
      <c r="H86" s="7">
        <v>45.557022443383772</v>
      </c>
      <c r="I86" s="7">
        <v>72.95</v>
      </c>
      <c r="J86" s="7">
        <v>1.54</v>
      </c>
      <c r="K86" s="7">
        <v>25.51</v>
      </c>
      <c r="L86" s="7">
        <v>29.01</v>
      </c>
      <c r="M86" s="7">
        <v>41.240000000000009</v>
      </c>
      <c r="N86" s="7">
        <v>22.399999999999995</v>
      </c>
      <c r="O86" s="7">
        <v>7.35</v>
      </c>
      <c r="P86" s="2">
        <v>300</v>
      </c>
      <c r="Q86" s="2">
        <v>60</v>
      </c>
      <c r="R86" s="2">
        <v>5</v>
      </c>
      <c r="S86" s="12">
        <v>31.86</v>
      </c>
      <c r="T86" s="12"/>
    </row>
    <row r="87" spans="4:20">
      <c r="D87" s="2" t="s">
        <v>66</v>
      </c>
      <c r="E87" s="7">
        <v>47.649030161470499</v>
      </c>
      <c r="F87" s="7">
        <v>6.1744693815375244</v>
      </c>
      <c r="G87" s="7">
        <v>0.61947801360820554</v>
      </c>
      <c r="H87" s="7">
        <v>45.557022443383772</v>
      </c>
      <c r="I87" s="7">
        <v>72.95</v>
      </c>
      <c r="J87" s="7">
        <v>1.54</v>
      </c>
      <c r="K87" s="7">
        <v>25.51</v>
      </c>
      <c r="L87" s="7">
        <v>29.01</v>
      </c>
      <c r="M87" s="7">
        <v>41.240000000000009</v>
      </c>
      <c r="N87" s="7">
        <v>22.399999999999995</v>
      </c>
      <c r="O87" s="7">
        <v>7.35</v>
      </c>
      <c r="P87" s="2">
        <v>600</v>
      </c>
      <c r="Q87" s="2">
        <v>60</v>
      </c>
      <c r="R87" s="2">
        <v>5</v>
      </c>
      <c r="S87" s="12">
        <v>22.68</v>
      </c>
      <c r="T87" s="12"/>
    </row>
    <row r="88" spans="4:20">
      <c r="D88" s="2" t="s">
        <v>66</v>
      </c>
      <c r="E88" s="7">
        <v>47.649030161470499</v>
      </c>
      <c r="F88" s="7">
        <v>6.1744693815375244</v>
      </c>
      <c r="G88" s="7">
        <v>0.61947801360820554</v>
      </c>
      <c r="H88" s="7">
        <v>45.557022443383772</v>
      </c>
      <c r="I88" s="7">
        <v>72.95</v>
      </c>
      <c r="J88" s="7">
        <v>1.54</v>
      </c>
      <c r="K88" s="7">
        <v>25.51</v>
      </c>
      <c r="L88" s="7">
        <v>29.01</v>
      </c>
      <c r="M88" s="7">
        <v>41.240000000000009</v>
      </c>
      <c r="N88" s="7">
        <v>22.399999999999995</v>
      </c>
      <c r="O88" s="7">
        <v>7.35</v>
      </c>
      <c r="P88" s="2">
        <v>450</v>
      </c>
      <c r="Q88" s="2">
        <v>90</v>
      </c>
      <c r="R88" s="2">
        <v>5</v>
      </c>
      <c r="S88" s="12">
        <v>23.95</v>
      </c>
      <c r="T88" s="12"/>
    </row>
    <row r="89" spans="4:20">
      <c r="D89" s="2" t="s">
        <v>66</v>
      </c>
      <c r="E89" s="7">
        <v>47.649030161470499</v>
      </c>
      <c r="F89" s="7">
        <v>6.1744693815375244</v>
      </c>
      <c r="G89" s="7">
        <v>0.61947801360820554</v>
      </c>
      <c r="H89" s="7">
        <v>45.557022443383772</v>
      </c>
      <c r="I89" s="7">
        <v>72.95</v>
      </c>
      <c r="J89" s="7">
        <v>1.54</v>
      </c>
      <c r="K89" s="7">
        <v>25.51</v>
      </c>
      <c r="L89" s="7">
        <v>29.01</v>
      </c>
      <c r="M89" s="7">
        <v>41.240000000000009</v>
      </c>
      <c r="N89" s="7">
        <v>22.399999999999995</v>
      </c>
      <c r="O89" s="7">
        <v>7.35</v>
      </c>
      <c r="P89" s="2">
        <v>300</v>
      </c>
      <c r="Q89" s="2">
        <v>30</v>
      </c>
      <c r="R89" s="2">
        <v>10</v>
      </c>
      <c r="S89" s="12">
        <v>33.42</v>
      </c>
      <c r="T89" s="12"/>
    </row>
    <row r="90" spans="4:20">
      <c r="D90" s="2" t="s">
        <v>66</v>
      </c>
      <c r="E90" s="7">
        <v>47.649030161470499</v>
      </c>
      <c r="F90" s="7">
        <v>6.1744693815375244</v>
      </c>
      <c r="G90" s="7">
        <v>0.61947801360820554</v>
      </c>
      <c r="H90" s="7">
        <v>45.557022443383772</v>
      </c>
      <c r="I90" s="7">
        <v>72.95</v>
      </c>
      <c r="J90" s="7">
        <v>1.54</v>
      </c>
      <c r="K90" s="7">
        <v>25.51</v>
      </c>
      <c r="L90" s="7">
        <v>29.01</v>
      </c>
      <c r="M90" s="7">
        <v>41.240000000000009</v>
      </c>
      <c r="N90" s="7">
        <v>22.399999999999995</v>
      </c>
      <c r="O90" s="7">
        <v>7.35</v>
      </c>
      <c r="P90" s="2">
        <v>600</v>
      </c>
      <c r="Q90" s="2">
        <v>30</v>
      </c>
      <c r="R90" s="2">
        <v>10</v>
      </c>
      <c r="S90" s="12">
        <v>22.7</v>
      </c>
      <c r="T90" s="12"/>
    </row>
    <row r="91" spans="4:20">
      <c r="D91" s="2" t="s">
        <v>66</v>
      </c>
      <c r="E91" s="7">
        <v>47.649030161470499</v>
      </c>
      <c r="F91" s="7">
        <v>6.1744693815375244</v>
      </c>
      <c r="G91" s="7">
        <v>0.61947801360820554</v>
      </c>
      <c r="H91" s="7">
        <v>45.557022443383772</v>
      </c>
      <c r="I91" s="7">
        <v>72.95</v>
      </c>
      <c r="J91" s="7">
        <v>1.54</v>
      </c>
      <c r="K91" s="7">
        <v>25.51</v>
      </c>
      <c r="L91" s="7">
        <v>29.01</v>
      </c>
      <c r="M91" s="7">
        <v>41.240000000000009</v>
      </c>
      <c r="N91" s="7">
        <v>22.399999999999995</v>
      </c>
      <c r="O91" s="7">
        <v>7.35</v>
      </c>
      <c r="P91" s="2">
        <v>300</v>
      </c>
      <c r="Q91" s="2">
        <v>60</v>
      </c>
      <c r="R91" s="2">
        <v>10</v>
      </c>
      <c r="S91" s="12"/>
      <c r="T91" s="12"/>
    </row>
    <row r="92" spans="4:20">
      <c r="D92" s="2" t="s">
        <v>66</v>
      </c>
      <c r="E92" s="7">
        <v>47.649030161470499</v>
      </c>
      <c r="F92" s="7">
        <v>6.1744693815375244</v>
      </c>
      <c r="G92" s="7">
        <v>0.61947801360820554</v>
      </c>
      <c r="H92" s="7">
        <v>45.557022443383772</v>
      </c>
      <c r="I92" s="7">
        <v>72.95</v>
      </c>
      <c r="J92" s="7">
        <v>1.54</v>
      </c>
      <c r="K92" s="7">
        <v>25.51</v>
      </c>
      <c r="L92" s="7">
        <v>29.01</v>
      </c>
      <c r="M92" s="7">
        <v>41.240000000000009</v>
      </c>
      <c r="N92" s="7">
        <v>22.399999999999995</v>
      </c>
      <c r="O92" s="7">
        <v>7.35</v>
      </c>
      <c r="P92" s="2">
        <v>450</v>
      </c>
      <c r="Q92" s="2">
        <v>60</v>
      </c>
      <c r="R92" s="2">
        <v>10</v>
      </c>
      <c r="S92" s="12">
        <v>23.73</v>
      </c>
      <c r="T92" s="12"/>
    </row>
    <row r="93" spans="4:20">
      <c r="D93" s="2" t="s">
        <v>66</v>
      </c>
      <c r="E93" s="7">
        <v>47.649030161470499</v>
      </c>
      <c r="F93" s="7">
        <v>6.1744693815375244</v>
      </c>
      <c r="G93" s="7">
        <v>0.61947801360820554</v>
      </c>
      <c r="H93" s="7">
        <v>45.557022443383772</v>
      </c>
      <c r="I93" s="7">
        <v>72.95</v>
      </c>
      <c r="J93" s="7">
        <v>1.54</v>
      </c>
      <c r="K93" s="7">
        <v>25.51</v>
      </c>
      <c r="L93" s="7">
        <v>29.01</v>
      </c>
      <c r="M93" s="7">
        <v>41.240000000000009</v>
      </c>
      <c r="N93" s="7">
        <v>22.399999999999995</v>
      </c>
      <c r="O93" s="7">
        <v>7.35</v>
      </c>
      <c r="P93" s="2">
        <v>450</v>
      </c>
      <c r="Q93" s="2">
        <v>60</v>
      </c>
      <c r="R93" s="2">
        <v>10</v>
      </c>
      <c r="S93" s="12">
        <v>23.57</v>
      </c>
      <c r="T93" s="12"/>
    </row>
    <row r="94" spans="4:20">
      <c r="D94" s="2" t="s">
        <v>66</v>
      </c>
      <c r="E94" s="7">
        <v>47.649030161470499</v>
      </c>
      <c r="F94" s="7">
        <v>6.1744693815375244</v>
      </c>
      <c r="G94" s="7">
        <v>0.61947801360820554</v>
      </c>
      <c r="H94" s="7">
        <v>45.557022443383772</v>
      </c>
      <c r="I94" s="7">
        <v>72.95</v>
      </c>
      <c r="J94" s="7">
        <v>1.54</v>
      </c>
      <c r="K94" s="7">
        <v>25.51</v>
      </c>
      <c r="L94" s="7">
        <v>29.01</v>
      </c>
      <c r="M94" s="7">
        <v>41.240000000000009</v>
      </c>
      <c r="N94" s="7">
        <v>22.399999999999995</v>
      </c>
      <c r="O94" s="7">
        <v>7.35</v>
      </c>
      <c r="P94" s="2">
        <v>450</v>
      </c>
      <c r="Q94" s="2">
        <v>60</v>
      </c>
      <c r="R94" s="2">
        <v>10</v>
      </c>
      <c r="S94" s="12">
        <v>23.44</v>
      </c>
      <c r="T94" s="12"/>
    </row>
    <row r="95" spans="4:20">
      <c r="D95" s="2" t="s">
        <v>66</v>
      </c>
      <c r="E95" s="7">
        <v>47.649030161470499</v>
      </c>
      <c r="F95" s="7">
        <v>6.1744693815375244</v>
      </c>
      <c r="G95" s="7">
        <v>0.61947801360820554</v>
      </c>
      <c r="H95" s="7">
        <v>45.557022443383772</v>
      </c>
      <c r="I95" s="7">
        <v>72.95</v>
      </c>
      <c r="J95" s="7">
        <v>1.54</v>
      </c>
      <c r="K95" s="7">
        <v>25.51</v>
      </c>
      <c r="L95" s="7">
        <v>29.01</v>
      </c>
      <c r="M95" s="7">
        <v>41.240000000000009</v>
      </c>
      <c r="N95" s="7">
        <v>22.399999999999995</v>
      </c>
      <c r="O95" s="7">
        <v>7.35</v>
      </c>
      <c r="P95" s="2">
        <v>300</v>
      </c>
      <c r="Q95" s="2">
        <v>90</v>
      </c>
      <c r="R95" s="2">
        <v>10</v>
      </c>
      <c r="S95" s="12">
        <v>30.11</v>
      </c>
      <c r="T95" s="12"/>
    </row>
    <row r="96" spans="4:20">
      <c r="D96" s="2" t="s">
        <v>66</v>
      </c>
      <c r="E96" s="7">
        <v>47.649030161470499</v>
      </c>
      <c r="F96" s="7">
        <v>6.1744693815375244</v>
      </c>
      <c r="G96" s="7">
        <v>0.61947801360820554</v>
      </c>
      <c r="H96" s="7">
        <v>45.557022443383772</v>
      </c>
      <c r="I96" s="7">
        <v>72.95</v>
      </c>
      <c r="J96" s="7">
        <v>1.54</v>
      </c>
      <c r="K96" s="7">
        <v>25.51</v>
      </c>
      <c r="L96" s="7">
        <v>29.01</v>
      </c>
      <c r="M96" s="7">
        <v>41.240000000000009</v>
      </c>
      <c r="N96" s="7">
        <v>22.399999999999995</v>
      </c>
      <c r="O96" s="7">
        <v>7.35</v>
      </c>
      <c r="P96" s="2">
        <v>600</v>
      </c>
      <c r="Q96" s="2">
        <v>90</v>
      </c>
      <c r="R96" s="2">
        <v>10</v>
      </c>
      <c r="S96" s="12">
        <v>21.8</v>
      </c>
      <c r="T96" s="12"/>
    </row>
    <row r="97" spans="4:20">
      <c r="D97" s="2" t="s">
        <v>66</v>
      </c>
      <c r="E97" s="7">
        <v>47.649030161470499</v>
      </c>
      <c r="F97" s="7">
        <v>6.1744693815375244</v>
      </c>
      <c r="G97" s="7">
        <v>0.61947801360820554</v>
      </c>
      <c r="H97" s="7">
        <v>45.557022443383772</v>
      </c>
      <c r="I97" s="7">
        <v>72.95</v>
      </c>
      <c r="J97" s="7">
        <v>1.54</v>
      </c>
      <c r="K97" s="7">
        <v>25.51</v>
      </c>
      <c r="L97" s="7">
        <v>29.01</v>
      </c>
      <c r="M97" s="7">
        <v>41.240000000000009</v>
      </c>
      <c r="N97" s="7">
        <v>22.399999999999995</v>
      </c>
      <c r="O97" s="7">
        <v>7.35</v>
      </c>
      <c r="P97" s="2">
        <v>450</v>
      </c>
      <c r="Q97" s="2">
        <v>30</v>
      </c>
      <c r="R97" s="2">
        <v>15</v>
      </c>
      <c r="S97" s="12">
        <v>24.06</v>
      </c>
      <c r="T97" s="12"/>
    </row>
    <row r="98" spans="4:20">
      <c r="D98" s="2" t="s">
        <v>66</v>
      </c>
      <c r="E98" s="7">
        <v>47.649030161470499</v>
      </c>
      <c r="F98" s="7">
        <v>6.1744693815375244</v>
      </c>
      <c r="G98" s="7">
        <v>0.61947801360820554</v>
      </c>
      <c r="H98" s="7">
        <v>45.557022443383772</v>
      </c>
      <c r="I98" s="7">
        <v>72.95</v>
      </c>
      <c r="J98" s="7">
        <v>1.54</v>
      </c>
      <c r="K98" s="7">
        <v>25.51</v>
      </c>
      <c r="L98" s="7">
        <v>29.01</v>
      </c>
      <c r="M98" s="7">
        <v>41.240000000000009</v>
      </c>
      <c r="N98" s="7">
        <v>22.399999999999995</v>
      </c>
      <c r="O98" s="7">
        <v>7.35</v>
      </c>
      <c r="P98" s="2">
        <v>300</v>
      </c>
      <c r="Q98" s="2">
        <v>60</v>
      </c>
      <c r="R98" s="2">
        <v>15</v>
      </c>
      <c r="S98" s="12">
        <v>30.63</v>
      </c>
      <c r="T98" s="12"/>
    </row>
    <row r="99" spans="4:20">
      <c r="D99" s="2" t="s">
        <v>66</v>
      </c>
      <c r="E99" s="7">
        <v>47.649030161470499</v>
      </c>
      <c r="F99" s="7">
        <v>6.1744693815375244</v>
      </c>
      <c r="G99" s="7">
        <v>0.61947801360820554</v>
      </c>
      <c r="H99" s="7">
        <v>45.557022443383772</v>
      </c>
      <c r="I99" s="7">
        <v>72.95</v>
      </c>
      <c r="J99" s="7">
        <v>1.54</v>
      </c>
      <c r="K99" s="7">
        <v>25.51</v>
      </c>
      <c r="L99" s="7">
        <v>29.01</v>
      </c>
      <c r="M99" s="7">
        <v>41.240000000000009</v>
      </c>
      <c r="N99" s="7">
        <v>22.399999999999995</v>
      </c>
      <c r="O99" s="7">
        <v>7.35</v>
      </c>
      <c r="P99" s="2">
        <v>600</v>
      </c>
      <c r="Q99" s="2">
        <v>60</v>
      </c>
      <c r="R99" s="2">
        <v>15</v>
      </c>
      <c r="S99" s="12">
        <v>21.97</v>
      </c>
      <c r="T99" s="12"/>
    </row>
    <row r="100" spans="4:20">
      <c r="D100" s="2" t="s">
        <v>66</v>
      </c>
      <c r="E100" s="7">
        <v>47.649030161470499</v>
      </c>
      <c r="F100" s="7">
        <v>6.1744693815375244</v>
      </c>
      <c r="G100" s="7">
        <v>0.61947801360820554</v>
      </c>
      <c r="H100" s="7">
        <v>45.557022443383772</v>
      </c>
      <c r="I100" s="7">
        <v>72.95</v>
      </c>
      <c r="J100" s="7">
        <v>1.54</v>
      </c>
      <c r="K100" s="7">
        <v>25.51</v>
      </c>
      <c r="L100" s="7">
        <v>29.01</v>
      </c>
      <c r="M100" s="7">
        <v>41.240000000000009</v>
      </c>
      <c r="N100" s="7">
        <v>22.399999999999995</v>
      </c>
      <c r="O100" s="7">
        <v>7.35</v>
      </c>
      <c r="P100" s="2">
        <v>450</v>
      </c>
      <c r="Q100" s="2">
        <v>90</v>
      </c>
      <c r="R100" s="2">
        <v>15</v>
      </c>
      <c r="S100" s="12">
        <v>22.33</v>
      </c>
      <c r="T100" s="12"/>
    </row>
    <row r="101" spans="4:20">
      <c r="D101" s="2" t="s">
        <v>67</v>
      </c>
      <c r="E101" s="7">
        <v>48.26519337016574</v>
      </c>
      <c r="F101" s="7">
        <v>6.430939226519337</v>
      </c>
      <c r="G101" s="7">
        <v>1.1712707182320441</v>
      </c>
      <c r="H101" s="7">
        <v>44.066298342541437</v>
      </c>
      <c r="I101" s="7">
        <v>67.78</v>
      </c>
      <c r="J101" s="7">
        <v>9.49</v>
      </c>
      <c r="K101" s="7">
        <v>22.73</v>
      </c>
      <c r="L101" s="7">
        <v>22.29</v>
      </c>
      <c r="M101" s="7">
        <v>34.320000000000007</v>
      </c>
      <c r="N101" s="7">
        <v>18.400000000000002</v>
      </c>
      <c r="O101" s="7">
        <v>24.990000000000002</v>
      </c>
      <c r="P101" s="2">
        <v>450</v>
      </c>
      <c r="Q101" s="2">
        <v>30</v>
      </c>
      <c r="R101" s="2">
        <v>5</v>
      </c>
      <c r="S101" s="12">
        <v>28.62</v>
      </c>
      <c r="T101" s="12"/>
    </row>
    <row r="102" spans="4:20">
      <c r="D102" s="2" t="s">
        <v>67</v>
      </c>
      <c r="E102" s="7">
        <v>48.26519337016574</v>
      </c>
      <c r="F102" s="7">
        <v>6.430939226519337</v>
      </c>
      <c r="G102" s="7">
        <v>1.1712707182320441</v>
      </c>
      <c r="H102" s="7">
        <v>44.066298342541437</v>
      </c>
      <c r="I102" s="7">
        <v>67.78</v>
      </c>
      <c r="J102" s="7">
        <v>9.49</v>
      </c>
      <c r="K102" s="7">
        <v>22.73</v>
      </c>
      <c r="L102" s="7">
        <v>22.29</v>
      </c>
      <c r="M102" s="7">
        <v>34.320000000000007</v>
      </c>
      <c r="N102" s="7">
        <v>18.400000000000002</v>
      </c>
      <c r="O102" s="7">
        <v>24.990000000000002</v>
      </c>
      <c r="P102" s="2">
        <v>300</v>
      </c>
      <c r="Q102" s="2">
        <v>60</v>
      </c>
      <c r="R102" s="2">
        <v>5</v>
      </c>
      <c r="S102" s="12">
        <v>34.69</v>
      </c>
      <c r="T102" s="12"/>
    </row>
    <row r="103" spans="4:20">
      <c r="D103" s="2" t="s">
        <v>67</v>
      </c>
      <c r="E103" s="7">
        <v>48.26519337016574</v>
      </c>
      <c r="F103" s="7">
        <v>6.430939226519337</v>
      </c>
      <c r="G103" s="7">
        <v>1.1712707182320441</v>
      </c>
      <c r="H103" s="7">
        <v>44.066298342541437</v>
      </c>
      <c r="I103" s="7">
        <v>67.78</v>
      </c>
      <c r="J103" s="7">
        <v>9.49</v>
      </c>
      <c r="K103" s="7">
        <v>22.73</v>
      </c>
      <c r="L103" s="7">
        <v>22.29</v>
      </c>
      <c r="M103" s="7">
        <v>34.320000000000007</v>
      </c>
      <c r="N103" s="7">
        <v>18.400000000000002</v>
      </c>
      <c r="O103" s="7">
        <v>24.990000000000002</v>
      </c>
      <c r="P103" s="2">
        <v>600</v>
      </c>
      <c r="Q103" s="2">
        <v>60</v>
      </c>
      <c r="R103" s="2">
        <v>5</v>
      </c>
      <c r="S103" s="12">
        <v>26.87</v>
      </c>
      <c r="T103" s="12"/>
    </row>
    <row r="104" spans="4:20">
      <c r="D104" s="2" t="s">
        <v>67</v>
      </c>
      <c r="E104" s="7">
        <v>48.26519337016574</v>
      </c>
      <c r="F104" s="7">
        <v>6.430939226519337</v>
      </c>
      <c r="G104" s="7">
        <v>1.1712707182320441</v>
      </c>
      <c r="H104" s="7">
        <v>44.066298342541437</v>
      </c>
      <c r="I104" s="7">
        <v>67.78</v>
      </c>
      <c r="J104" s="7">
        <v>9.49</v>
      </c>
      <c r="K104" s="7">
        <v>22.73</v>
      </c>
      <c r="L104" s="7">
        <v>22.29</v>
      </c>
      <c r="M104" s="7">
        <v>34.320000000000007</v>
      </c>
      <c r="N104" s="7">
        <v>18.400000000000002</v>
      </c>
      <c r="O104" s="7">
        <v>24.990000000000002</v>
      </c>
      <c r="P104" s="2">
        <v>450</v>
      </c>
      <c r="Q104" s="2">
        <v>90</v>
      </c>
      <c r="R104" s="2">
        <v>5</v>
      </c>
      <c r="S104" s="12">
        <v>27.17</v>
      </c>
      <c r="T104" s="12"/>
    </row>
    <row r="105" spans="4:20">
      <c r="D105" s="2" t="s">
        <v>67</v>
      </c>
      <c r="E105" s="7">
        <v>48.26519337016574</v>
      </c>
      <c r="F105" s="7">
        <v>6.430939226519337</v>
      </c>
      <c r="G105" s="7">
        <v>1.1712707182320441</v>
      </c>
      <c r="H105" s="7">
        <v>44.066298342541437</v>
      </c>
      <c r="I105" s="7">
        <v>67.78</v>
      </c>
      <c r="J105" s="7">
        <v>9.49</v>
      </c>
      <c r="K105" s="7">
        <v>22.73</v>
      </c>
      <c r="L105" s="7">
        <v>22.29</v>
      </c>
      <c r="M105" s="7">
        <v>34.320000000000007</v>
      </c>
      <c r="N105" s="7">
        <v>18.400000000000002</v>
      </c>
      <c r="O105" s="7">
        <v>24.990000000000002</v>
      </c>
      <c r="P105" s="2">
        <v>300</v>
      </c>
      <c r="Q105" s="2">
        <v>30</v>
      </c>
      <c r="R105" s="2">
        <v>10</v>
      </c>
      <c r="S105" s="12">
        <v>38.270000000000003</v>
      </c>
      <c r="T105" s="12"/>
    </row>
    <row r="106" spans="4:20">
      <c r="D106" s="2" t="s">
        <v>67</v>
      </c>
      <c r="E106" s="7">
        <v>48.26519337016574</v>
      </c>
      <c r="F106" s="7">
        <v>6.430939226519337</v>
      </c>
      <c r="G106" s="7">
        <v>1.1712707182320441</v>
      </c>
      <c r="H106" s="7">
        <v>44.066298342541437</v>
      </c>
      <c r="I106" s="7">
        <v>67.78</v>
      </c>
      <c r="J106" s="7">
        <v>9.49</v>
      </c>
      <c r="K106" s="7">
        <v>22.73</v>
      </c>
      <c r="L106" s="7">
        <v>22.29</v>
      </c>
      <c r="M106" s="7">
        <v>34.320000000000007</v>
      </c>
      <c r="N106" s="7">
        <v>18.400000000000002</v>
      </c>
      <c r="O106" s="7">
        <v>24.990000000000002</v>
      </c>
      <c r="P106" s="2">
        <v>600</v>
      </c>
      <c r="Q106" s="2">
        <v>30</v>
      </c>
      <c r="R106" s="2">
        <v>10</v>
      </c>
      <c r="S106" s="12">
        <v>27.12</v>
      </c>
      <c r="T106" s="12"/>
    </row>
    <row r="107" spans="4:20">
      <c r="D107" s="2" t="s">
        <v>67</v>
      </c>
      <c r="E107" s="7">
        <v>48.26519337016574</v>
      </c>
      <c r="F107" s="7">
        <v>6.430939226519337</v>
      </c>
      <c r="G107" s="7">
        <v>1.1712707182320441</v>
      </c>
      <c r="H107" s="7">
        <v>44.066298342541437</v>
      </c>
      <c r="I107" s="7">
        <v>67.78</v>
      </c>
      <c r="J107" s="7">
        <v>9.49</v>
      </c>
      <c r="K107" s="7">
        <v>22.73</v>
      </c>
      <c r="L107" s="7">
        <v>22.29</v>
      </c>
      <c r="M107" s="7">
        <v>34.320000000000007</v>
      </c>
      <c r="N107" s="7">
        <v>18.400000000000002</v>
      </c>
      <c r="O107" s="7">
        <v>24.990000000000002</v>
      </c>
      <c r="P107" s="2">
        <v>300</v>
      </c>
      <c r="Q107" s="2">
        <v>60</v>
      </c>
      <c r="R107" s="2">
        <v>10</v>
      </c>
      <c r="S107" s="12"/>
      <c r="T107" s="12"/>
    </row>
    <row r="108" spans="4:20">
      <c r="D108" s="2" t="s">
        <v>67</v>
      </c>
      <c r="E108" s="7">
        <v>48.26519337016574</v>
      </c>
      <c r="F108" s="7">
        <v>6.430939226519337</v>
      </c>
      <c r="G108" s="7">
        <v>1.1712707182320441</v>
      </c>
      <c r="H108" s="7">
        <v>44.066298342541437</v>
      </c>
      <c r="I108" s="7">
        <v>67.78</v>
      </c>
      <c r="J108" s="7">
        <v>9.49</v>
      </c>
      <c r="K108" s="7">
        <v>22.73</v>
      </c>
      <c r="L108" s="7">
        <v>22.29</v>
      </c>
      <c r="M108" s="7">
        <v>34.320000000000007</v>
      </c>
      <c r="N108" s="7">
        <v>18.400000000000002</v>
      </c>
      <c r="O108" s="7">
        <v>24.990000000000002</v>
      </c>
      <c r="P108" s="2">
        <v>450</v>
      </c>
      <c r="Q108" s="2">
        <v>60</v>
      </c>
      <c r="R108" s="2">
        <v>10</v>
      </c>
      <c r="S108" s="12">
        <v>28.58</v>
      </c>
      <c r="T108" s="12"/>
    </row>
    <row r="109" spans="4:20">
      <c r="D109" s="2" t="s">
        <v>67</v>
      </c>
      <c r="E109" s="7">
        <v>48.26519337016574</v>
      </c>
      <c r="F109" s="7">
        <v>6.430939226519337</v>
      </c>
      <c r="G109" s="7">
        <v>1.1712707182320441</v>
      </c>
      <c r="H109" s="7">
        <v>44.066298342541437</v>
      </c>
      <c r="I109" s="7">
        <v>67.78</v>
      </c>
      <c r="J109" s="7">
        <v>9.49</v>
      </c>
      <c r="K109" s="7">
        <v>22.73</v>
      </c>
      <c r="L109" s="7">
        <v>22.29</v>
      </c>
      <c r="M109" s="7">
        <v>34.320000000000007</v>
      </c>
      <c r="N109" s="7">
        <v>18.400000000000002</v>
      </c>
      <c r="O109" s="7">
        <v>24.990000000000002</v>
      </c>
      <c r="P109" s="2">
        <v>450</v>
      </c>
      <c r="Q109" s="2">
        <v>60</v>
      </c>
      <c r="R109" s="2">
        <v>10</v>
      </c>
      <c r="S109" s="12">
        <v>27.75</v>
      </c>
      <c r="T109" s="12"/>
    </row>
    <row r="110" spans="4:20">
      <c r="D110" s="2" t="s">
        <v>67</v>
      </c>
      <c r="E110" s="7">
        <v>48.26519337016574</v>
      </c>
      <c r="F110" s="7">
        <v>6.430939226519337</v>
      </c>
      <c r="G110" s="7">
        <v>1.1712707182320441</v>
      </c>
      <c r="H110" s="7">
        <v>44.066298342541437</v>
      </c>
      <c r="I110" s="7">
        <v>67.78</v>
      </c>
      <c r="J110" s="7">
        <v>9.49</v>
      </c>
      <c r="K110" s="7">
        <v>22.73</v>
      </c>
      <c r="L110" s="7">
        <v>22.29</v>
      </c>
      <c r="M110" s="7">
        <v>34.320000000000007</v>
      </c>
      <c r="N110" s="7">
        <v>18.400000000000002</v>
      </c>
      <c r="O110" s="7">
        <v>24.990000000000002</v>
      </c>
      <c r="P110" s="2">
        <v>450</v>
      </c>
      <c r="Q110" s="2">
        <v>60</v>
      </c>
      <c r="R110" s="2">
        <v>10</v>
      </c>
      <c r="S110" s="12">
        <v>27.52</v>
      </c>
      <c r="T110" s="12"/>
    </row>
    <row r="111" spans="4:20">
      <c r="D111" s="2" t="s">
        <v>67</v>
      </c>
      <c r="E111" s="7">
        <v>48.26519337016574</v>
      </c>
      <c r="F111" s="7">
        <v>6.430939226519337</v>
      </c>
      <c r="G111" s="7">
        <v>1.1712707182320441</v>
      </c>
      <c r="H111" s="7">
        <v>44.066298342541437</v>
      </c>
      <c r="I111" s="7">
        <v>67.78</v>
      </c>
      <c r="J111" s="7">
        <v>9.49</v>
      </c>
      <c r="K111" s="7">
        <v>22.73</v>
      </c>
      <c r="L111" s="7">
        <v>22.29</v>
      </c>
      <c r="M111" s="7">
        <v>34.320000000000007</v>
      </c>
      <c r="N111" s="7">
        <v>18.400000000000002</v>
      </c>
      <c r="O111" s="7">
        <v>24.990000000000002</v>
      </c>
      <c r="P111" s="2">
        <v>300</v>
      </c>
      <c r="Q111" s="2">
        <v>90</v>
      </c>
      <c r="R111" s="2">
        <v>10</v>
      </c>
      <c r="S111" s="12">
        <v>32.840000000000003</v>
      </c>
      <c r="T111" s="12"/>
    </row>
    <row r="112" spans="4:20">
      <c r="D112" s="2" t="s">
        <v>67</v>
      </c>
      <c r="E112" s="7">
        <v>48.26519337016574</v>
      </c>
      <c r="F112" s="7">
        <v>6.430939226519337</v>
      </c>
      <c r="G112" s="7">
        <v>1.1712707182320441</v>
      </c>
      <c r="H112" s="7">
        <v>44.066298342541437</v>
      </c>
      <c r="I112" s="7">
        <v>67.78</v>
      </c>
      <c r="J112" s="7">
        <v>9.49</v>
      </c>
      <c r="K112" s="7">
        <v>22.73</v>
      </c>
      <c r="L112" s="7">
        <v>22.29</v>
      </c>
      <c r="M112" s="7">
        <v>34.320000000000007</v>
      </c>
      <c r="N112" s="7">
        <v>18.400000000000002</v>
      </c>
      <c r="O112" s="7">
        <v>24.990000000000002</v>
      </c>
      <c r="P112" s="2">
        <v>600</v>
      </c>
      <c r="Q112" s="2">
        <v>90</v>
      </c>
      <c r="R112" s="2">
        <v>10</v>
      </c>
      <c r="S112" s="12">
        <v>25.7</v>
      </c>
      <c r="T112" s="12"/>
    </row>
    <row r="113" spans="1:20">
      <c r="D113" s="2" t="s">
        <v>67</v>
      </c>
      <c r="E113" s="7">
        <v>48.26519337016574</v>
      </c>
      <c r="F113" s="7">
        <v>6.430939226519337</v>
      </c>
      <c r="G113" s="7">
        <v>1.1712707182320441</v>
      </c>
      <c r="H113" s="7">
        <v>44.066298342541437</v>
      </c>
      <c r="I113" s="7">
        <v>67.78</v>
      </c>
      <c r="J113" s="7">
        <v>9.49</v>
      </c>
      <c r="K113" s="7">
        <v>22.73</v>
      </c>
      <c r="L113" s="7">
        <v>22.29</v>
      </c>
      <c r="M113" s="7">
        <v>34.320000000000007</v>
      </c>
      <c r="N113" s="7">
        <v>18.400000000000002</v>
      </c>
      <c r="O113" s="7">
        <v>24.990000000000002</v>
      </c>
      <c r="P113" s="2">
        <v>300</v>
      </c>
      <c r="Q113" s="2">
        <v>30</v>
      </c>
      <c r="R113" s="2">
        <v>15</v>
      </c>
      <c r="S113" s="12">
        <v>36.380000000000003</v>
      </c>
      <c r="T113" s="12"/>
    </row>
    <row r="114" spans="1:20">
      <c r="D114" s="2" t="s">
        <v>67</v>
      </c>
      <c r="E114" s="7">
        <v>48.26519337016574</v>
      </c>
      <c r="F114" s="7">
        <v>6.430939226519337</v>
      </c>
      <c r="G114" s="7">
        <v>1.1712707182320441</v>
      </c>
      <c r="H114" s="7">
        <v>44.066298342541437</v>
      </c>
      <c r="I114" s="7">
        <v>67.78</v>
      </c>
      <c r="J114" s="7">
        <v>9.49</v>
      </c>
      <c r="K114" s="7">
        <v>22.73</v>
      </c>
      <c r="L114" s="7">
        <v>22.29</v>
      </c>
      <c r="M114" s="7">
        <v>34.320000000000007</v>
      </c>
      <c r="N114" s="7">
        <v>18.400000000000002</v>
      </c>
      <c r="O114" s="7">
        <v>24.990000000000002</v>
      </c>
      <c r="P114" s="2">
        <v>450</v>
      </c>
      <c r="Q114" s="2">
        <v>30</v>
      </c>
      <c r="R114" s="2">
        <v>15</v>
      </c>
      <c r="S114" s="12">
        <v>29.36</v>
      </c>
      <c r="T114" s="12"/>
    </row>
    <row r="115" spans="1:20">
      <c r="D115" s="2" t="s">
        <v>67</v>
      </c>
      <c r="E115" s="7">
        <v>48.26519337016574</v>
      </c>
      <c r="F115" s="7">
        <v>6.430939226519337</v>
      </c>
      <c r="G115" s="7">
        <v>1.1712707182320441</v>
      </c>
      <c r="H115" s="7">
        <v>44.066298342541437</v>
      </c>
      <c r="I115" s="7">
        <v>67.78</v>
      </c>
      <c r="J115" s="7">
        <v>9.49</v>
      </c>
      <c r="K115" s="7">
        <v>22.73</v>
      </c>
      <c r="L115" s="7">
        <v>22.29</v>
      </c>
      <c r="M115" s="7">
        <v>34.320000000000007</v>
      </c>
      <c r="N115" s="7">
        <v>18.400000000000002</v>
      </c>
      <c r="O115" s="7">
        <v>24.990000000000002</v>
      </c>
      <c r="P115" s="2">
        <v>300</v>
      </c>
      <c r="Q115" s="2">
        <v>60</v>
      </c>
      <c r="R115" s="2">
        <v>15</v>
      </c>
      <c r="S115" s="12">
        <v>35.75</v>
      </c>
      <c r="T115" s="12"/>
    </row>
    <row r="116" spans="1:20">
      <c r="D116" s="2" t="s">
        <v>67</v>
      </c>
      <c r="E116" s="7">
        <v>48.26519337016574</v>
      </c>
      <c r="F116" s="7">
        <v>6.430939226519337</v>
      </c>
      <c r="G116" s="7">
        <v>1.1712707182320441</v>
      </c>
      <c r="H116" s="7">
        <v>44.066298342541437</v>
      </c>
      <c r="I116" s="7">
        <v>67.78</v>
      </c>
      <c r="J116" s="7">
        <v>9.49</v>
      </c>
      <c r="K116" s="7">
        <v>22.73</v>
      </c>
      <c r="L116" s="7">
        <v>22.29</v>
      </c>
      <c r="M116" s="7">
        <v>34.320000000000007</v>
      </c>
      <c r="N116" s="7">
        <v>18.400000000000002</v>
      </c>
      <c r="O116" s="7">
        <v>24.990000000000002</v>
      </c>
      <c r="P116" s="2">
        <v>600</v>
      </c>
      <c r="Q116" s="2">
        <v>60</v>
      </c>
      <c r="R116" s="2">
        <v>15</v>
      </c>
      <c r="S116" s="12">
        <v>26.71</v>
      </c>
      <c r="T116" s="12"/>
    </row>
    <row r="117" spans="1:20">
      <c r="D117" s="2" t="s">
        <v>67</v>
      </c>
      <c r="E117" s="7">
        <v>48.26519337016574</v>
      </c>
      <c r="F117" s="7">
        <v>6.430939226519337</v>
      </c>
      <c r="G117" s="7">
        <v>1.1712707182320441</v>
      </c>
      <c r="H117" s="7">
        <v>44.066298342541437</v>
      </c>
      <c r="I117" s="7">
        <v>67.78</v>
      </c>
      <c r="J117" s="7">
        <v>9.49</v>
      </c>
      <c r="K117" s="7">
        <v>22.73</v>
      </c>
      <c r="L117" s="7">
        <v>22.29</v>
      </c>
      <c r="M117" s="7">
        <v>34.320000000000007</v>
      </c>
      <c r="N117" s="7">
        <v>18.400000000000002</v>
      </c>
      <c r="O117" s="7">
        <v>24.990000000000002</v>
      </c>
      <c r="P117" s="2">
        <v>450</v>
      </c>
      <c r="Q117" s="2">
        <v>90</v>
      </c>
      <c r="R117" s="2">
        <v>15</v>
      </c>
      <c r="S117" s="12">
        <v>26.82</v>
      </c>
      <c r="T117" s="12"/>
    </row>
    <row r="118" spans="1:20">
      <c r="A118" s="3" t="s">
        <v>68</v>
      </c>
      <c r="B118" s="3" t="s">
        <v>69</v>
      </c>
      <c r="C118" s="3" t="s">
        <v>70</v>
      </c>
      <c r="D118" s="2" t="s">
        <v>71</v>
      </c>
      <c r="E118" s="7">
        <v>46.664095642113381</v>
      </c>
      <c r="F118" s="7">
        <v>6.4789818742768999</v>
      </c>
      <c r="G118" s="7">
        <v>5.0134978789047437</v>
      </c>
      <c r="H118" s="7">
        <v>40.365085486566393</v>
      </c>
      <c r="I118" s="7"/>
      <c r="J118" s="7">
        <v>22.2</v>
      </c>
      <c r="K118" s="7"/>
      <c r="L118" s="7"/>
      <c r="M118" s="7"/>
      <c r="N118" s="7"/>
      <c r="O118" s="7"/>
      <c r="P118" s="2">
        <v>200</v>
      </c>
      <c r="Q118" s="2">
        <v>120</v>
      </c>
      <c r="R118" s="2">
        <v>15</v>
      </c>
      <c r="S118" s="12">
        <v>88.5</v>
      </c>
      <c r="T118" s="12"/>
    </row>
    <row r="119" spans="1:20">
      <c r="D119" s="2" t="s">
        <v>71</v>
      </c>
      <c r="E119" s="7">
        <v>46.664095642113381</v>
      </c>
      <c r="F119" s="7">
        <v>6.4789818742768999</v>
      </c>
      <c r="G119" s="7">
        <v>5.0134978789047437</v>
      </c>
      <c r="H119" s="7">
        <v>40.365085486566393</v>
      </c>
      <c r="I119" s="7"/>
      <c r="J119" s="7">
        <v>22.2</v>
      </c>
      <c r="K119" s="7"/>
      <c r="L119" s="7"/>
      <c r="M119" s="7"/>
      <c r="N119" s="7"/>
      <c r="O119" s="7"/>
      <c r="P119" s="2">
        <v>300</v>
      </c>
      <c r="Q119" s="2">
        <v>120</v>
      </c>
      <c r="R119" s="2">
        <v>15</v>
      </c>
      <c r="S119" s="12">
        <v>63</v>
      </c>
      <c r="T119" s="12"/>
    </row>
    <row r="120" spans="1:20">
      <c r="D120" s="2" t="s">
        <v>71</v>
      </c>
      <c r="E120" s="7">
        <v>46.664095642113381</v>
      </c>
      <c r="F120" s="7">
        <v>6.4789818742768999</v>
      </c>
      <c r="G120" s="7">
        <v>5.0134978789047437</v>
      </c>
      <c r="H120" s="7">
        <v>40.365085486566393</v>
      </c>
      <c r="I120" s="7"/>
      <c r="J120" s="7">
        <v>22.2</v>
      </c>
      <c r="K120" s="7"/>
      <c r="L120" s="7"/>
      <c r="M120" s="7"/>
      <c r="N120" s="7"/>
      <c r="O120" s="7"/>
      <c r="P120" s="2">
        <v>400</v>
      </c>
      <c r="Q120" s="2">
        <v>120</v>
      </c>
      <c r="R120" s="2">
        <v>15</v>
      </c>
      <c r="S120" s="12">
        <v>50.8</v>
      </c>
      <c r="T120" s="12"/>
    </row>
    <row r="121" spans="1:20">
      <c r="D121" s="2" t="s">
        <v>71</v>
      </c>
      <c r="E121" s="7">
        <v>46.664095642113381</v>
      </c>
      <c r="F121" s="7">
        <v>6.4789818742768999</v>
      </c>
      <c r="G121" s="7">
        <v>5.0134978789047437</v>
      </c>
      <c r="H121" s="7">
        <v>40.365085486566393</v>
      </c>
      <c r="I121" s="7"/>
      <c r="J121" s="7">
        <v>22.2</v>
      </c>
      <c r="K121" s="7"/>
      <c r="L121" s="7"/>
      <c r="M121" s="7"/>
      <c r="N121" s="7"/>
      <c r="O121" s="7"/>
      <c r="P121" s="2">
        <v>500</v>
      </c>
      <c r="Q121" s="2">
        <v>120</v>
      </c>
      <c r="R121" s="2">
        <v>15</v>
      </c>
      <c r="S121" s="12">
        <v>46.2</v>
      </c>
      <c r="T121" s="12"/>
    </row>
    <row r="122" spans="1:20">
      <c r="D122" s="2" t="s">
        <v>71</v>
      </c>
      <c r="E122" s="7">
        <v>46.664095642113381</v>
      </c>
      <c r="F122" s="7">
        <v>6.4789818742768999</v>
      </c>
      <c r="G122" s="7">
        <v>5.0134978789047437</v>
      </c>
      <c r="H122" s="7">
        <v>40.365085486566393</v>
      </c>
      <c r="I122" s="7"/>
      <c r="J122" s="7">
        <v>22.2</v>
      </c>
      <c r="K122" s="7"/>
      <c r="L122" s="7"/>
      <c r="M122" s="7"/>
      <c r="N122" s="7"/>
      <c r="O122" s="7"/>
      <c r="P122" s="2">
        <v>600</v>
      </c>
      <c r="Q122" s="2">
        <v>120</v>
      </c>
      <c r="R122" s="2">
        <v>15</v>
      </c>
      <c r="S122" s="12">
        <v>44.2</v>
      </c>
      <c r="T122" s="12"/>
    </row>
    <row r="123" spans="1:20">
      <c r="D123" s="2" t="s">
        <v>71</v>
      </c>
      <c r="E123" s="7">
        <v>46.664095642113381</v>
      </c>
      <c r="F123" s="7">
        <v>6.4789818742768999</v>
      </c>
      <c r="G123" s="7">
        <v>5.0134978789047437</v>
      </c>
      <c r="H123" s="7">
        <v>40.365085486566393</v>
      </c>
      <c r="I123" s="7"/>
      <c r="J123" s="7">
        <v>22.2</v>
      </c>
      <c r="K123" s="7"/>
      <c r="L123" s="7"/>
      <c r="M123" s="7"/>
      <c r="N123" s="7"/>
      <c r="O123" s="7"/>
      <c r="P123" s="2">
        <v>700</v>
      </c>
      <c r="Q123" s="2">
        <v>120</v>
      </c>
      <c r="R123" s="2">
        <v>15</v>
      </c>
      <c r="S123" s="12">
        <v>44</v>
      </c>
      <c r="T123" s="12"/>
    </row>
    <row r="124" spans="1:20">
      <c r="A124" s="3" t="s">
        <v>72</v>
      </c>
      <c r="B124" s="3" t="s">
        <v>73</v>
      </c>
      <c r="C124" s="3" t="s">
        <v>74</v>
      </c>
      <c r="D124" s="2" t="s">
        <v>75</v>
      </c>
      <c r="E124" s="7">
        <v>47.014626327389294</v>
      </c>
      <c r="F124" s="7">
        <v>5.4297735924664385</v>
      </c>
      <c r="G124" s="7">
        <v>0.49088359046283309</v>
      </c>
      <c r="H124" s="7">
        <v>47.044680424764564</v>
      </c>
      <c r="I124" s="7">
        <v>71.213714766512396</v>
      </c>
      <c r="J124" s="7">
        <v>3.1236853176272601</v>
      </c>
      <c r="K124" s="7">
        <v>25.662599915860302</v>
      </c>
      <c r="L124" s="7"/>
      <c r="M124" s="7"/>
      <c r="N124" s="7"/>
      <c r="O124" s="7"/>
      <c r="P124" s="2">
        <v>400</v>
      </c>
      <c r="Q124" s="2">
        <v>30</v>
      </c>
      <c r="R124" s="2">
        <v>5</v>
      </c>
      <c r="S124" s="12">
        <v>46.68</v>
      </c>
      <c r="T124" s="12">
        <v>4.5</v>
      </c>
    </row>
    <row r="125" spans="1:20">
      <c r="D125" s="2" t="s">
        <v>75</v>
      </c>
      <c r="E125" s="7">
        <v>47.014626327389294</v>
      </c>
      <c r="F125" s="7">
        <v>5.4297735924664385</v>
      </c>
      <c r="G125" s="7">
        <v>0.49088359046283309</v>
      </c>
      <c r="H125" s="7">
        <v>47.044680424764564</v>
      </c>
      <c r="I125" s="7">
        <v>71.213714766512396</v>
      </c>
      <c r="J125" s="7">
        <v>3.1236853176272601</v>
      </c>
      <c r="K125" s="7">
        <v>25.662599915860302</v>
      </c>
      <c r="L125" s="7"/>
      <c r="M125" s="7"/>
      <c r="N125" s="7"/>
      <c r="O125" s="7"/>
      <c r="P125" s="2">
        <v>500</v>
      </c>
      <c r="Q125" s="2">
        <v>30</v>
      </c>
      <c r="R125" s="2">
        <v>5</v>
      </c>
      <c r="S125" s="12">
        <v>37.46</v>
      </c>
      <c r="T125" s="12">
        <v>12</v>
      </c>
    </row>
    <row r="126" spans="1:20">
      <c r="D126" s="2" t="s">
        <v>75</v>
      </c>
      <c r="E126" s="7">
        <v>47.014626327389294</v>
      </c>
      <c r="F126" s="7">
        <v>5.4297735924664385</v>
      </c>
      <c r="G126" s="7">
        <v>0.49088359046283309</v>
      </c>
      <c r="H126" s="7">
        <v>47.044680424764564</v>
      </c>
      <c r="I126" s="7">
        <v>71.213714766512396</v>
      </c>
      <c r="J126" s="7">
        <v>3.1236853176272601</v>
      </c>
      <c r="K126" s="7">
        <v>25.662599915860302</v>
      </c>
      <c r="L126" s="7"/>
      <c r="M126" s="7"/>
      <c r="N126" s="7"/>
      <c r="O126" s="7"/>
      <c r="P126" s="2">
        <v>600</v>
      </c>
      <c r="Q126" s="2">
        <v>30</v>
      </c>
      <c r="R126" s="2">
        <v>5</v>
      </c>
      <c r="S126" s="12">
        <v>35.4</v>
      </c>
      <c r="T126" s="12">
        <v>260</v>
      </c>
    </row>
    <row r="127" spans="1:20">
      <c r="D127" s="2" t="s">
        <v>75</v>
      </c>
      <c r="E127" s="7">
        <v>47.014626327389294</v>
      </c>
      <c r="F127" s="7">
        <v>5.4297735924664385</v>
      </c>
      <c r="G127" s="7">
        <v>0.49088359046283309</v>
      </c>
      <c r="H127" s="7">
        <v>47.044680424764564</v>
      </c>
      <c r="I127" s="7">
        <v>71.213714766512396</v>
      </c>
      <c r="J127" s="7">
        <v>3.1236853176272601</v>
      </c>
      <c r="K127" s="7">
        <v>25.662599915860302</v>
      </c>
      <c r="L127" s="7"/>
      <c r="M127" s="7"/>
      <c r="N127" s="7"/>
      <c r="O127" s="7"/>
      <c r="P127" s="2">
        <v>700</v>
      </c>
      <c r="Q127" s="2">
        <v>30</v>
      </c>
      <c r="R127" s="2">
        <v>5</v>
      </c>
      <c r="S127" s="12">
        <v>32.78</v>
      </c>
      <c r="T127" s="12">
        <v>370</v>
      </c>
    </row>
    <row r="128" spans="1:20">
      <c r="A128" s="3" t="s">
        <v>76</v>
      </c>
      <c r="B128" s="3" t="s">
        <v>77</v>
      </c>
      <c r="C128" s="3" t="s">
        <v>78</v>
      </c>
      <c r="D128" s="2" t="s">
        <v>79</v>
      </c>
      <c r="E128" s="7">
        <v>47.100000000000009</v>
      </c>
      <c r="F128" s="7">
        <v>6.5000000000000018</v>
      </c>
      <c r="G128" s="7">
        <v>0.60000000000000009</v>
      </c>
      <c r="H128" s="7">
        <v>45.800000000000004</v>
      </c>
      <c r="I128" s="7">
        <v>71.7</v>
      </c>
      <c r="J128" s="7">
        <v>1.7</v>
      </c>
      <c r="K128" s="7">
        <v>26.6</v>
      </c>
      <c r="L128" s="7"/>
      <c r="M128" s="7"/>
      <c r="N128" s="7"/>
      <c r="O128" s="7"/>
      <c r="P128" s="2">
        <v>450</v>
      </c>
      <c r="Q128" s="2">
        <v>60</v>
      </c>
      <c r="R128" s="2">
        <v>5</v>
      </c>
      <c r="S128" s="12">
        <v>29.4</v>
      </c>
      <c r="T128" s="12">
        <v>363</v>
      </c>
    </row>
    <row r="129" spans="1:20">
      <c r="A129" s="3" t="s">
        <v>81</v>
      </c>
      <c r="B129" s="3" t="s">
        <v>82</v>
      </c>
      <c r="C129" s="3" t="s">
        <v>83</v>
      </c>
      <c r="D129" s="2" t="s">
        <v>84</v>
      </c>
      <c r="E129" s="7">
        <v>47.309417040358746</v>
      </c>
      <c r="F129" s="7">
        <v>7.3991031390134516</v>
      </c>
      <c r="G129" s="7">
        <v>4.4843049327354256</v>
      </c>
      <c r="H129" s="7">
        <v>40.807174887892373</v>
      </c>
      <c r="I129" s="7"/>
      <c r="J129" s="7">
        <v>18.100000000000001</v>
      </c>
      <c r="K129" s="7"/>
      <c r="L129" s="7"/>
      <c r="M129" s="7"/>
      <c r="N129" s="7"/>
      <c r="O129" s="7"/>
      <c r="P129" s="2">
        <v>400</v>
      </c>
      <c r="Q129" s="2">
        <v>60</v>
      </c>
      <c r="R129" s="2">
        <v>10</v>
      </c>
      <c r="S129" s="12">
        <v>39</v>
      </c>
      <c r="T129" s="12">
        <v>5.7</v>
      </c>
    </row>
    <row r="130" spans="1:20">
      <c r="D130" s="2" t="s">
        <v>84</v>
      </c>
      <c r="E130" s="7">
        <v>47.309417040358746</v>
      </c>
      <c r="F130" s="7">
        <v>7.3991031390134516</v>
      </c>
      <c r="G130" s="7">
        <v>4.4843049327354256</v>
      </c>
      <c r="H130" s="7">
        <v>40.807174887892373</v>
      </c>
      <c r="I130" s="7"/>
      <c r="J130" s="7">
        <v>18.100000000000001</v>
      </c>
      <c r="K130" s="7"/>
      <c r="L130" s="7"/>
      <c r="M130" s="7"/>
      <c r="N130" s="7"/>
      <c r="O130" s="7"/>
      <c r="P130" s="2">
        <v>500</v>
      </c>
      <c r="Q130" s="2">
        <v>60</v>
      </c>
      <c r="R130" s="2">
        <v>10</v>
      </c>
      <c r="S130" s="12">
        <v>37</v>
      </c>
      <c r="T130" s="12">
        <v>3.9</v>
      </c>
    </row>
    <row r="131" spans="1:20">
      <c r="D131" s="2" t="s">
        <v>84</v>
      </c>
      <c r="E131" s="7">
        <v>47.309417040358746</v>
      </c>
      <c r="F131" s="7">
        <v>7.3991031390134516</v>
      </c>
      <c r="G131" s="7">
        <v>4.4843049327354256</v>
      </c>
      <c r="H131" s="7">
        <v>40.807174887892373</v>
      </c>
      <c r="I131" s="7"/>
      <c r="J131" s="7">
        <v>18.100000000000001</v>
      </c>
      <c r="K131" s="7"/>
      <c r="L131" s="7"/>
      <c r="M131" s="7"/>
      <c r="N131" s="7"/>
      <c r="O131" s="7"/>
      <c r="P131" s="2">
        <v>600</v>
      </c>
      <c r="Q131" s="2">
        <v>60</v>
      </c>
      <c r="R131" s="2">
        <v>10</v>
      </c>
      <c r="S131" s="12">
        <v>36</v>
      </c>
      <c r="T131" s="12">
        <v>3.4</v>
      </c>
    </row>
    <row r="132" spans="1:20">
      <c r="D132" s="2" t="s">
        <v>84</v>
      </c>
      <c r="E132" s="7">
        <v>47.309417040358746</v>
      </c>
      <c r="F132" s="7">
        <v>7.3991031390134516</v>
      </c>
      <c r="G132" s="7">
        <v>4.4843049327354256</v>
      </c>
      <c r="H132" s="7">
        <v>40.807174887892373</v>
      </c>
      <c r="I132" s="7"/>
      <c r="J132" s="7">
        <v>18.100000000000001</v>
      </c>
      <c r="K132" s="7"/>
      <c r="L132" s="7"/>
      <c r="M132" s="7"/>
      <c r="N132" s="7"/>
      <c r="O132" s="7"/>
      <c r="P132" s="2">
        <v>700</v>
      </c>
      <c r="Q132" s="2">
        <v>60</v>
      </c>
      <c r="R132" s="2">
        <v>10</v>
      </c>
      <c r="S132" s="12">
        <v>34</v>
      </c>
      <c r="T132" s="12">
        <v>59</v>
      </c>
    </row>
    <row r="133" spans="1:20">
      <c r="D133" s="2" t="s">
        <v>84</v>
      </c>
      <c r="E133" s="7">
        <v>47.309417040358746</v>
      </c>
      <c r="F133" s="7">
        <v>7.3991031390134516</v>
      </c>
      <c r="G133" s="7">
        <v>4.4843049327354256</v>
      </c>
      <c r="H133" s="7">
        <v>40.807174887892373</v>
      </c>
      <c r="I133" s="7"/>
      <c r="J133" s="7">
        <v>18.100000000000001</v>
      </c>
      <c r="K133" s="7"/>
      <c r="L133" s="7"/>
      <c r="M133" s="7"/>
      <c r="N133" s="7"/>
      <c r="O133" s="7"/>
      <c r="P133" s="2">
        <v>800</v>
      </c>
      <c r="Q133" s="2">
        <v>60</v>
      </c>
      <c r="R133" s="2">
        <v>10</v>
      </c>
      <c r="S133" s="12">
        <v>34</v>
      </c>
      <c r="T133" s="12">
        <v>63</v>
      </c>
    </row>
    <row r="134" spans="1:20">
      <c r="A134" s="3" t="s">
        <v>85</v>
      </c>
      <c r="B134" s="3" t="s">
        <v>86</v>
      </c>
      <c r="C134" s="3" t="s">
        <v>87</v>
      </c>
      <c r="D134" s="2" t="s">
        <v>80</v>
      </c>
      <c r="E134" s="7">
        <v>47.599999999999994</v>
      </c>
      <c r="F134" s="7">
        <v>5.4999999999999991</v>
      </c>
      <c r="G134" s="7">
        <v>0.79999999999999982</v>
      </c>
      <c r="H134" s="7">
        <v>46.099999999999994</v>
      </c>
      <c r="I134" s="7">
        <v>78.964401294498401</v>
      </c>
      <c r="J134" s="7">
        <v>3.8834951456310698</v>
      </c>
      <c r="K134" s="7">
        <v>17.1521035598706</v>
      </c>
      <c r="L134" s="7">
        <v>40.799999999999997</v>
      </c>
      <c r="M134" s="7">
        <v>31.4</v>
      </c>
      <c r="N134" s="7">
        <v>23</v>
      </c>
      <c r="O134" s="7">
        <v>4.8</v>
      </c>
      <c r="P134" s="2">
        <v>300</v>
      </c>
      <c r="Q134" s="2">
        <v>60</v>
      </c>
      <c r="R134" s="2">
        <v>10</v>
      </c>
      <c r="S134" s="12">
        <v>49.54</v>
      </c>
      <c r="T134" s="12">
        <v>0.49</v>
      </c>
    </row>
    <row r="135" spans="1:20">
      <c r="D135" s="2" t="s">
        <v>88</v>
      </c>
      <c r="E135" s="7">
        <v>47.599999999999994</v>
      </c>
      <c r="F135" s="7">
        <v>5.4999999999999991</v>
      </c>
      <c r="G135" s="7">
        <v>0.79999999999999982</v>
      </c>
      <c r="H135" s="7">
        <v>46.099999999999994</v>
      </c>
      <c r="I135" s="7">
        <v>78.964401294498401</v>
      </c>
      <c r="J135" s="7">
        <v>3.8834951456310698</v>
      </c>
      <c r="K135" s="7">
        <v>17.1521035598706</v>
      </c>
      <c r="L135" s="7">
        <v>40.799999999999997</v>
      </c>
      <c r="M135" s="7">
        <v>31.4</v>
      </c>
      <c r="N135" s="7">
        <v>23</v>
      </c>
      <c r="O135" s="7">
        <v>4.8</v>
      </c>
      <c r="P135" s="2">
        <v>400</v>
      </c>
      <c r="Q135" s="2">
        <v>60</v>
      </c>
      <c r="R135" s="2">
        <v>10</v>
      </c>
      <c r="S135" s="12">
        <v>30.95</v>
      </c>
      <c r="T135" s="12">
        <v>3.11</v>
      </c>
    </row>
    <row r="136" spans="1:20">
      <c r="D136" s="2" t="s">
        <v>89</v>
      </c>
      <c r="E136" s="7">
        <v>47.599999999999994</v>
      </c>
      <c r="F136" s="7">
        <v>5.4999999999999991</v>
      </c>
      <c r="G136" s="7">
        <v>0.79999999999999982</v>
      </c>
      <c r="H136" s="7">
        <v>46.099999999999994</v>
      </c>
      <c r="I136" s="7">
        <v>78.964401294498401</v>
      </c>
      <c r="J136" s="7">
        <v>3.8834951456310698</v>
      </c>
      <c r="K136" s="7">
        <v>17.1521035598706</v>
      </c>
      <c r="L136" s="7">
        <v>40.799999999999997</v>
      </c>
      <c r="M136" s="7">
        <v>31.4</v>
      </c>
      <c r="N136" s="7">
        <v>23</v>
      </c>
      <c r="O136" s="7">
        <v>4.8</v>
      </c>
      <c r="P136" s="2">
        <v>450</v>
      </c>
      <c r="Q136" s="2">
        <v>60</v>
      </c>
      <c r="R136" s="2">
        <v>10</v>
      </c>
      <c r="S136" s="12">
        <v>29.42</v>
      </c>
      <c r="T136" s="12">
        <v>21.93</v>
      </c>
    </row>
    <row r="137" spans="1:20">
      <c r="D137" s="2" t="s">
        <v>90</v>
      </c>
      <c r="E137" s="7">
        <v>47.599999999999994</v>
      </c>
      <c r="F137" s="7">
        <v>5.4999999999999991</v>
      </c>
      <c r="G137" s="7">
        <v>0.79999999999999982</v>
      </c>
      <c r="H137" s="7">
        <v>46.099999999999994</v>
      </c>
      <c r="I137" s="7">
        <v>78.964401294498401</v>
      </c>
      <c r="J137" s="7">
        <v>3.8834951456310698</v>
      </c>
      <c r="K137" s="7">
        <v>17.1521035598706</v>
      </c>
      <c r="L137" s="7">
        <v>40.799999999999997</v>
      </c>
      <c r="M137" s="7">
        <v>31.4</v>
      </c>
      <c r="N137" s="7">
        <v>23</v>
      </c>
      <c r="O137" s="7">
        <v>4.8</v>
      </c>
      <c r="P137" s="2">
        <v>500</v>
      </c>
      <c r="Q137" s="2">
        <v>60</v>
      </c>
      <c r="R137" s="2">
        <v>10</v>
      </c>
      <c r="S137" s="12">
        <v>27.15</v>
      </c>
      <c r="T137" s="12">
        <v>180.96</v>
      </c>
    </row>
    <row r="138" spans="1:20">
      <c r="D138" s="2" t="s">
        <v>91</v>
      </c>
      <c r="E138" s="7">
        <v>47.599999999999994</v>
      </c>
      <c r="F138" s="7">
        <v>5.4999999999999991</v>
      </c>
      <c r="G138" s="7">
        <v>0.79999999999999982</v>
      </c>
      <c r="H138" s="7">
        <v>46.099999999999994</v>
      </c>
      <c r="I138" s="7">
        <v>78.964401294498401</v>
      </c>
      <c r="J138" s="7">
        <v>3.8834951456310698</v>
      </c>
      <c r="K138" s="7">
        <v>17.1521035598706</v>
      </c>
      <c r="L138" s="7">
        <v>40.799999999999997</v>
      </c>
      <c r="M138" s="7">
        <v>31.4</v>
      </c>
      <c r="N138" s="7">
        <v>23</v>
      </c>
      <c r="O138" s="7">
        <v>4.8</v>
      </c>
      <c r="P138" s="2">
        <v>600</v>
      </c>
      <c r="Q138" s="2">
        <v>60</v>
      </c>
      <c r="R138" s="2">
        <v>10</v>
      </c>
      <c r="S138" s="12">
        <v>25.92</v>
      </c>
      <c r="T138" s="12">
        <v>293.04000000000002</v>
      </c>
    </row>
    <row r="139" spans="1:20">
      <c r="D139" s="2" t="s">
        <v>92</v>
      </c>
      <c r="E139" s="7">
        <v>47.599999999999994</v>
      </c>
      <c r="F139" s="7">
        <v>5.4999999999999991</v>
      </c>
      <c r="G139" s="7">
        <v>0.79999999999999982</v>
      </c>
      <c r="H139" s="7">
        <v>46.099999999999994</v>
      </c>
      <c r="I139" s="7">
        <v>78.964401294498401</v>
      </c>
      <c r="J139" s="7">
        <v>3.8834951456310698</v>
      </c>
      <c r="K139" s="7">
        <v>17.1521035598706</v>
      </c>
      <c r="L139" s="7">
        <v>40.799999999999997</v>
      </c>
      <c r="M139" s="7">
        <v>31.4</v>
      </c>
      <c r="N139" s="7">
        <v>23</v>
      </c>
      <c r="O139" s="7">
        <v>4.8</v>
      </c>
      <c r="P139" s="2">
        <v>700</v>
      </c>
      <c r="Q139" s="2">
        <v>60</v>
      </c>
      <c r="R139" s="2">
        <v>10</v>
      </c>
      <c r="S139" s="12">
        <v>25.1</v>
      </c>
      <c r="T139" s="12">
        <v>368.98</v>
      </c>
    </row>
    <row r="140" spans="1:20">
      <c r="A140" s="3" t="s">
        <v>93</v>
      </c>
      <c r="B140" s="3" t="s">
        <v>94</v>
      </c>
      <c r="C140" s="3" t="s">
        <v>95</v>
      </c>
      <c r="D140" s="2" t="s">
        <v>96</v>
      </c>
      <c r="E140" s="7">
        <v>48.468649070052351</v>
      </c>
      <c r="F140" s="7">
        <v>5.3903552734157483</v>
      </c>
      <c r="G140" s="7">
        <v>2.1383227530905446</v>
      </c>
      <c r="H140" s="7">
        <v>43.880164829045555</v>
      </c>
      <c r="I140" s="7">
        <v>66.099999999999994</v>
      </c>
      <c r="J140" s="7">
        <v>10.210000000000001</v>
      </c>
      <c r="K140" s="7">
        <v>23.69</v>
      </c>
      <c r="L140" s="7"/>
      <c r="M140" s="7"/>
      <c r="N140" s="7"/>
      <c r="O140" s="7"/>
      <c r="P140" s="2">
        <v>400</v>
      </c>
      <c r="Q140" s="2">
        <v>120</v>
      </c>
      <c r="R140" s="2">
        <v>10</v>
      </c>
      <c r="S140" s="12">
        <v>44.26</v>
      </c>
      <c r="T140" s="12"/>
    </row>
    <row r="141" spans="1:20">
      <c r="D141" s="2" t="s">
        <v>96</v>
      </c>
      <c r="E141" s="7">
        <v>48.468649070052351</v>
      </c>
      <c r="F141" s="7">
        <v>5.3903552734157483</v>
      </c>
      <c r="G141" s="7">
        <v>2.1383227530905446</v>
      </c>
      <c r="H141" s="7">
        <v>43.880164829045555</v>
      </c>
      <c r="I141" s="7">
        <v>66.099999999999994</v>
      </c>
      <c r="J141" s="7">
        <v>10.210000000000001</v>
      </c>
      <c r="K141" s="7">
        <v>23.69</v>
      </c>
      <c r="L141" s="7"/>
      <c r="M141" s="7"/>
      <c r="N141" s="7"/>
      <c r="O141" s="7"/>
      <c r="P141" s="2">
        <v>500</v>
      </c>
      <c r="Q141" s="2">
        <v>120</v>
      </c>
      <c r="R141" s="2">
        <v>10</v>
      </c>
      <c r="S141" s="12">
        <v>42.97</v>
      </c>
      <c r="T141" s="12"/>
    </row>
    <row r="142" spans="1:20">
      <c r="D142" s="2" t="s">
        <v>96</v>
      </c>
      <c r="E142" s="7">
        <v>48.468649070052351</v>
      </c>
      <c r="F142" s="7">
        <v>5.3903552734157483</v>
      </c>
      <c r="G142" s="7">
        <v>2.1383227530905446</v>
      </c>
      <c r="H142" s="7">
        <v>43.880164829045555</v>
      </c>
      <c r="I142" s="7">
        <v>66.099999999999994</v>
      </c>
      <c r="J142" s="7">
        <v>10.210000000000001</v>
      </c>
      <c r="K142" s="7">
        <v>23.69</v>
      </c>
      <c r="L142" s="7"/>
      <c r="M142" s="7"/>
      <c r="N142" s="7"/>
      <c r="O142" s="7"/>
      <c r="P142" s="2">
        <v>600</v>
      </c>
      <c r="Q142" s="2">
        <v>120</v>
      </c>
      <c r="R142" s="2">
        <v>10</v>
      </c>
      <c r="S142" s="12">
        <v>41.8</v>
      </c>
      <c r="T142" s="12"/>
    </row>
    <row r="143" spans="1:20">
      <c r="D143" s="2" t="s">
        <v>96</v>
      </c>
      <c r="E143" s="7">
        <v>48.468649070052351</v>
      </c>
      <c r="F143" s="7">
        <v>5.3903552734157483</v>
      </c>
      <c r="G143" s="7">
        <v>2.1383227530905446</v>
      </c>
      <c r="H143" s="7">
        <v>43.880164829045555</v>
      </c>
      <c r="I143" s="7">
        <v>66.099999999999994</v>
      </c>
      <c r="J143" s="7">
        <v>10.210000000000001</v>
      </c>
      <c r="K143" s="7">
        <v>23.69</v>
      </c>
      <c r="L143" s="7"/>
      <c r="M143" s="7"/>
      <c r="N143" s="7"/>
      <c r="O143" s="7"/>
      <c r="P143" s="2">
        <v>700</v>
      </c>
      <c r="Q143" s="2">
        <v>120</v>
      </c>
      <c r="R143" s="2">
        <v>10</v>
      </c>
      <c r="S143" s="12">
        <v>37.57</v>
      </c>
      <c r="T143" s="12"/>
    </row>
    <row r="144" spans="1:20">
      <c r="D144" s="2" t="s">
        <v>96</v>
      </c>
      <c r="E144" s="7">
        <v>48.468649070052351</v>
      </c>
      <c r="F144" s="7">
        <v>5.3903552734157483</v>
      </c>
      <c r="G144" s="7">
        <v>2.1383227530905446</v>
      </c>
      <c r="H144" s="7">
        <v>43.880164829045555</v>
      </c>
      <c r="I144" s="7">
        <v>66.099999999999994</v>
      </c>
      <c r="J144" s="7">
        <v>10.210000000000001</v>
      </c>
      <c r="K144" s="7">
        <v>23.69</v>
      </c>
      <c r="L144" s="7"/>
      <c r="M144" s="7"/>
      <c r="N144" s="7"/>
      <c r="O144" s="7"/>
      <c r="P144" s="2">
        <v>800</v>
      </c>
      <c r="Q144" s="2">
        <v>120</v>
      </c>
      <c r="R144" s="2">
        <v>10</v>
      </c>
      <c r="S144" s="12">
        <v>36.130000000000003</v>
      </c>
      <c r="T144" s="12"/>
    </row>
    <row r="145" spans="1:20">
      <c r="A145" s="3" t="s">
        <v>97</v>
      </c>
      <c r="B145" s="3" t="s">
        <v>98</v>
      </c>
      <c r="C145" s="3" t="s">
        <v>99</v>
      </c>
      <c r="D145" s="2" t="s">
        <v>100</v>
      </c>
      <c r="E145" s="7">
        <v>48.75</v>
      </c>
      <c r="F145" s="7">
        <v>5.98</v>
      </c>
      <c r="G145" s="7">
        <v>1.9900000000000002</v>
      </c>
      <c r="H145" s="7">
        <v>43.28</v>
      </c>
      <c r="I145" s="7">
        <v>60.84</v>
      </c>
      <c r="J145" s="7">
        <v>22.55</v>
      </c>
      <c r="K145" s="7">
        <v>16.61</v>
      </c>
      <c r="L145" s="7">
        <v>39.200000000000003</v>
      </c>
      <c r="M145" s="7">
        <v>22</v>
      </c>
      <c r="N145" s="7">
        <v>22</v>
      </c>
      <c r="O145" s="7">
        <v>16.8</v>
      </c>
      <c r="P145" s="2">
        <v>300</v>
      </c>
      <c r="Q145" s="2">
        <v>60</v>
      </c>
      <c r="R145" s="2">
        <v>12</v>
      </c>
      <c r="S145" s="12">
        <v>50.27</v>
      </c>
      <c r="T145" s="12">
        <v>4.5</v>
      </c>
    </row>
    <row r="146" spans="1:20">
      <c r="D146" s="2" t="s">
        <v>100</v>
      </c>
      <c r="E146" s="7">
        <v>48.75</v>
      </c>
      <c r="F146" s="7">
        <v>5.98</v>
      </c>
      <c r="G146" s="7">
        <v>1.9900000000000002</v>
      </c>
      <c r="H146" s="7">
        <v>43.28</v>
      </c>
      <c r="I146" s="7">
        <v>60.84</v>
      </c>
      <c r="J146" s="7">
        <v>22.55</v>
      </c>
      <c r="K146" s="7">
        <v>16.61</v>
      </c>
      <c r="L146" s="7">
        <v>39.200000000000003</v>
      </c>
      <c r="M146" s="7">
        <v>22</v>
      </c>
      <c r="N146" s="7">
        <v>22</v>
      </c>
      <c r="O146" s="7">
        <v>16.8</v>
      </c>
      <c r="P146" s="2">
        <v>400</v>
      </c>
      <c r="Q146" s="2">
        <v>60</v>
      </c>
      <c r="R146" s="2">
        <v>12</v>
      </c>
      <c r="S146" s="12">
        <v>33.49</v>
      </c>
      <c r="T146" s="12">
        <v>21.2</v>
      </c>
    </row>
    <row r="147" spans="1:20">
      <c r="D147" s="2" t="s">
        <v>100</v>
      </c>
      <c r="E147" s="7">
        <v>48.75</v>
      </c>
      <c r="F147" s="7">
        <v>5.98</v>
      </c>
      <c r="G147" s="7">
        <v>1.9900000000000002</v>
      </c>
      <c r="H147" s="7">
        <v>43.28</v>
      </c>
      <c r="I147" s="7">
        <v>60.84</v>
      </c>
      <c r="J147" s="7">
        <v>22.55</v>
      </c>
      <c r="K147" s="7">
        <v>16.61</v>
      </c>
      <c r="L147" s="7">
        <v>39.200000000000003</v>
      </c>
      <c r="M147" s="7">
        <v>22</v>
      </c>
      <c r="N147" s="7">
        <v>22</v>
      </c>
      <c r="O147" s="7">
        <v>16.8</v>
      </c>
      <c r="P147" s="2">
        <v>500</v>
      </c>
      <c r="Q147" s="2">
        <v>60</v>
      </c>
      <c r="R147" s="2">
        <v>12</v>
      </c>
      <c r="S147" s="12">
        <v>28.18</v>
      </c>
      <c r="T147" s="12">
        <v>45.8</v>
      </c>
    </row>
    <row r="148" spans="1:20">
      <c r="D148" s="2" t="s">
        <v>100</v>
      </c>
      <c r="E148" s="7">
        <v>48.75</v>
      </c>
      <c r="F148" s="7">
        <v>5.98</v>
      </c>
      <c r="G148" s="7">
        <v>1.9900000000000002</v>
      </c>
      <c r="H148" s="7">
        <v>43.28</v>
      </c>
      <c r="I148" s="7">
        <v>60.84</v>
      </c>
      <c r="J148" s="7">
        <v>22.55</v>
      </c>
      <c r="K148" s="7">
        <v>16.61</v>
      </c>
      <c r="L148" s="7">
        <v>39.200000000000003</v>
      </c>
      <c r="M148" s="7">
        <v>22</v>
      </c>
      <c r="N148" s="7">
        <v>22</v>
      </c>
      <c r="O148" s="7">
        <v>16.8</v>
      </c>
      <c r="P148" s="2">
        <v>600</v>
      </c>
      <c r="Q148" s="2">
        <v>60</v>
      </c>
      <c r="R148" s="2">
        <v>12</v>
      </c>
      <c r="S148" s="12">
        <v>26.08</v>
      </c>
      <c r="T148" s="12">
        <v>84.8</v>
      </c>
    </row>
    <row r="149" spans="1:20">
      <c r="D149" s="2" t="s">
        <v>100</v>
      </c>
      <c r="E149" s="7">
        <v>48.75</v>
      </c>
      <c r="F149" s="7">
        <v>5.98</v>
      </c>
      <c r="G149" s="7">
        <v>1.9900000000000002</v>
      </c>
      <c r="H149" s="7">
        <v>43.28</v>
      </c>
      <c r="I149" s="7">
        <v>60.84</v>
      </c>
      <c r="J149" s="7">
        <v>22.55</v>
      </c>
      <c r="K149" s="7">
        <v>16.61</v>
      </c>
      <c r="L149" s="7">
        <v>39.200000000000003</v>
      </c>
      <c r="M149" s="7">
        <v>22</v>
      </c>
      <c r="N149" s="7">
        <v>22</v>
      </c>
      <c r="O149" s="7">
        <v>16.8</v>
      </c>
      <c r="P149" s="2">
        <v>700</v>
      </c>
      <c r="Q149" s="2">
        <v>60</v>
      </c>
      <c r="R149" s="2">
        <v>12</v>
      </c>
      <c r="S149" s="12">
        <v>25.72</v>
      </c>
      <c r="T149" s="12">
        <v>22.5</v>
      </c>
    </row>
    <row r="150" spans="1:20">
      <c r="A150" s="3" t="s">
        <v>101</v>
      </c>
      <c r="B150" s="3" t="s">
        <v>102</v>
      </c>
      <c r="C150" s="3" t="s">
        <v>103</v>
      </c>
      <c r="D150" s="2" t="s">
        <v>104</v>
      </c>
      <c r="E150" s="7">
        <v>48.75</v>
      </c>
      <c r="F150" s="7">
        <v>5.98</v>
      </c>
      <c r="G150" s="7">
        <v>1.9900000000000002</v>
      </c>
      <c r="H150" s="7">
        <v>43.28</v>
      </c>
      <c r="I150" s="7">
        <v>60.841423948220097</v>
      </c>
      <c r="J150" s="7">
        <v>22.545846817691501</v>
      </c>
      <c r="K150" s="7">
        <v>16.612729234088501</v>
      </c>
      <c r="L150" s="7"/>
      <c r="M150" s="7"/>
      <c r="N150" s="7"/>
      <c r="O150" s="7"/>
      <c r="P150" s="2">
        <v>500</v>
      </c>
      <c r="Q150" s="2">
        <v>60</v>
      </c>
      <c r="R150" s="2">
        <v>10</v>
      </c>
      <c r="S150" s="12">
        <v>41</v>
      </c>
      <c r="T150" s="12">
        <v>45.8</v>
      </c>
    </row>
    <row r="151" spans="1:20">
      <c r="D151" s="2" t="s">
        <v>105</v>
      </c>
      <c r="E151" s="7">
        <v>50.519999999999996</v>
      </c>
      <c r="F151" s="7">
        <v>5.8100000000000005</v>
      </c>
      <c r="G151" s="7">
        <v>0.23000000000000004</v>
      </c>
      <c r="H151" s="7">
        <v>43.44</v>
      </c>
      <c r="I151" s="7">
        <v>87.828947368420998</v>
      </c>
      <c r="J151" s="7">
        <v>0.43859649122806998</v>
      </c>
      <c r="K151" s="7">
        <v>11.7324561403509</v>
      </c>
      <c r="L151" s="7"/>
      <c r="M151" s="7"/>
      <c r="N151" s="7"/>
      <c r="O151" s="7"/>
      <c r="P151" s="2">
        <v>500</v>
      </c>
      <c r="Q151" s="2">
        <v>60</v>
      </c>
      <c r="R151" s="2">
        <v>10</v>
      </c>
      <c r="S151" s="12">
        <v>22.3</v>
      </c>
      <c r="T151" s="12">
        <v>316</v>
      </c>
    </row>
    <row r="152" spans="1:20">
      <c r="D152" s="2" t="s">
        <v>106</v>
      </c>
      <c r="E152" s="7">
        <v>51.71</v>
      </c>
      <c r="F152" s="7">
        <v>5.3199999999999994</v>
      </c>
      <c r="G152" s="7">
        <v>0.32999999999999996</v>
      </c>
      <c r="H152" s="7">
        <v>42.639999999999993</v>
      </c>
      <c r="I152" s="7">
        <v>81.797235023041495</v>
      </c>
      <c r="J152" s="7">
        <v>2.4193548387096802</v>
      </c>
      <c r="K152" s="7">
        <v>15.783410138248801</v>
      </c>
      <c r="L152" s="7"/>
      <c r="M152" s="7"/>
      <c r="N152" s="7"/>
      <c r="O152" s="7"/>
      <c r="P152" s="2">
        <v>500</v>
      </c>
      <c r="Q152" s="2">
        <v>60</v>
      </c>
      <c r="R152" s="2">
        <v>10</v>
      </c>
      <c r="S152" s="12">
        <v>24.5</v>
      </c>
      <c r="T152" s="12">
        <v>202</v>
      </c>
    </row>
    <row r="153" spans="1:20">
      <c r="D153" s="2" t="s">
        <v>107</v>
      </c>
      <c r="E153" s="7">
        <v>53.42</v>
      </c>
      <c r="F153" s="7">
        <v>6.12</v>
      </c>
      <c r="G153" s="7">
        <v>1.4</v>
      </c>
      <c r="H153" s="7">
        <v>39.06</v>
      </c>
      <c r="I153" s="7">
        <v>76.5555555555556</v>
      </c>
      <c r="J153" s="7">
        <v>5.4444444444444402</v>
      </c>
      <c r="K153" s="7">
        <v>18</v>
      </c>
      <c r="L153" s="7"/>
      <c r="M153" s="7"/>
      <c r="N153" s="7"/>
      <c r="O153" s="7"/>
      <c r="P153" s="2">
        <v>500</v>
      </c>
      <c r="Q153" s="2">
        <v>60</v>
      </c>
      <c r="R153" s="2">
        <v>10</v>
      </c>
      <c r="S153" s="12">
        <v>31.9</v>
      </c>
      <c r="T153" s="12">
        <v>13.6</v>
      </c>
    </row>
    <row r="154" spans="1:20">
      <c r="D154" s="2" t="s">
        <v>108</v>
      </c>
      <c r="E154" s="7">
        <v>55.814418558144183</v>
      </c>
      <c r="F154" s="7">
        <v>5.6194380561943813</v>
      </c>
      <c r="G154" s="7">
        <v>0.83991600839916014</v>
      </c>
      <c r="H154" s="7">
        <v>37.726227377262269</v>
      </c>
      <c r="I154" s="7">
        <v>75.822928490351899</v>
      </c>
      <c r="J154" s="7">
        <v>3.8592508513053301</v>
      </c>
      <c r="K154" s="7">
        <v>20.3178206583428</v>
      </c>
      <c r="L154" s="7"/>
      <c r="M154" s="7"/>
      <c r="N154" s="7"/>
      <c r="O154" s="7"/>
      <c r="P154" s="2">
        <v>500</v>
      </c>
      <c r="Q154" s="2">
        <v>60</v>
      </c>
      <c r="R154" s="2">
        <v>10</v>
      </c>
      <c r="S154" s="12">
        <v>32.200000000000003</v>
      </c>
      <c r="T154" s="12">
        <v>191</v>
      </c>
    </row>
    <row r="155" spans="1:20">
      <c r="D155" s="2" t="s">
        <v>109</v>
      </c>
      <c r="E155" s="7">
        <v>61.57</v>
      </c>
      <c r="F155" s="7">
        <v>4.37</v>
      </c>
      <c r="G155" s="7">
        <v>1.02</v>
      </c>
      <c r="H155" s="7">
        <v>33.04</v>
      </c>
      <c r="I155" s="7">
        <v>62.151898734177202</v>
      </c>
      <c r="J155" s="7">
        <v>5.8227848101265796</v>
      </c>
      <c r="K155" s="7">
        <v>32.025316455696199</v>
      </c>
      <c r="L155" s="7"/>
      <c r="M155" s="7"/>
      <c r="N155" s="7"/>
      <c r="O155" s="7"/>
      <c r="P155" s="2">
        <v>500</v>
      </c>
      <c r="Q155" s="2">
        <v>60</v>
      </c>
      <c r="R155" s="2">
        <v>10</v>
      </c>
      <c r="S155" s="12">
        <v>38.700000000000003</v>
      </c>
      <c r="T155" s="12">
        <v>13.7</v>
      </c>
    </row>
    <row r="156" spans="1:20">
      <c r="A156" s="3" t="s">
        <v>110</v>
      </c>
      <c r="B156" s="3" t="s">
        <v>111</v>
      </c>
      <c r="C156" s="3" t="s">
        <v>112</v>
      </c>
      <c r="D156" s="2" t="s">
        <v>113</v>
      </c>
      <c r="E156" s="7">
        <v>48.767788962165916</v>
      </c>
      <c r="F156" s="7">
        <v>6.0511396505842887</v>
      </c>
      <c r="G156" s="7">
        <v>4.246210806432952</v>
      </c>
      <c r="H156" s="7">
        <v>40.263797292606732</v>
      </c>
      <c r="I156" s="7">
        <v>74.3</v>
      </c>
      <c r="J156" s="7">
        <v>16.899999999999999</v>
      </c>
      <c r="K156" s="7">
        <v>8.8000000000000007</v>
      </c>
      <c r="L156" s="7"/>
      <c r="M156" s="7"/>
      <c r="N156" s="7"/>
      <c r="O156" s="7"/>
      <c r="P156" s="2">
        <v>350</v>
      </c>
      <c r="Q156" s="2">
        <v>120</v>
      </c>
      <c r="R156" s="2">
        <v>2.5</v>
      </c>
      <c r="S156" s="12">
        <v>54.3</v>
      </c>
      <c r="T156" s="12">
        <v>3.93</v>
      </c>
    </row>
    <row r="157" spans="1:20">
      <c r="D157" s="2" t="s">
        <v>113</v>
      </c>
      <c r="E157" s="7">
        <v>48.767788962165916</v>
      </c>
      <c r="F157" s="7">
        <v>6.0511396505842887</v>
      </c>
      <c r="G157" s="7">
        <v>4.246210806432952</v>
      </c>
      <c r="H157" s="7">
        <v>40.263797292606732</v>
      </c>
      <c r="I157" s="7">
        <v>74.3</v>
      </c>
      <c r="J157" s="7">
        <v>16.899999999999999</v>
      </c>
      <c r="K157" s="7">
        <v>8.8000000000000007</v>
      </c>
      <c r="L157" s="7"/>
      <c r="M157" s="7"/>
      <c r="N157" s="7"/>
      <c r="O157" s="7"/>
      <c r="P157" s="2">
        <v>700</v>
      </c>
      <c r="Q157" s="2">
        <v>120</v>
      </c>
      <c r="R157" s="2">
        <v>8.33</v>
      </c>
      <c r="S157" s="12">
        <v>36.700000000000003</v>
      </c>
      <c r="T157" s="12">
        <v>50.9</v>
      </c>
    </row>
    <row r="158" spans="1:20">
      <c r="D158" s="2" t="s">
        <v>114</v>
      </c>
      <c r="E158" s="7">
        <v>50.797438151450457</v>
      </c>
      <c r="F158" s="7">
        <v>6.3292728871028503</v>
      </c>
      <c r="G158" s="7">
        <v>4.3074218259449948</v>
      </c>
      <c r="H158" s="7">
        <v>37.963079241491897</v>
      </c>
      <c r="I158" s="7">
        <v>74</v>
      </c>
      <c r="J158" s="7">
        <v>20.3</v>
      </c>
      <c r="K158" s="7">
        <v>5.7</v>
      </c>
      <c r="L158" s="7"/>
      <c r="M158" s="7"/>
      <c r="N158" s="7"/>
      <c r="O158" s="7"/>
      <c r="P158" s="2">
        <v>350</v>
      </c>
      <c r="Q158" s="2">
        <v>120</v>
      </c>
      <c r="R158" s="2">
        <v>2.5</v>
      </c>
      <c r="S158" s="12">
        <v>58.1</v>
      </c>
      <c r="T158" s="12">
        <v>2.6</v>
      </c>
    </row>
    <row r="159" spans="1:20">
      <c r="D159" s="2" t="s">
        <v>114</v>
      </c>
      <c r="E159" s="7">
        <v>50.797438151450457</v>
      </c>
      <c r="F159" s="7">
        <v>6.3292728871028503</v>
      </c>
      <c r="G159" s="7">
        <v>4.3074218259449948</v>
      </c>
      <c r="H159" s="7">
        <v>37.963079241491897</v>
      </c>
      <c r="I159" s="7">
        <v>74</v>
      </c>
      <c r="J159" s="7">
        <v>20.3</v>
      </c>
      <c r="K159" s="7">
        <v>5.7</v>
      </c>
      <c r="L159" s="7"/>
      <c r="M159" s="7"/>
      <c r="N159" s="7"/>
      <c r="O159" s="7"/>
      <c r="P159" s="2">
        <v>700</v>
      </c>
      <c r="Q159" s="2">
        <v>120</v>
      </c>
      <c r="R159" s="2">
        <v>8.33</v>
      </c>
      <c r="S159" s="12">
        <v>39.9</v>
      </c>
      <c r="T159" s="12">
        <v>66.7</v>
      </c>
    </row>
    <row r="160" spans="1:20">
      <c r="D160" s="2" t="s">
        <v>115</v>
      </c>
      <c r="E160" s="7">
        <v>52.505827505827504</v>
      </c>
      <c r="F160" s="7">
        <v>6.3752913752913765</v>
      </c>
      <c r="G160" s="7">
        <v>2.7622377622377621</v>
      </c>
      <c r="H160" s="7">
        <v>37.843822843822842</v>
      </c>
      <c r="I160" s="7">
        <v>76.7</v>
      </c>
      <c r="J160" s="7">
        <v>15.4</v>
      </c>
      <c r="K160" s="7">
        <v>7.9</v>
      </c>
      <c r="L160" s="7"/>
      <c r="M160" s="7"/>
      <c r="N160" s="7"/>
      <c r="O160" s="7"/>
      <c r="P160" s="2">
        <v>350</v>
      </c>
      <c r="Q160" s="2">
        <v>120</v>
      </c>
      <c r="R160" s="2">
        <v>2.5</v>
      </c>
      <c r="S160" s="12">
        <v>51.1</v>
      </c>
      <c r="T160" s="12">
        <v>1.34</v>
      </c>
    </row>
    <row r="161" spans="1:20">
      <c r="D161" s="2" t="s">
        <v>115</v>
      </c>
      <c r="E161" s="7">
        <v>52.505827505827504</v>
      </c>
      <c r="F161" s="7">
        <v>6.3752913752913765</v>
      </c>
      <c r="G161" s="7">
        <v>2.7622377622377621</v>
      </c>
      <c r="H161" s="7">
        <v>37.843822843822842</v>
      </c>
      <c r="I161" s="7">
        <v>76.7</v>
      </c>
      <c r="J161" s="7">
        <v>15.4</v>
      </c>
      <c r="K161" s="7">
        <v>7.9</v>
      </c>
      <c r="L161" s="7"/>
      <c r="M161" s="7"/>
      <c r="N161" s="7"/>
      <c r="O161" s="7"/>
      <c r="P161" s="2">
        <v>700</v>
      </c>
      <c r="Q161" s="2">
        <v>120</v>
      </c>
      <c r="R161" s="2">
        <v>8.33</v>
      </c>
      <c r="S161" s="12">
        <v>32.200000000000003</v>
      </c>
      <c r="T161" s="12">
        <v>145.19999999999999</v>
      </c>
    </row>
    <row r="162" spans="1:20">
      <c r="D162" s="2" t="s">
        <v>116</v>
      </c>
      <c r="E162" s="7">
        <v>53.014245014245006</v>
      </c>
      <c r="F162" s="7">
        <v>6.2564102564102555</v>
      </c>
      <c r="G162" s="7">
        <v>2.6096866096866096</v>
      </c>
      <c r="H162" s="7">
        <v>37.834757834757831</v>
      </c>
      <c r="I162" s="7">
        <v>80.7</v>
      </c>
      <c r="J162" s="7">
        <v>14.8</v>
      </c>
      <c r="K162" s="7">
        <v>4.5</v>
      </c>
      <c r="L162" s="7"/>
      <c r="M162" s="7"/>
      <c r="N162" s="7"/>
      <c r="O162" s="7"/>
      <c r="P162" s="2">
        <v>350</v>
      </c>
      <c r="Q162" s="2">
        <v>120</v>
      </c>
      <c r="R162" s="2">
        <v>2.5</v>
      </c>
      <c r="S162" s="12">
        <v>54.9</v>
      </c>
      <c r="T162" s="12">
        <v>1.64</v>
      </c>
    </row>
    <row r="163" spans="1:20">
      <c r="D163" s="2" t="s">
        <v>116</v>
      </c>
      <c r="E163" s="7">
        <v>53.014245014245006</v>
      </c>
      <c r="F163" s="7">
        <v>6.2564102564102555</v>
      </c>
      <c r="G163" s="7">
        <v>2.6096866096866096</v>
      </c>
      <c r="H163" s="7">
        <v>37.834757834757831</v>
      </c>
      <c r="I163" s="7">
        <v>80.7</v>
      </c>
      <c r="J163" s="7">
        <v>14.8</v>
      </c>
      <c r="K163" s="7">
        <v>4.5</v>
      </c>
      <c r="L163" s="7"/>
      <c r="M163" s="7"/>
      <c r="N163" s="7"/>
      <c r="O163" s="7"/>
      <c r="P163" s="2">
        <v>700</v>
      </c>
      <c r="Q163" s="2">
        <v>120</v>
      </c>
      <c r="R163" s="2">
        <v>8.33</v>
      </c>
      <c r="S163" s="12">
        <v>35</v>
      </c>
      <c r="T163" s="12">
        <v>186.5</v>
      </c>
    </row>
    <row r="164" spans="1:20">
      <c r="D164" s="2" t="s">
        <v>117</v>
      </c>
      <c r="E164" s="7">
        <v>56.085156712004732</v>
      </c>
      <c r="F164" s="7">
        <v>7.1082199881726789</v>
      </c>
      <c r="G164" s="7">
        <v>4.8610289769367245</v>
      </c>
      <c r="H164" s="7">
        <v>30.83382613837966</v>
      </c>
      <c r="I164" s="7">
        <v>73.526473526473495</v>
      </c>
      <c r="J164" s="7">
        <v>20.879120879120901</v>
      </c>
      <c r="K164" s="7">
        <v>5.5944055944055897</v>
      </c>
      <c r="L164" s="7"/>
      <c r="M164" s="7"/>
      <c r="N164" s="7"/>
      <c r="O164" s="7"/>
      <c r="P164" s="2">
        <v>350</v>
      </c>
      <c r="Q164" s="2">
        <v>120</v>
      </c>
      <c r="R164" s="2">
        <v>2.5</v>
      </c>
      <c r="S164" s="12">
        <v>62.3</v>
      </c>
      <c r="T164" s="12">
        <v>0.92</v>
      </c>
    </row>
    <row r="165" spans="1:20">
      <c r="D165" s="2" t="s">
        <v>117</v>
      </c>
      <c r="E165" s="7">
        <v>56.085156712004732</v>
      </c>
      <c r="F165" s="7">
        <v>7.1082199881726789</v>
      </c>
      <c r="G165" s="7">
        <v>4.8610289769367245</v>
      </c>
      <c r="H165" s="7">
        <v>30.83382613837966</v>
      </c>
      <c r="I165" s="7">
        <v>73.526473526473495</v>
      </c>
      <c r="J165" s="7">
        <v>20.879120879120901</v>
      </c>
      <c r="K165" s="7">
        <v>5.5944055944055897</v>
      </c>
      <c r="L165" s="7"/>
      <c r="M165" s="7"/>
      <c r="N165" s="7"/>
      <c r="O165" s="7"/>
      <c r="P165" s="2">
        <v>700</v>
      </c>
      <c r="Q165" s="2">
        <v>120</v>
      </c>
      <c r="R165" s="2">
        <v>8.33</v>
      </c>
      <c r="S165" s="12">
        <v>36.4</v>
      </c>
      <c r="T165" s="12">
        <v>4.1100000000000003</v>
      </c>
    </row>
    <row r="166" spans="1:20">
      <c r="A166" s="3" t="s">
        <v>118</v>
      </c>
      <c r="B166" s="3" t="s">
        <v>119</v>
      </c>
      <c r="C166" s="3" t="s">
        <v>120</v>
      </c>
      <c r="D166" s="2" t="s">
        <v>121</v>
      </c>
      <c r="E166" s="7">
        <v>48.867115737905699</v>
      </c>
      <c r="F166" s="7">
        <v>6.2461726883037354</v>
      </c>
      <c r="G166" s="7">
        <v>0.32659726474790773</v>
      </c>
      <c r="H166" s="7">
        <v>44.090630740967548</v>
      </c>
      <c r="I166" s="7">
        <v>77.751706484641602</v>
      </c>
      <c r="J166" s="7">
        <v>2.1544368600682602</v>
      </c>
      <c r="K166" s="7">
        <v>20.0938566552901</v>
      </c>
      <c r="L166" s="7"/>
      <c r="M166" s="7"/>
      <c r="N166" s="7"/>
      <c r="O166" s="7"/>
      <c r="P166" s="2">
        <v>500</v>
      </c>
      <c r="Q166" s="2">
        <v>60</v>
      </c>
      <c r="R166" s="2">
        <v>1</v>
      </c>
      <c r="S166" s="12">
        <v>39.690721649484502</v>
      </c>
      <c r="T166" s="12">
        <v>13.54</v>
      </c>
    </row>
    <row r="167" spans="1:20">
      <c r="D167" s="2" t="s">
        <v>121</v>
      </c>
      <c r="E167" s="7">
        <v>48.867115737905699</v>
      </c>
      <c r="F167" s="7">
        <v>6.2461726883037354</v>
      </c>
      <c r="G167" s="7">
        <v>0.32659726474790773</v>
      </c>
      <c r="H167" s="7">
        <v>44.090630740967548</v>
      </c>
      <c r="I167" s="7">
        <v>77.751706484641602</v>
      </c>
      <c r="J167" s="7">
        <v>2.1544368600682602</v>
      </c>
      <c r="K167" s="7">
        <v>20.0938566552901</v>
      </c>
      <c r="L167" s="7"/>
      <c r="M167" s="7"/>
      <c r="N167" s="7"/>
      <c r="O167" s="7"/>
      <c r="P167" s="2">
        <v>500</v>
      </c>
      <c r="Q167" s="2">
        <v>60</v>
      </c>
      <c r="R167" s="2">
        <v>2</v>
      </c>
      <c r="S167" s="12">
        <v>37.628865979381402</v>
      </c>
      <c r="T167" s="12">
        <v>14.36</v>
      </c>
    </row>
    <row r="168" spans="1:20">
      <c r="D168" s="2" t="s">
        <v>121</v>
      </c>
      <c r="E168" s="7">
        <v>48.867115737905699</v>
      </c>
      <c r="F168" s="7">
        <v>6.2461726883037354</v>
      </c>
      <c r="G168" s="7">
        <v>0.32659726474790773</v>
      </c>
      <c r="H168" s="7">
        <v>44.090630740967548</v>
      </c>
      <c r="I168" s="7">
        <v>77.751706484641602</v>
      </c>
      <c r="J168" s="7">
        <v>2.1544368600682602</v>
      </c>
      <c r="K168" s="7">
        <v>20.0938566552901</v>
      </c>
      <c r="L168" s="7"/>
      <c r="M168" s="7"/>
      <c r="N168" s="7"/>
      <c r="O168" s="7"/>
      <c r="P168" s="2">
        <v>500</v>
      </c>
      <c r="Q168" s="2">
        <v>60</v>
      </c>
      <c r="R168" s="2">
        <v>5</v>
      </c>
      <c r="S168" s="12">
        <v>36.082474226804102</v>
      </c>
      <c r="T168" s="12">
        <v>14.95</v>
      </c>
    </row>
    <row r="169" spans="1:20">
      <c r="D169" s="2" t="s">
        <v>121</v>
      </c>
      <c r="E169" s="7">
        <v>48.867115737905699</v>
      </c>
      <c r="F169" s="7">
        <v>6.2461726883037354</v>
      </c>
      <c r="G169" s="7">
        <v>0.32659726474790773</v>
      </c>
      <c r="H169" s="7">
        <v>44.090630740967548</v>
      </c>
      <c r="I169" s="7">
        <v>77.751706484641602</v>
      </c>
      <c r="J169" s="7">
        <v>2.1544368600682602</v>
      </c>
      <c r="K169" s="7">
        <v>20.0938566552901</v>
      </c>
      <c r="L169" s="7"/>
      <c r="M169" s="7"/>
      <c r="N169" s="7"/>
      <c r="O169" s="7"/>
      <c r="P169" s="2">
        <v>500</v>
      </c>
      <c r="Q169" s="2">
        <v>15</v>
      </c>
      <c r="R169" s="2">
        <v>10</v>
      </c>
      <c r="S169" s="12">
        <v>38.659793814433002</v>
      </c>
      <c r="T169" s="12">
        <v>12.35</v>
      </c>
    </row>
    <row r="170" spans="1:20">
      <c r="D170" s="2" t="s">
        <v>121</v>
      </c>
      <c r="E170" s="7">
        <v>48.867115737905699</v>
      </c>
      <c r="F170" s="7">
        <v>6.2461726883037354</v>
      </c>
      <c r="G170" s="7">
        <v>0.32659726474790773</v>
      </c>
      <c r="H170" s="7">
        <v>44.090630740967548</v>
      </c>
      <c r="I170" s="7">
        <v>77.751706484641602</v>
      </c>
      <c r="J170" s="7">
        <v>2.1544368600682602</v>
      </c>
      <c r="K170" s="7">
        <v>20.0938566552901</v>
      </c>
      <c r="L170" s="7"/>
      <c r="M170" s="7"/>
      <c r="N170" s="7"/>
      <c r="O170" s="7"/>
      <c r="P170" s="2">
        <v>500</v>
      </c>
      <c r="Q170" s="2">
        <v>30</v>
      </c>
      <c r="R170" s="2">
        <v>10</v>
      </c>
      <c r="S170" s="12">
        <v>37.628865979381402</v>
      </c>
      <c r="T170" s="12">
        <v>13.45</v>
      </c>
    </row>
    <row r="171" spans="1:20">
      <c r="D171" s="2" t="s">
        <v>121</v>
      </c>
      <c r="E171" s="7">
        <v>48.867115737905699</v>
      </c>
      <c r="F171" s="7">
        <v>6.2461726883037354</v>
      </c>
      <c r="G171" s="7">
        <v>0.32659726474790773</v>
      </c>
      <c r="H171" s="7">
        <v>44.090630740967548</v>
      </c>
      <c r="I171" s="7">
        <v>77.751706484641602</v>
      </c>
      <c r="J171" s="7">
        <v>2.1544368600682602</v>
      </c>
      <c r="K171" s="7">
        <v>20.0938566552901</v>
      </c>
      <c r="L171" s="7"/>
      <c r="M171" s="7"/>
      <c r="N171" s="7"/>
      <c r="O171" s="7"/>
      <c r="P171" s="2">
        <v>300</v>
      </c>
      <c r="Q171" s="2">
        <v>60</v>
      </c>
      <c r="R171" s="2">
        <v>10</v>
      </c>
      <c r="S171" s="12">
        <v>57.216000000000001</v>
      </c>
      <c r="T171" s="12">
        <v>7.12</v>
      </c>
    </row>
    <row r="172" spans="1:20">
      <c r="D172" s="2" t="s">
        <v>121</v>
      </c>
      <c r="E172" s="7">
        <v>48.867115737905699</v>
      </c>
      <c r="F172" s="7">
        <v>6.2461726883037354</v>
      </c>
      <c r="G172" s="7">
        <v>0.32659726474790773</v>
      </c>
      <c r="H172" s="7">
        <v>44.090630740967548</v>
      </c>
      <c r="I172" s="7">
        <v>77.751706484641602</v>
      </c>
      <c r="J172" s="7">
        <v>2.1544368600682602</v>
      </c>
      <c r="K172" s="7">
        <v>20.0938566552901</v>
      </c>
      <c r="L172" s="7"/>
      <c r="M172" s="7"/>
      <c r="N172" s="7"/>
      <c r="O172" s="7"/>
      <c r="P172" s="2">
        <v>400</v>
      </c>
      <c r="Q172" s="2">
        <v>60</v>
      </c>
      <c r="R172" s="2">
        <v>10</v>
      </c>
      <c r="S172" s="12">
        <v>40.722000000000001</v>
      </c>
      <c r="T172" s="12">
        <v>12.78</v>
      </c>
    </row>
    <row r="173" spans="1:20">
      <c r="D173" s="2" t="s">
        <v>121</v>
      </c>
      <c r="E173" s="7">
        <v>48.867115737905699</v>
      </c>
      <c r="F173" s="7">
        <v>6.2461726883037354</v>
      </c>
      <c r="G173" s="7">
        <v>0.32659726474790773</v>
      </c>
      <c r="H173" s="7">
        <v>44.090630740967548</v>
      </c>
      <c r="I173" s="7">
        <v>77.751706484641602</v>
      </c>
      <c r="J173" s="7">
        <v>2.1544368600682602</v>
      </c>
      <c r="K173" s="7">
        <v>20.0938566552901</v>
      </c>
      <c r="L173" s="7"/>
      <c r="M173" s="7"/>
      <c r="N173" s="7"/>
      <c r="O173" s="7"/>
      <c r="P173" s="2">
        <v>500</v>
      </c>
      <c r="Q173" s="2">
        <v>60</v>
      </c>
      <c r="R173" s="2">
        <v>10</v>
      </c>
      <c r="S173" s="12">
        <v>35.567010309278302</v>
      </c>
      <c r="T173" s="12">
        <v>15.88</v>
      </c>
    </row>
    <row r="174" spans="1:20">
      <c r="D174" s="2" t="s">
        <v>121</v>
      </c>
      <c r="E174" s="7">
        <v>48.867115737905699</v>
      </c>
      <c r="F174" s="7">
        <v>6.2461726883037354</v>
      </c>
      <c r="G174" s="7">
        <v>0.32659726474790773</v>
      </c>
      <c r="H174" s="7">
        <v>44.090630740967548</v>
      </c>
      <c r="I174" s="7">
        <v>77.751706484641602</v>
      </c>
      <c r="J174" s="7">
        <v>2.1544368600682602</v>
      </c>
      <c r="K174" s="7">
        <v>20.0938566552901</v>
      </c>
      <c r="L174" s="7"/>
      <c r="M174" s="7"/>
      <c r="N174" s="7"/>
      <c r="O174" s="7"/>
      <c r="P174" s="2">
        <v>500</v>
      </c>
      <c r="Q174" s="2">
        <v>60</v>
      </c>
      <c r="R174" s="2">
        <v>10</v>
      </c>
      <c r="S174" s="12">
        <v>35.052</v>
      </c>
      <c r="T174" s="12">
        <v>15.88</v>
      </c>
    </row>
    <row r="175" spans="1:20">
      <c r="D175" s="2" t="s">
        <v>121</v>
      </c>
      <c r="E175" s="7">
        <v>48.867115737905699</v>
      </c>
      <c r="F175" s="7">
        <v>6.2461726883037354</v>
      </c>
      <c r="G175" s="7">
        <v>0.32659726474790773</v>
      </c>
      <c r="H175" s="7">
        <v>44.090630740967548</v>
      </c>
      <c r="I175" s="7">
        <v>77.751706484641602</v>
      </c>
      <c r="J175" s="7">
        <v>2.1544368600682602</v>
      </c>
      <c r="K175" s="7">
        <v>20.0938566552901</v>
      </c>
      <c r="L175" s="7"/>
      <c r="M175" s="7"/>
      <c r="N175" s="7"/>
      <c r="O175" s="7"/>
      <c r="P175" s="2">
        <v>600</v>
      </c>
      <c r="Q175" s="2">
        <v>60</v>
      </c>
      <c r="R175" s="2">
        <v>10</v>
      </c>
      <c r="S175" s="12">
        <v>32.979999999999997</v>
      </c>
      <c r="T175" s="12">
        <v>17.649999999999999</v>
      </c>
    </row>
    <row r="176" spans="1:20">
      <c r="D176" s="2" t="s">
        <v>121</v>
      </c>
      <c r="E176" s="7">
        <v>48.867115737905699</v>
      </c>
      <c r="F176" s="7">
        <v>6.2461726883037354</v>
      </c>
      <c r="G176" s="7">
        <v>0.32659726474790773</v>
      </c>
      <c r="H176" s="7">
        <v>44.090630740967548</v>
      </c>
      <c r="I176" s="7">
        <v>77.751706484641602</v>
      </c>
      <c r="J176" s="7">
        <v>2.1544368600682602</v>
      </c>
      <c r="K176" s="7">
        <v>20.0938566552901</v>
      </c>
      <c r="L176" s="7"/>
      <c r="M176" s="7"/>
      <c r="N176" s="7"/>
      <c r="O176" s="7"/>
      <c r="P176" s="2">
        <v>700</v>
      </c>
      <c r="Q176" s="2">
        <v>60</v>
      </c>
      <c r="R176" s="2">
        <v>10</v>
      </c>
      <c r="S176" s="12">
        <v>30.928000000000001</v>
      </c>
      <c r="T176" s="12">
        <v>16.78</v>
      </c>
    </row>
    <row r="177" spans="1:20">
      <c r="D177" s="2" t="s">
        <v>121</v>
      </c>
      <c r="E177" s="7">
        <v>48.867115737905699</v>
      </c>
      <c r="F177" s="7">
        <v>6.2461726883037354</v>
      </c>
      <c r="G177" s="7">
        <v>0.32659726474790773</v>
      </c>
      <c r="H177" s="7">
        <v>44.090630740967548</v>
      </c>
      <c r="I177" s="7">
        <v>77.751706484641602</v>
      </c>
      <c r="J177" s="7">
        <v>2.1544368600682602</v>
      </c>
      <c r="K177" s="7">
        <v>20.0938566552901</v>
      </c>
      <c r="L177" s="7"/>
      <c r="M177" s="7"/>
      <c r="N177" s="7"/>
      <c r="O177" s="7"/>
      <c r="P177" s="2">
        <v>500</v>
      </c>
      <c r="Q177" s="2">
        <v>90</v>
      </c>
      <c r="R177" s="2">
        <v>10</v>
      </c>
      <c r="S177" s="12">
        <v>33.505154639175203</v>
      </c>
      <c r="T177" s="12">
        <v>18.12</v>
      </c>
    </row>
    <row r="178" spans="1:20">
      <c r="A178" s="3" t="s">
        <v>122</v>
      </c>
      <c r="B178" s="3" t="s">
        <v>123</v>
      </c>
      <c r="C178" s="3" t="s">
        <v>124</v>
      </c>
      <c r="D178" s="2" t="s">
        <v>125</v>
      </c>
      <c r="E178" s="7">
        <v>48.912713664407804</v>
      </c>
      <c r="F178" s="7">
        <v>5.9977748558713451</v>
      </c>
      <c r="G178" s="7">
        <v>0.52594315768180444</v>
      </c>
      <c r="H178" s="7">
        <v>44.442196824112465</v>
      </c>
      <c r="I178" s="7">
        <v>78.260000000000005</v>
      </c>
      <c r="J178" s="7">
        <v>1.1299999999999999</v>
      </c>
      <c r="K178" s="7">
        <v>20.61</v>
      </c>
      <c r="L178" s="7">
        <v>49.873571356326494</v>
      </c>
      <c r="M178" s="7">
        <v>22.929098816627896</v>
      </c>
      <c r="N178" s="7">
        <v>24.769899868514209</v>
      </c>
      <c r="O178" s="7">
        <v>2.4274299585314107</v>
      </c>
      <c r="P178" s="2">
        <v>400</v>
      </c>
      <c r="Q178" s="2">
        <v>10</v>
      </c>
      <c r="R178" s="2">
        <v>10</v>
      </c>
      <c r="S178" s="12">
        <v>59.835000000000001</v>
      </c>
      <c r="T178" s="12">
        <v>211.435</v>
      </c>
    </row>
    <row r="179" spans="1:20">
      <c r="D179" s="2" t="s">
        <v>125</v>
      </c>
      <c r="E179" s="7">
        <v>48.912713664407804</v>
      </c>
      <c r="F179" s="7">
        <v>5.9977748558713451</v>
      </c>
      <c r="G179" s="7">
        <v>0.52594315768180444</v>
      </c>
      <c r="H179" s="7">
        <v>44.442196824112465</v>
      </c>
      <c r="I179" s="7">
        <v>78.260000000000005</v>
      </c>
      <c r="J179" s="7">
        <v>1.1299999999999999</v>
      </c>
      <c r="K179" s="7">
        <v>20.61</v>
      </c>
      <c r="L179" s="7">
        <v>49.873571356326494</v>
      </c>
      <c r="M179" s="7">
        <v>22.929098816627896</v>
      </c>
      <c r="N179" s="7">
        <v>24.769899868514209</v>
      </c>
      <c r="O179" s="7">
        <v>2.4274299585314107</v>
      </c>
      <c r="P179" s="2">
        <v>450</v>
      </c>
      <c r="Q179" s="2">
        <v>10</v>
      </c>
      <c r="R179" s="2">
        <v>10</v>
      </c>
      <c r="S179" s="12">
        <v>55.664000000000001</v>
      </c>
      <c r="T179" s="12">
        <v>224.471</v>
      </c>
    </row>
    <row r="180" spans="1:20">
      <c r="D180" s="2" t="s">
        <v>125</v>
      </c>
      <c r="E180" s="7">
        <v>48.912713664407804</v>
      </c>
      <c r="F180" s="7">
        <v>5.9977748558713451</v>
      </c>
      <c r="G180" s="7">
        <v>0.52594315768180444</v>
      </c>
      <c r="H180" s="7">
        <v>44.442196824112465</v>
      </c>
      <c r="I180" s="7">
        <v>78.260000000000005</v>
      </c>
      <c r="J180" s="7">
        <v>1.1299999999999999</v>
      </c>
      <c r="K180" s="7">
        <v>20.61</v>
      </c>
      <c r="L180" s="7">
        <v>49.873571356326494</v>
      </c>
      <c r="M180" s="7">
        <v>22.929098816627896</v>
      </c>
      <c r="N180" s="7">
        <v>24.769899868514209</v>
      </c>
      <c r="O180" s="7">
        <v>2.4274299585314107</v>
      </c>
      <c r="P180" s="2">
        <v>500</v>
      </c>
      <c r="Q180" s="2">
        <v>10</v>
      </c>
      <c r="R180" s="2">
        <v>10</v>
      </c>
      <c r="S180" s="12">
        <v>53.305999999999997</v>
      </c>
      <c r="T180" s="12">
        <v>346.255</v>
      </c>
    </row>
    <row r="181" spans="1:20">
      <c r="D181" s="2" t="s">
        <v>125</v>
      </c>
      <c r="E181" s="7">
        <v>48.912713664407804</v>
      </c>
      <c r="F181" s="7">
        <v>5.9977748558713451</v>
      </c>
      <c r="G181" s="7">
        <v>0.52594315768180444</v>
      </c>
      <c r="H181" s="7">
        <v>44.442196824112465</v>
      </c>
      <c r="I181" s="7">
        <v>78.260000000000005</v>
      </c>
      <c r="J181" s="7">
        <v>1.1299999999999999</v>
      </c>
      <c r="K181" s="7">
        <v>20.61</v>
      </c>
      <c r="L181" s="7">
        <v>49.873571356326494</v>
      </c>
      <c r="M181" s="7">
        <v>22.929098816627896</v>
      </c>
      <c r="N181" s="7">
        <v>24.769899868514209</v>
      </c>
      <c r="O181" s="7">
        <v>2.4274299585314107</v>
      </c>
      <c r="P181" s="2">
        <v>550</v>
      </c>
      <c r="Q181" s="2">
        <v>10</v>
      </c>
      <c r="R181" s="2">
        <v>10</v>
      </c>
      <c r="S181" s="12">
        <v>52.537999999999997</v>
      </c>
      <c r="T181" s="12">
        <v>386.80099999999999</v>
      </c>
    </row>
    <row r="182" spans="1:20">
      <c r="D182" s="2" t="s">
        <v>125</v>
      </c>
      <c r="E182" s="7">
        <v>48.912713664407804</v>
      </c>
      <c r="F182" s="7">
        <v>5.9977748558713451</v>
      </c>
      <c r="G182" s="7">
        <v>0.52594315768180444</v>
      </c>
      <c r="H182" s="7">
        <v>44.442196824112465</v>
      </c>
      <c r="I182" s="7">
        <v>78.260000000000005</v>
      </c>
      <c r="J182" s="7">
        <v>1.1299999999999999</v>
      </c>
      <c r="K182" s="7">
        <v>20.61</v>
      </c>
      <c r="L182" s="7">
        <v>49.873571356326494</v>
      </c>
      <c r="M182" s="7">
        <v>22.929098816627896</v>
      </c>
      <c r="N182" s="7">
        <v>24.769899868514209</v>
      </c>
      <c r="O182" s="7">
        <v>2.4274299585314107</v>
      </c>
      <c r="P182" s="2">
        <v>600</v>
      </c>
      <c r="Q182" s="2">
        <v>10</v>
      </c>
      <c r="R182" s="2">
        <v>10</v>
      </c>
      <c r="S182" s="12">
        <v>48.359000000000002</v>
      </c>
      <c r="T182" s="12">
        <v>407.33800000000002</v>
      </c>
    </row>
    <row r="183" spans="1:20">
      <c r="D183" s="2" t="s">
        <v>125</v>
      </c>
      <c r="E183" s="7">
        <v>48.912713664407804</v>
      </c>
      <c r="F183" s="7">
        <v>5.9977748558713451</v>
      </c>
      <c r="G183" s="7">
        <v>0.52594315768180444</v>
      </c>
      <c r="H183" s="7">
        <v>44.442196824112465</v>
      </c>
      <c r="I183" s="7">
        <v>78.260000000000005</v>
      </c>
      <c r="J183" s="7">
        <v>1.1299999999999999</v>
      </c>
      <c r="K183" s="7">
        <v>20.61</v>
      </c>
      <c r="L183" s="7">
        <v>49.873571356326494</v>
      </c>
      <c r="M183" s="7">
        <v>22.929098816627896</v>
      </c>
      <c r="N183" s="7">
        <v>24.769899868514209</v>
      </c>
      <c r="O183" s="7">
        <v>2.4274299585314107</v>
      </c>
      <c r="P183" s="2">
        <v>400</v>
      </c>
      <c r="Q183" s="2">
        <v>10</v>
      </c>
      <c r="R183" s="2">
        <v>30</v>
      </c>
      <c r="S183" s="12">
        <v>56.835000000000001</v>
      </c>
      <c r="T183" s="12">
        <v>250.33799999999999</v>
      </c>
    </row>
    <row r="184" spans="1:20">
      <c r="D184" s="2" t="s">
        <v>125</v>
      </c>
      <c r="E184" s="7">
        <v>48.912713664407804</v>
      </c>
      <c r="F184" s="7">
        <v>5.9977748558713451</v>
      </c>
      <c r="G184" s="7">
        <v>0.52594315768180444</v>
      </c>
      <c r="H184" s="7">
        <v>44.442196824112465</v>
      </c>
      <c r="I184" s="7">
        <v>78.260000000000005</v>
      </c>
      <c r="J184" s="7">
        <v>1.1299999999999999</v>
      </c>
      <c r="K184" s="7">
        <v>20.61</v>
      </c>
      <c r="L184" s="7">
        <v>49.873571356326494</v>
      </c>
      <c r="M184" s="7">
        <v>22.929098816627896</v>
      </c>
      <c r="N184" s="7">
        <v>24.769899868514209</v>
      </c>
      <c r="O184" s="7">
        <v>2.4274299585314107</v>
      </c>
      <c r="P184" s="2">
        <v>450</v>
      </c>
      <c r="Q184" s="2">
        <v>10</v>
      </c>
      <c r="R184" s="2">
        <v>30</v>
      </c>
      <c r="S184" s="12">
        <v>54.158999999999999</v>
      </c>
      <c r="T184" s="12">
        <v>293.37400000000002</v>
      </c>
    </row>
    <row r="185" spans="1:20">
      <c r="D185" s="2" t="s">
        <v>125</v>
      </c>
      <c r="E185" s="7">
        <v>48.912713664407804</v>
      </c>
      <c r="F185" s="7">
        <v>5.9977748558713451</v>
      </c>
      <c r="G185" s="7">
        <v>0.52594315768180444</v>
      </c>
      <c r="H185" s="7">
        <v>44.442196824112465</v>
      </c>
      <c r="I185" s="7">
        <v>78.260000000000005</v>
      </c>
      <c r="J185" s="7">
        <v>1.1299999999999999</v>
      </c>
      <c r="K185" s="7">
        <v>20.61</v>
      </c>
      <c r="L185" s="7">
        <v>49.873571356326494</v>
      </c>
      <c r="M185" s="7">
        <v>22.929098816627896</v>
      </c>
      <c r="N185" s="7">
        <v>24.769899868514209</v>
      </c>
      <c r="O185" s="7">
        <v>2.4274299585314107</v>
      </c>
      <c r="P185" s="2">
        <v>500</v>
      </c>
      <c r="Q185" s="2">
        <v>10</v>
      </c>
      <c r="R185" s="2">
        <v>30</v>
      </c>
      <c r="S185" s="12">
        <v>50.798000000000002</v>
      </c>
      <c r="T185" s="12">
        <v>367.65899999999999</v>
      </c>
    </row>
    <row r="186" spans="1:20">
      <c r="D186" s="2" t="s">
        <v>125</v>
      </c>
      <c r="E186" s="7">
        <v>48.912713664407804</v>
      </c>
      <c r="F186" s="7">
        <v>5.9977748558713451</v>
      </c>
      <c r="G186" s="7">
        <v>0.52594315768180444</v>
      </c>
      <c r="H186" s="7">
        <v>44.442196824112465</v>
      </c>
      <c r="I186" s="7">
        <v>78.260000000000005</v>
      </c>
      <c r="J186" s="7">
        <v>1.1299999999999999</v>
      </c>
      <c r="K186" s="7">
        <v>20.61</v>
      </c>
      <c r="L186" s="7">
        <v>49.873571356326494</v>
      </c>
      <c r="M186" s="7">
        <v>22.929098816627896</v>
      </c>
      <c r="N186" s="7">
        <v>24.769899868514209</v>
      </c>
      <c r="O186" s="7">
        <v>2.4274299585314107</v>
      </c>
      <c r="P186" s="2">
        <v>550</v>
      </c>
      <c r="Q186" s="2">
        <v>10</v>
      </c>
      <c r="R186" s="2">
        <v>30</v>
      </c>
      <c r="S186" s="12">
        <v>49.027000000000001</v>
      </c>
      <c r="T186" s="12">
        <v>400.7</v>
      </c>
    </row>
    <row r="187" spans="1:20">
      <c r="D187" s="2" t="s">
        <v>125</v>
      </c>
      <c r="E187" s="7">
        <v>48.912713664407804</v>
      </c>
      <c r="F187" s="7">
        <v>5.9977748558713451</v>
      </c>
      <c r="G187" s="7">
        <v>0.52594315768180444</v>
      </c>
      <c r="H187" s="7">
        <v>44.442196824112465</v>
      </c>
      <c r="I187" s="7">
        <v>78.260000000000005</v>
      </c>
      <c r="J187" s="7">
        <v>1.1299999999999999</v>
      </c>
      <c r="K187" s="7">
        <v>20.61</v>
      </c>
      <c r="L187" s="7">
        <v>49.873571356326494</v>
      </c>
      <c r="M187" s="7">
        <v>22.929098816627896</v>
      </c>
      <c r="N187" s="7">
        <v>24.769899868514209</v>
      </c>
      <c r="O187" s="7">
        <v>2.4274299585314107</v>
      </c>
      <c r="P187" s="2">
        <v>600</v>
      </c>
      <c r="Q187" s="2">
        <v>10</v>
      </c>
      <c r="R187" s="2">
        <v>30</v>
      </c>
      <c r="S187" s="12">
        <v>47.713000000000001</v>
      </c>
      <c r="T187" s="12">
        <v>418.73200000000003</v>
      </c>
    </row>
    <row r="188" spans="1:20">
      <c r="D188" s="2" t="s">
        <v>125</v>
      </c>
      <c r="E188" s="7">
        <v>48.912713664407804</v>
      </c>
      <c r="F188" s="7">
        <v>5.9977748558713451</v>
      </c>
      <c r="G188" s="7">
        <v>0.52594315768180444</v>
      </c>
      <c r="H188" s="7">
        <v>44.442196824112465</v>
      </c>
      <c r="I188" s="7">
        <v>78.260000000000005</v>
      </c>
      <c r="J188" s="7">
        <v>1.1299999999999999</v>
      </c>
      <c r="K188" s="7">
        <v>20.61</v>
      </c>
      <c r="L188" s="7">
        <v>49.873571356326494</v>
      </c>
      <c r="M188" s="7">
        <v>22.929098816627896</v>
      </c>
      <c r="N188" s="7">
        <v>24.769899868514209</v>
      </c>
      <c r="O188" s="7">
        <v>2.4274299585314107</v>
      </c>
      <c r="P188" s="2">
        <v>400</v>
      </c>
      <c r="Q188" s="2">
        <v>10</v>
      </c>
      <c r="R188" s="2">
        <v>50</v>
      </c>
      <c r="S188" s="12">
        <v>56.16</v>
      </c>
      <c r="T188" s="12">
        <v>179.23500000000001</v>
      </c>
    </row>
    <row r="189" spans="1:20">
      <c r="D189" s="2" t="s">
        <v>125</v>
      </c>
      <c r="E189" s="7">
        <v>48.912713664407804</v>
      </c>
      <c r="F189" s="7">
        <v>5.9977748558713451</v>
      </c>
      <c r="G189" s="7">
        <v>0.52594315768180444</v>
      </c>
      <c r="H189" s="7">
        <v>44.442196824112465</v>
      </c>
      <c r="I189" s="7">
        <v>78.260000000000005</v>
      </c>
      <c r="J189" s="7">
        <v>1.1299999999999999</v>
      </c>
      <c r="K189" s="7">
        <v>20.61</v>
      </c>
      <c r="L189" s="7">
        <v>49.873571356326494</v>
      </c>
      <c r="M189" s="7">
        <v>22.929098816627896</v>
      </c>
      <c r="N189" s="7">
        <v>24.769899868514209</v>
      </c>
      <c r="O189" s="7">
        <v>2.4274299585314107</v>
      </c>
      <c r="P189" s="2">
        <v>450</v>
      </c>
      <c r="Q189" s="2">
        <v>10</v>
      </c>
      <c r="R189" s="2">
        <v>50</v>
      </c>
      <c r="S189" s="12">
        <v>50.322000000000003</v>
      </c>
      <c r="T189" s="12">
        <v>248.52</v>
      </c>
    </row>
    <row r="190" spans="1:20">
      <c r="D190" s="2" t="s">
        <v>125</v>
      </c>
      <c r="E190" s="7">
        <v>48.912713664407804</v>
      </c>
      <c r="F190" s="7">
        <v>5.9977748558713451</v>
      </c>
      <c r="G190" s="7">
        <v>0.52594315768180444</v>
      </c>
      <c r="H190" s="7">
        <v>44.442196824112465</v>
      </c>
      <c r="I190" s="7">
        <v>78.260000000000005</v>
      </c>
      <c r="J190" s="7">
        <v>1.1299999999999999</v>
      </c>
      <c r="K190" s="7">
        <v>20.61</v>
      </c>
      <c r="L190" s="7">
        <v>49.873571356326494</v>
      </c>
      <c r="M190" s="7">
        <v>22.929098816627896</v>
      </c>
      <c r="N190" s="7">
        <v>24.769899868514209</v>
      </c>
      <c r="O190" s="7">
        <v>2.4274299585314107</v>
      </c>
      <c r="P190" s="2">
        <v>500</v>
      </c>
      <c r="Q190" s="2">
        <v>10</v>
      </c>
      <c r="R190" s="2">
        <v>50</v>
      </c>
      <c r="S190" s="12">
        <v>49.284999999999997</v>
      </c>
      <c r="T190" s="12">
        <v>312.81099999999998</v>
      </c>
    </row>
    <row r="191" spans="1:20">
      <c r="D191" s="2" t="s">
        <v>125</v>
      </c>
      <c r="E191" s="7">
        <v>48.912713664407804</v>
      </c>
      <c r="F191" s="7">
        <v>5.9977748558713451</v>
      </c>
      <c r="G191" s="7">
        <v>0.52594315768180444</v>
      </c>
      <c r="H191" s="7">
        <v>44.442196824112465</v>
      </c>
      <c r="I191" s="7">
        <v>78.260000000000005</v>
      </c>
      <c r="J191" s="7">
        <v>1.1299999999999999</v>
      </c>
      <c r="K191" s="7">
        <v>20.61</v>
      </c>
      <c r="L191" s="7">
        <v>49.873571356326494</v>
      </c>
      <c r="M191" s="7">
        <v>22.929098816627896</v>
      </c>
      <c r="N191" s="7">
        <v>24.769899868514209</v>
      </c>
      <c r="O191" s="7">
        <v>2.4274299585314107</v>
      </c>
      <c r="P191" s="2">
        <v>550</v>
      </c>
      <c r="Q191" s="2">
        <v>10</v>
      </c>
      <c r="R191" s="2">
        <v>50</v>
      </c>
      <c r="S191" s="12">
        <v>47.777999999999999</v>
      </c>
      <c r="T191" s="12">
        <v>342.10700000000003</v>
      </c>
    </row>
    <row r="192" spans="1:20">
      <c r="D192" s="2" t="s">
        <v>125</v>
      </c>
      <c r="E192" s="7">
        <v>48.912713664407804</v>
      </c>
      <c r="F192" s="7">
        <v>5.9977748558713451</v>
      </c>
      <c r="G192" s="7">
        <v>0.52594315768180444</v>
      </c>
      <c r="H192" s="7">
        <v>44.442196824112465</v>
      </c>
      <c r="I192" s="7">
        <v>78.260000000000005</v>
      </c>
      <c r="J192" s="7">
        <v>1.1299999999999999</v>
      </c>
      <c r="K192" s="7">
        <v>20.61</v>
      </c>
      <c r="L192" s="7">
        <v>49.873571356326494</v>
      </c>
      <c r="M192" s="7">
        <v>22.929098816627896</v>
      </c>
      <c r="N192" s="7">
        <v>24.769899868514209</v>
      </c>
      <c r="O192" s="7">
        <v>2.4274299585314107</v>
      </c>
      <c r="P192" s="2">
        <v>600</v>
      </c>
      <c r="Q192" s="2">
        <v>10</v>
      </c>
      <c r="R192" s="2">
        <v>50</v>
      </c>
      <c r="S192" s="12">
        <v>46.957000000000001</v>
      </c>
      <c r="T192" s="12">
        <v>391.39299999999997</v>
      </c>
    </row>
    <row r="193" spans="1:20">
      <c r="A193" s="3" t="s">
        <v>126</v>
      </c>
      <c r="B193" s="3" t="s">
        <v>127</v>
      </c>
      <c r="C193" s="3" t="s">
        <v>128</v>
      </c>
      <c r="D193" s="2" t="s">
        <v>129</v>
      </c>
      <c r="E193" s="7">
        <v>49.1</v>
      </c>
      <c r="F193" s="7">
        <v>5.55</v>
      </c>
      <c r="G193" s="7">
        <v>0.45000000000000007</v>
      </c>
      <c r="H193" s="7">
        <v>44.9</v>
      </c>
      <c r="I193" s="7">
        <v>82.748598712891805</v>
      </c>
      <c r="J193" s="7">
        <v>0.52937512974880596</v>
      </c>
      <c r="K193" s="7">
        <v>16.722026157359402</v>
      </c>
      <c r="L193" s="7"/>
      <c r="M193" s="7"/>
      <c r="N193" s="7"/>
      <c r="O193" s="7"/>
      <c r="P193" s="2">
        <v>400</v>
      </c>
      <c r="Q193" s="2">
        <v>10</v>
      </c>
      <c r="R193" s="2">
        <v>20</v>
      </c>
      <c r="S193" s="12">
        <v>26.808</v>
      </c>
      <c r="T193" s="12"/>
    </row>
    <row r="194" spans="1:20">
      <c r="D194" s="2" t="s">
        <v>129</v>
      </c>
      <c r="E194" s="7">
        <v>49.1</v>
      </c>
      <c r="F194" s="7">
        <v>5.55</v>
      </c>
      <c r="G194" s="7">
        <v>0.45000000000000007</v>
      </c>
      <c r="H194" s="7">
        <v>44.9</v>
      </c>
      <c r="I194" s="7">
        <v>82.748598712891805</v>
      </c>
      <c r="J194" s="7">
        <v>0.52937512974880596</v>
      </c>
      <c r="K194" s="7">
        <v>16.722026157359402</v>
      </c>
      <c r="L194" s="7"/>
      <c r="M194" s="7"/>
      <c r="N194" s="7"/>
      <c r="O194" s="7"/>
      <c r="P194" s="2">
        <v>500</v>
      </c>
      <c r="Q194" s="2">
        <v>10</v>
      </c>
      <c r="R194" s="2">
        <v>20</v>
      </c>
      <c r="S194" s="12">
        <v>25.190999999999999</v>
      </c>
      <c r="T194" s="12"/>
    </row>
    <row r="195" spans="1:20">
      <c r="D195" s="2" t="s">
        <v>129</v>
      </c>
      <c r="E195" s="7">
        <v>49.1</v>
      </c>
      <c r="F195" s="7">
        <v>5.55</v>
      </c>
      <c r="G195" s="7">
        <v>0.45000000000000007</v>
      </c>
      <c r="H195" s="7">
        <v>44.9</v>
      </c>
      <c r="I195" s="7">
        <v>82.748598712891805</v>
      </c>
      <c r="J195" s="7">
        <v>0.52937512974880596</v>
      </c>
      <c r="K195" s="7">
        <v>16.722026157359402</v>
      </c>
      <c r="L195" s="7"/>
      <c r="M195" s="7"/>
      <c r="N195" s="7"/>
      <c r="O195" s="7"/>
      <c r="P195" s="2">
        <v>600</v>
      </c>
      <c r="Q195" s="2">
        <v>10</v>
      </c>
      <c r="R195" s="2">
        <v>20</v>
      </c>
      <c r="S195" s="12">
        <v>22.722999999999999</v>
      </c>
      <c r="T195" s="12">
        <v>313.51</v>
      </c>
    </row>
    <row r="196" spans="1:20">
      <c r="D196" s="2" t="s">
        <v>129</v>
      </c>
      <c r="E196" s="7">
        <v>49.1</v>
      </c>
      <c r="F196" s="7">
        <v>5.55</v>
      </c>
      <c r="G196" s="7">
        <v>0.45000000000000007</v>
      </c>
      <c r="H196" s="7">
        <v>44.9</v>
      </c>
      <c r="I196" s="7">
        <v>82.748598712891805</v>
      </c>
      <c r="J196" s="7">
        <v>0.52937512974880596</v>
      </c>
      <c r="K196" s="7">
        <v>16.722026157359402</v>
      </c>
      <c r="L196" s="7"/>
      <c r="M196" s="7"/>
      <c r="N196" s="7"/>
      <c r="O196" s="7"/>
      <c r="P196" s="2">
        <v>600</v>
      </c>
      <c r="Q196" s="2">
        <v>10</v>
      </c>
      <c r="R196" s="2">
        <v>20</v>
      </c>
      <c r="S196" s="12">
        <v>22.3829787234042</v>
      </c>
      <c r="T196" s="12"/>
    </row>
    <row r="197" spans="1:20">
      <c r="D197" s="2" t="s">
        <v>129</v>
      </c>
      <c r="E197" s="7">
        <v>49.1</v>
      </c>
      <c r="F197" s="7">
        <v>5.55</v>
      </c>
      <c r="G197" s="7">
        <v>0.45000000000000007</v>
      </c>
      <c r="H197" s="7">
        <v>44.9</v>
      </c>
      <c r="I197" s="7">
        <v>82.748598712891805</v>
      </c>
      <c r="J197" s="7">
        <v>0.52937512974880596</v>
      </c>
      <c r="K197" s="7">
        <v>16.722026157359402</v>
      </c>
      <c r="L197" s="7"/>
      <c r="M197" s="7"/>
      <c r="N197" s="7"/>
      <c r="O197" s="7"/>
      <c r="P197" s="2">
        <v>600</v>
      </c>
      <c r="Q197" s="2">
        <v>10</v>
      </c>
      <c r="R197" s="2">
        <v>20</v>
      </c>
      <c r="S197" s="12">
        <v>22.34</v>
      </c>
      <c r="T197" s="12"/>
    </row>
    <row r="198" spans="1:20">
      <c r="D198" s="2" t="s">
        <v>129</v>
      </c>
      <c r="E198" s="7">
        <v>49.1</v>
      </c>
      <c r="F198" s="7">
        <v>5.55</v>
      </c>
      <c r="G198" s="7">
        <v>0.45000000000000007</v>
      </c>
      <c r="H198" s="7">
        <v>44.9</v>
      </c>
      <c r="I198" s="7">
        <v>82.748598712891805</v>
      </c>
      <c r="J198" s="7">
        <v>0.52937512974880596</v>
      </c>
      <c r="K198" s="7">
        <v>16.722026157359402</v>
      </c>
      <c r="L198" s="7"/>
      <c r="M198" s="7"/>
      <c r="N198" s="7"/>
      <c r="O198" s="7"/>
      <c r="P198" s="2">
        <v>600</v>
      </c>
      <c r="Q198" s="2">
        <v>10</v>
      </c>
      <c r="R198" s="2">
        <v>20</v>
      </c>
      <c r="S198" s="12">
        <v>22.127659574468002</v>
      </c>
      <c r="T198" s="12"/>
    </row>
    <row r="199" spans="1:20">
      <c r="D199" s="2" t="s">
        <v>129</v>
      </c>
      <c r="E199" s="7">
        <v>49.1</v>
      </c>
      <c r="F199" s="7">
        <v>5.55</v>
      </c>
      <c r="G199" s="7">
        <v>0.45000000000000007</v>
      </c>
      <c r="H199" s="7">
        <v>44.9</v>
      </c>
      <c r="I199" s="7">
        <v>82.748598712891805</v>
      </c>
      <c r="J199" s="7">
        <v>0.52937512974880596</v>
      </c>
      <c r="K199" s="7">
        <v>16.722026157359402</v>
      </c>
      <c r="L199" s="7"/>
      <c r="M199" s="7"/>
      <c r="N199" s="7"/>
      <c r="O199" s="7"/>
      <c r="P199" s="2">
        <v>600</v>
      </c>
      <c r="Q199" s="2">
        <v>10</v>
      </c>
      <c r="R199" s="2">
        <v>20</v>
      </c>
      <c r="S199" s="12">
        <v>21.1914893617021</v>
      </c>
      <c r="T199" s="12"/>
    </row>
    <row r="200" spans="1:20">
      <c r="D200" s="2" t="s">
        <v>129</v>
      </c>
      <c r="E200" s="7">
        <v>49.1</v>
      </c>
      <c r="F200" s="7">
        <v>5.55</v>
      </c>
      <c r="G200" s="7">
        <v>0.45000000000000007</v>
      </c>
      <c r="H200" s="7">
        <v>44.9</v>
      </c>
      <c r="I200" s="7">
        <v>82.748598712891805</v>
      </c>
      <c r="J200" s="7">
        <v>0.52937512974880596</v>
      </c>
      <c r="K200" s="7">
        <v>16.722026157359402</v>
      </c>
      <c r="L200" s="7"/>
      <c r="M200" s="7"/>
      <c r="N200" s="7"/>
      <c r="O200" s="7"/>
      <c r="P200" s="2">
        <v>600</v>
      </c>
      <c r="Q200" s="2">
        <v>10</v>
      </c>
      <c r="R200" s="2">
        <v>20</v>
      </c>
      <c r="S200" s="12">
        <v>20.510638297872301</v>
      </c>
      <c r="T200" s="12"/>
    </row>
    <row r="201" spans="1:20">
      <c r="D201" s="2" t="s">
        <v>129</v>
      </c>
      <c r="E201" s="7">
        <v>49.1</v>
      </c>
      <c r="F201" s="7">
        <v>5.55</v>
      </c>
      <c r="G201" s="7">
        <v>0.45000000000000007</v>
      </c>
      <c r="H201" s="7">
        <v>44.9</v>
      </c>
      <c r="I201" s="7">
        <v>82.748598712891805</v>
      </c>
      <c r="J201" s="7">
        <v>0.52937512974880596</v>
      </c>
      <c r="K201" s="7">
        <v>16.722026157359402</v>
      </c>
      <c r="L201" s="7"/>
      <c r="M201" s="7"/>
      <c r="N201" s="7"/>
      <c r="O201" s="7"/>
      <c r="P201" s="2">
        <v>700</v>
      </c>
      <c r="Q201" s="2">
        <v>10</v>
      </c>
      <c r="R201" s="2">
        <v>20</v>
      </c>
      <c r="S201" s="12">
        <v>21.149000000000001</v>
      </c>
      <c r="T201" s="12"/>
    </row>
    <row r="202" spans="1:20">
      <c r="D202" s="2" t="s">
        <v>129</v>
      </c>
      <c r="E202" s="7">
        <v>49.1</v>
      </c>
      <c r="F202" s="7">
        <v>5.55</v>
      </c>
      <c r="G202" s="7">
        <v>0.45000000000000007</v>
      </c>
      <c r="H202" s="7">
        <v>44.9</v>
      </c>
      <c r="I202" s="7">
        <v>82.748598712891805</v>
      </c>
      <c r="J202" s="7">
        <v>0.52937512974880596</v>
      </c>
      <c r="K202" s="7">
        <v>16.722026157359402</v>
      </c>
      <c r="L202" s="7"/>
      <c r="M202" s="7"/>
      <c r="N202" s="7"/>
      <c r="O202" s="7"/>
      <c r="P202" s="2">
        <v>800</v>
      </c>
      <c r="Q202" s="2">
        <v>10</v>
      </c>
      <c r="R202" s="2">
        <v>20</v>
      </c>
      <c r="S202" s="12">
        <v>19.745000000000001</v>
      </c>
      <c r="T202" s="12"/>
    </row>
    <row r="203" spans="1:20">
      <c r="A203" s="3" t="s">
        <v>130</v>
      </c>
      <c r="B203" s="3" t="s">
        <v>131</v>
      </c>
      <c r="C203" s="3" t="s">
        <v>132</v>
      </c>
      <c r="D203" s="2" t="s">
        <v>133</v>
      </c>
      <c r="E203" s="7">
        <v>49.27</v>
      </c>
      <c r="F203" s="7">
        <v>6.5500000000000007</v>
      </c>
      <c r="G203" s="7">
        <v>1.56</v>
      </c>
      <c r="H203" s="7">
        <v>42.62</v>
      </c>
      <c r="I203" s="7">
        <v>80.752916224814399</v>
      </c>
      <c r="J203" s="7">
        <v>6.0445387062566303</v>
      </c>
      <c r="K203" s="7">
        <v>13.202545068928901</v>
      </c>
      <c r="L203" s="7"/>
      <c r="M203" s="7"/>
      <c r="N203" s="7"/>
      <c r="O203" s="7"/>
      <c r="P203" s="2">
        <v>150</v>
      </c>
      <c r="Q203" s="2">
        <v>10</v>
      </c>
      <c r="R203" s="2">
        <v>10</v>
      </c>
      <c r="S203" s="12"/>
      <c r="T203" s="12">
        <v>1.8283</v>
      </c>
    </row>
    <row r="204" spans="1:20">
      <c r="D204" s="2" t="s">
        <v>133</v>
      </c>
      <c r="E204" s="7">
        <v>49.27</v>
      </c>
      <c r="F204" s="7">
        <v>6.5500000000000007</v>
      </c>
      <c r="G204" s="7">
        <v>1.56</v>
      </c>
      <c r="H204" s="7">
        <v>42.62</v>
      </c>
      <c r="I204" s="7">
        <v>80.752916224814399</v>
      </c>
      <c r="J204" s="7">
        <v>6.0445387062566303</v>
      </c>
      <c r="K204" s="7">
        <v>13.202545068928901</v>
      </c>
      <c r="L204" s="7"/>
      <c r="M204" s="7"/>
      <c r="N204" s="7"/>
      <c r="O204" s="7"/>
      <c r="P204" s="2">
        <v>200</v>
      </c>
      <c r="Q204" s="2">
        <v>10</v>
      </c>
      <c r="R204" s="2">
        <v>10</v>
      </c>
      <c r="S204" s="12"/>
      <c r="T204" s="12">
        <v>1.7029700000000001</v>
      </c>
    </row>
    <row r="205" spans="1:20">
      <c r="D205" s="2" t="s">
        <v>133</v>
      </c>
      <c r="E205" s="7">
        <v>49.27</v>
      </c>
      <c r="F205" s="7">
        <v>6.5500000000000007</v>
      </c>
      <c r="G205" s="7">
        <v>1.56</v>
      </c>
      <c r="H205" s="7">
        <v>42.62</v>
      </c>
      <c r="I205" s="7">
        <v>80.752916224814399</v>
      </c>
      <c r="J205" s="7">
        <v>6.0445387062566303</v>
      </c>
      <c r="K205" s="7">
        <v>13.202545068928901</v>
      </c>
      <c r="L205" s="7"/>
      <c r="M205" s="7"/>
      <c r="N205" s="7"/>
      <c r="O205" s="7"/>
      <c r="P205" s="2">
        <v>250</v>
      </c>
      <c r="Q205" s="2">
        <v>10</v>
      </c>
      <c r="R205" s="2">
        <v>10</v>
      </c>
      <c r="S205" s="12">
        <v>81.66</v>
      </c>
      <c r="T205" s="12">
        <v>1.58596</v>
      </c>
    </row>
    <row r="206" spans="1:20">
      <c r="D206" s="2" t="s">
        <v>133</v>
      </c>
      <c r="E206" s="7">
        <v>49.27</v>
      </c>
      <c r="F206" s="7">
        <v>6.5500000000000007</v>
      </c>
      <c r="G206" s="7">
        <v>1.56</v>
      </c>
      <c r="H206" s="7">
        <v>42.62</v>
      </c>
      <c r="I206" s="7">
        <v>80.752916224814399</v>
      </c>
      <c r="J206" s="7">
        <v>6.0445387062566303</v>
      </c>
      <c r="K206" s="7">
        <v>13.202545068928901</v>
      </c>
      <c r="L206" s="7"/>
      <c r="M206" s="7"/>
      <c r="N206" s="7"/>
      <c r="O206" s="7"/>
      <c r="P206" s="2">
        <v>300</v>
      </c>
      <c r="Q206" s="2">
        <v>10</v>
      </c>
      <c r="R206" s="2">
        <v>10</v>
      </c>
      <c r="S206" s="12">
        <v>52.04</v>
      </c>
      <c r="T206" s="12">
        <v>2.66879</v>
      </c>
    </row>
    <row r="207" spans="1:20">
      <c r="D207" s="2" t="s">
        <v>133</v>
      </c>
      <c r="E207" s="7">
        <v>49.27</v>
      </c>
      <c r="F207" s="7">
        <v>6.5500000000000007</v>
      </c>
      <c r="G207" s="7">
        <v>1.56</v>
      </c>
      <c r="H207" s="7">
        <v>42.62</v>
      </c>
      <c r="I207" s="7">
        <v>80.752916224814399</v>
      </c>
      <c r="J207" s="7">
        <v>6.0445387062566303</v>
      </c>
      <c r="K207" s="7">
        <v>13.202545068928901</v>
      </c>
      <c r="L207" s="7"/>
      <c r="M207" s="7"/>
      <c r="N207" s="7"/>
      <c r="O207" s="7"/>
      <c r="P207" s="2">
        <v>350</v>
      </c>
      <c r="Q207" s="2">
        <v>10</v>
      </c>
      <c r="R207" s="2">
        <v>10</v>
      </c>
      <c r="S207" s="12"/>
      <c r="T207" s="12">
        <v>4.2275999999999998</v>
      </c>
    </row>
    <row r="208" spans="1:20">
      <c r="D208" s="2" t="s">
        <v>133</v>
      </c>
      <c r="E208" s="7">
        <v>49.27</v>
      </c>
      <c r="F208" s="7">
        <v>6.5500000000000007</v>
      </c>
      <c r="G208" s="7">
        <v>1.56</v>
      </c>
      <c r="H208" s="7">
        <v>42.62</v>
      </c>
      <c r="I208" s="7">
        <v>80.752916224814399</v>
      </c>
      <c r="J208" s="7">
        <v>6.0445387062566303</v>
      </c>
      <c r="K208" s="7">
        <v>13.202545068928901</v>
      </c>
      <c r="L208" s="7"/>
      <c r="M208" s="7"/>
      <c r="N208" s="7"/>
      <c r="O208" s="7"/>
      <c r="P208" s="2">
        <v>400</v>
      </c>
      <c r="Q208" s="2">
        <v>10</v>
      </c>
      <c r="R208" s="2">
        <v>10</v>
      </c>
      <c r="S208" s="12">
        <v>28.76</v>
      </c>
      <c r="T208" s="12">
        <v>4.9869399999999997</v>
      </c>
    </row>
    <row r="209" spans="1:20">
      <c r="D209" s="2" t="s">
        <v>133</v>
      </c>
      <c r="E209" s="7">
        <v>49.27</v>
      </c>
      <c r="F209" s="7">
        <v>6.5500000000000007</v>
      </c>
      <c r="G209" s="7">
        <v>1.56</v>
      </c>
      <c r="H209" s="7">
        <v>42.62</v>
      </c>
      <c r="I209" s="7">
        <v>80.752916224814399</v>
      </c>
      <c r="J209" s="7">
        <v>6.0445387062566303</v>
      </c>
      <c r="K209" s="7">
        <v>13.202545068928901</v>
      </c>
      <c r="L209" s="7"/>
      <c r="M209" s="7"/>
      <c r="N209" s="7"/>
      <c r="O209" s="7"/>
      <c r="P209" s="2">
        <v>500</v>
      </c>
      <c r="Q209" s="2">
        <v>10</v>
      </c>
      <c r="R209" s="2">
        <v>10</v>
      </c>
      <c r="S209" s="12">
        <v>25.68</v>
      </c>
      <c r="T209" s="12">
        <v>7.4001200000000003</v>
      </c>
    </row>
    <row r="210" spans="1:20">
      <c r="D210" s="2" t="s">
        <v>133</v>
      </c>
      <c r="E210" s="7">
        <v>49.27</v>
      </c>
      <c r="F210" s="7">
        <v>6.5500000000000007</v>
      </c>
      <c r="G210" s="7">
        <v>1.56</v>
      </c>
      <c r="H210" s="7">
        <v>42.62</v>
      </c>
      <c r="I210" s="7">
        <v>80.752916224814399</v>
      </c>
      <c r="J210" s="7">
        <v>6.0445387062566303</v>
      </c>
      <c r="K210" s="7">
        <v>13.202545068928901</v>
      </c>
      <c r="L210" s="7"/>
      <c r="M210" s="7"/>
      <c r="N210" s="7"/>
      <c r="O210" s="7"/>
      <c r="P210" s="2">
        <v>600</v>
      </c>
      <c r="Q210" s="2">
        <v>10</v>
      </c>
      <c r="R210" s="2">
        <v>10</v>
      </c>
      <c r="S210" s="12"/>
      <c r="T210" s="12">
        <v>6.7085600000000003</v>
      </c>
    </row>
    <row r="211" spans="1:20">
      <c r="D211" s="2" t="s">
        <v>133</v>
      </c>
      <c r="E211" s="7">
        <v>49.27</v>
      </c>
      <c r="F211" s="7">
        <v>6.5500000000000007</v>
      </c>
      <c r="G211" s="7">
        <v>1.56</v>
      </c>
      <c r="H211" s="7">
        <v>42.62</v>
      </c>
      <c r="I211" s="7">
        <v>80.752916224814399</v>
      </c>
      <c r="J211" s="7">
        <v>6.0445387062566303</v>
      </c>
      <c r="K211" s="7">
        <v>13.202545068928901</v>
      </c>
      <c r="L211" s="7"/>
      <c r="M211" s="7"/>
      <c r="N211" s="7"/>
      <c r="O211" s="7"/>
      <c r="P211" s="2">
        <v>700</v>
      </c>
      <c r="Q211" s="2">
        <v>10</v>
      </c>
      <c r="R211" s="2">
        <v>10</v>
      </c>
      <c r="S211" s="12"/>
      <c r="T211" s="12">
        <v>5.8455700000000004</v>
      </c>
    </row>
    <row r="212" spans="1:20">
      <c r="D212" s="2" t="s">
        <v>133</v>
      </c>
      <c r="E212" s="7">
        <v>49.27</v>
      </c>
      <c r="F212" s="7">
        <v>6.5500000000000007</v>
      </c>
      <c r="G212" s="7">
        <v>1.56</v>
      </c>
      <c r="H212" s="7">
        <v>42.62</v>
      </c>
      <c r="I212" s="7">
        <v>80.752916224814399</v>
      </c>
      <c r="J212" s="7">
        <v>6.0445387062566303</v>
      </c>
      <c r="K212" s="7">
        <v>13.202545068928901</v>
      </c>
      <c r="L212" s="7"/>
      <c r="M212" s="7"/>
      <c r="N212" s="7"/>
      <c r="O212" s="7"/>
      <c r="P212" s="2">
        <v>800</v>
      </c>
      <c r="Q212" s="2">
        <v>10</v>
      </c>
      <c r="R212" s="2">
        <v>10</v>
      </c>
      <c r="S212" s="12"/>
      <c r="T212" s="12">
        <v>5.03993</v>
      </c>
    </row>
    <row r="213" spans="1:20">
      <c r="A213" s="3" t="s">
        <v>134</v>
      </c>
      <c r="B213" s="3" t="s">
        <v>135</v>
      </c>
      <c r="C213" s="3" t="s">
        <v>136</v>
      </c>
      <c r="D213" s="2" t="s">
        <v>137</v>
      </c>
      <c r="E213" s="7">
        <v>49.330164217804658</v>
      </c>
      <c r="F213" s="7">
        <v>6.3742437337942963</v>
      </c>
      <c r="G213" s="7">
        <v>9.7774416594641345</v>
      </c>
      <c r="H213" s="7">
        <v>34.518150388936903</v>
      </c>
      <c r="I213" s="7">
        <v>75.510419972495498</v>
      </c>
      <c r="J213" s="7">
        <v>7.4896858140272897</v>
      </c>
      <c r="K213" s="7">
        <v>16.999894213477202</v>
      </c>
      <c r="L213" s="7"/>
      <c r="M213" s="7"/>
      <c r="N213" s="7"/>
      <c r="O213" s="7"/>
      <c r="P213" s="2">
        <v>150</v>
      </c>
      <c r="Q213" s="2">
        <v>90</v>
      </c>
      <c r="R213" s="2">
        <v>10</v>
      </c>
      <c r="S213" s="12">
        <v>75.974745551773296</v>
      </c>
      <c r="T213" s="12"/>
    </row>
    <row r="214" spans="1:20">
      <c r="A214" s="3" t="s">
        <v>138</v>
      </c>
      <c r="B214" s="3" t="s">
        <v>139</v>
      </c>
      <c r="C214" s="3" t="s">
        <v>140</v>
      </c>
      <c r="D214" s="2" t="s">
        <v>141</v>
      </c>
      <c r="E214" s="7">
        <v>49.461369164832618</v>
      </c>
      <c r="F214" s="7">
        <v>6.9616587513031387</v>
      </c>
      <c r="G214" s="7">
        <v>1.4247654349588788</v>
      </c>
      <c r="H214" s="7">
        <v>41.665701378431599</v>
      </c>
      <c r="I214" s="7">
        <v>67.474747474747502</v>
      </c>
      <c r="J214" s="7">
        <v>14.5667198298777</v>
      </c>
      <c r="K214" s="7">
        <v>17.958532695374799</v>
      </c>
      <c r="L214" s="7">
        <v>46.75</v>
      </c>
      <c r="M214" s="7">
        <v>40.39</v>
      </c>
      <c r="N214" s="7">
        <v>3.71</v>
      </c>
      <c r="O214" s="7">
        <v>9.15</v>
      </c>
      <c r="P214" s="2">
        <v>500</v>
      </c>
      <c r="Q214" s="2">
        <v>60</v>
      </c>
      <c r="R214" s="2">
        <v>1</v>
      </c>
      <c r="S214" s="12">
        <v>40.798211498267001</v>
      </c>
      <c r="T214" s="12">
        <v>16.34</v>
      </c>
    </row>
    <row r="215" spans="1:20">
      <c r="D215" s="2" t="s">
        <v>141</v>
      </c>
      <c r="E215" s="7">
        <v>49.461369164832618</v>
      </c>
      <c r="F215" s="7">
        <v>6.9616587513031387</v>
      </c>
      <c r="G215" s="7">
        <v>1.4247654349588788</v>
      </c>
      <c r="H215" s="7">
        <v>41.665701378431599</v>
      </c>
      <c r="I215" s="7">
        <v>67.474747474747502</v>
      </c>
      <c r="J215" s="7">
        <v>14.5667198298777</v>
      </c>
      <c r="K215" s="7">
        <v>17.958532695374799</v>
      </c>
      <c r="L215" s="7">
        <v>46.75</v>
      </c>
      <c r="M215" s="7">
        <v>40.39</v>
      </c>
      <c r="N215" s="7">
        <v>3.71</v>
      </c>
      <c r="O215" s="7">
        <v>9.15</v>
      </c>
      <c r="P215" s="2">
        <v>500</v>
      </c>
      <c r="Q215" s="2">
        <v>60</v>
      </c>
      <c r="R215" s="2">
        <v>2</v>
      </c>
      <c r="S215" s="12">
        <v>40.101066222186901</v>
      </c>
      <c r="T215" s="12">
        <v>17.45</v>
      </c>
    </row>
    <row r="216" spans="1:20">
      <c r="D216" s="2" t="s">
        <v>141</v>
      </c>
      <c r="E216" s="7">
        <v>49.461369164832618</v>
      </c>
      <c r="F216" s="7">
        <v>6.9616587513031387</v>
      </c>
      <c r="G216" s="7">
        <v>1.4247654349588788</v>
      </c>
      <c r="H216" s="7">
        <v>41.665701378431599</v>
      </c>
      <c r="I216" s="7">
        <v>67.474747474747502</v>
      </c>
      <c r="J216" s="7">
        <v>14.5667198298777</v>
      </c>
      <c r="K216" s="7">
        <v>17.958532695374799</v>
      </c>
      <c r="L216" s="7">
        <v>46.75</v>
      </c>
      <c r="M216" s="7">
        <v>40.39</v>
      </c>
      <c r="N216" s="7">
        <v>3.71</v>
      </c>
      <c r="O216" s="7">
        <v>9.15</v>
      </c>
      <c r="P216" s="2">
        <v>500</v>
      </c>
      <c r="Q216" s="2">
        <v>60</v>
      </c>
      <c r="R216" s="2">
        <v>5</v>
      </c>
      <c r="S216" s="12">
        <v>39.743454066019297</v>
      </c>
      <c r="T216" s="12">
        <v>19.64</v>
      </c>
    </row>
    <row r="217" spans="1:20">
      <c r="D217" s="2" t="s">
        <v>141</v>
      </c>
      <c r="E217" s="7">
        <v>49.461369164832618</v>
      </c>
      <c r="F217" s="7">
        <v>6.9616587513031387</v>
      </c>
      <c r="G217" s="7">
        <v>1.4247654349588788</v>
      </c>
      <c r="H217" s="7">
        <v>41.665701378431599</v>
      </c>
      <c r="I217" s="7">
        <v>67.474747474747502</v>
      </c>
      <c r="J217" s="7">
        <v>14.5667198298777</v>
      </c>
      <c r="K217" s="7">
        <v>17.958532695374799</v>
      </c>
      <c r="L217" s="7">
        <v>46.75</v>
      </c>
      <c r="M217" s="7">
        <v>40.39</v>
      </c>
      <c r="N217" s="7">
        <v>3.71</v>
      </c>
      <c r="O217" s="7">
        <v>9.15</v>
      </c>
      <c r="P217" s="2">
        <v>500</v>
      </c>
      <c r="Q217" s="2">
        <v>15</v>
      </c>
      <c r="R217" s="2">
        <v>10</v>
      </c>
      <c r="S217" s="12">
        <v>40.519088816572697</v>
      </c>
      <c r="T217" s="12">
        <v>18.95</v>
      </c>
    </row>
    <row r="218" spans="1:20">
      <c r="D218" s="2" t="s">
        <v>141</v>
      </c>
      <c r="E218" s="7">
        <v>49.461369164832618</v>
      </c>
      <c r="F218" s="7">
        <v>6.9616587513031387</v>
      </c>
      <c r="G218" s="7">
        <v>1.4247654349588788</v>
      </c>
      <c r="H218" s="7">
        <v>41.665701378431599</v>
      </c>
      <c r="I218" s="7">
        <v>67.474747474747502</v>
      </c>
      <c r="J218" s="7">
        <v>14.5667198298777</v>
      </c>
      <c r="K218" s="7">
        <v>17.958532695374799</v>
      </c>
      <c r="L218" s="7">
        <v>46.75</v>
      </c>
      <c r="M218" s="7">
        <v>40.39</v>
      </c>
      <c r="N218" s="7">
        <v>3.71</v>
      </c>
      <c r="O218" s="7">
        <v>9.15</v>
      </c>
      <c r="P218" s="2">
        <v>500</v>
      </c>
      <c r="Q218" s="2">
        <v>30</v>
      </c>
      <c r="R218" s="2">
        <v>10</v>
      </c>
      <c r="S218" s="12">
        <v>39.481087564268698</v>
      </c>
      <c r="T218" s="12">
        <v>19.57</v>
      </c>
    </row>
    <row r="219" spans="1:20">
      <c r="D219" s="2" t="s">
        <v>141</v>
      </c>
      <c r="E219" s="7">
        <v>49.461369164832618</v>
      </c>
      <c r="F219" s="7">
        <v>6.9616587513031387</v>
      </c>
      <c r="G219" s="7">
        <v>1.4247654349588788</v>
      </c>
      <c r="H219" s="7">
        <v>41.665701378431599</v>
      </c>
      <c r="I219" s="7">
        <v>67.474747474747502</v>
      </c>
      <c r="J219" s="7">
        <v>14.5667198298777</v>
      </c>
      <c r="K219" s="7">
        <v>17.958532695374799</v>
      </c>
      <c r="L219" s="7">
        <v>46.75</v>
      </c>
      <c r="M219" s="7">
        <v>40.39</v>
      </c>
      <c r="N219" s="7">
        <v>3.71</v>
      </c>
      <c r="O219" s="7">
        <v>9.15</v>
      </c>
      <c r="P219" s="2">
        <v>300</v>
      </c>
      <c r="Q219" s="2">
        <v>60</v>
      </c>
      <c r="R219" s="2">
        <v>10</v>
      </c>
      <c r="S219" s="12">
        <v>56.9802718028767</v>
      </c>
      <c r="T219" s="12">
        <v>6.54</v>
      </c>
    </row>
    <row r="220" spans="1:20">
      <c r="D220" s="2" t="s">
        <v>141</v>
      </c>
      <c r="E220" s="7">
        <v>49.461369164832618</v>
      </c>
      <c r="F220" s="7">
        <v>6.9616587513031387</v>
      </c>
      <c r="G220" s="7">
        <v>1.4247654349588788</v>
      </c>
      <c r="H220" s="7">
        <v>41.665701378431599</v>
      </c>
      <c r="I220" s="7">
        <v>67.474747474747502</v>
      </c>
      <c r="J220" s="7">
        <v>14.5667198298777</v>
      </c>
      <c r="K220" s="7">
        <v>17.958532695374799</v>
      </c>
      <c r="L220" s="7">
        <v>46.75</v>
      </c>
      <c r="M220" s="7">
        <v>40.39</v>
      </c>
      <c r="N220" s="7">
        <v>3.71</v>
      </c>
      <c r="O220" s="7">
        <v>9.15</v>
      </c>
      <c r="P220" s="2">
        <v>400</v>
      </c>
      <c r="Q220" s="2">
        <v>60</v>
      </c>
      <c r="R220" s="2">
        <v>10</v>
      </c>
      <c r="S220" s="12">
        <v>44.336411179017702</v>
      </c>
      <c r="T220" s="12">
        <v>12.5</v>
      </c>
    </row>
    <row r="221" spans="1:20">
      <c r="D221" s="2" t="s">
        <v>141</v>
      </c>
      <c r="E221" s="7">
        <v>49.461369164832618</v>
      </c>
      <c r="F221" s="7">
        <v>6.9616587513031387</v>
      </c>
      <c r="G221" s="7">
        <v>1.4247654349588788</v>
      </c>
      <c r="H221" s="7">
        <v>41.665701378431599</v>
      </c>
      <c r="I221" s="7">
        <v>67.474747474747502</v>
      </c>
      <c r="J221" s="7">
        <v>14.5667198298777</v>
      </c>
      <c r="K221" s="7">
        <v>17.958532695374799</v>
      </c>
      <c r="L221" s="7">
        <v>46.75</v>
      </c>
      <c r="M221" s="7">
        <v>40.39</v>
      </c>
      <c r="N221" s="7">
        <v>3.71</v>
      </c>
      <c r="O221" s="7">
        <v>9.15</v>
      </c>
      <c r="P221" s="2">
        <v>500</v>
      </c>
      <c r="Q221" s="2">
        <v>60</v>
      </c>
      <c r="R221" s="2">
        <v>10</v>
      </c>
      <c r="S221" s="12">
        <v>37.292201321092499</v>
      </c>
      <c r="T221" s="12">
        <v>27.92</v>
      </c>
    </row>
    <row r="222" spans="1:20">
      <c r="D222" s="2" t="s">
        <v>141</v>
      </c>
      <c r="E222" s="7">
        <v>49.461369164832618</v>
      </c>
      <c r="F222" s="7">
        <v>6.9616587513031387</v>
      </c>
      <c r="G222" s="7">
        <v>1.4247654349588788</v>
      </c>
      <c r="H222" s="7">
        <v>41.665701378431599</v>
      </c>
      <c r="I222" s="7">
        <v>67.474747474747502</v>
      </c>
      <c r="J222" s="7">
        <v>14.5667198298777</v>
      </c>
      <c r="K222" s="7">
        <v>17.958532695374799</v>
      </c>
      <c r="L222" s="7">
        <v>46.75</v>
      </c>
      <c r="M222" s="7">
        <v>40.39</v>
      </c>
      <c r="N222" s="7">
        <v>3.71</v>
      </c>
      <c r="O222" s="7">
        <v>9.15</v>
      </c>
      <c r="P222" s="2">
        <v>500</v>
      </c>
      <c r="Q222" s="2">
        <v>60</v>
      </c>
      <c r="R222" s="2">
        <v>10</v>
      </c>
      <c r="S222" s="12">
        <v>38.781296575565896</v>
      </c>
      <c r="T222" s="12">
        <v>20.11</v>
      </c>
    </row>
    <row r="223" spans="1:20">
      <c r="D223" s="2" t="s">
        <v>141</v>
      </c>
      <c r="E223" s="7">
        <v>49.461369164832618</v>
      </c>
      <c r="F223" s="7">
        <v>6.9616587513031387</v>
      </c>
      <c r="G223" s="7">
        <v>1.4247654349588788</v>
      </c>
      <c r="H223" s="7">
        <v>41.665701378431599</v>
      </c>
      <c r="I223" s="7">
        <v>67.474747474747502</v>
      </c>
      <c r="J223" s="7">
        <v>14.5667198298777</v>
      </c>
      <c r="K223" s="7">
        <v>17.958532695374799</v>
      </c>
      <c r="L223" s="7">
        <v>46.75</v>
      </c>
      <c r="M223" s="7">
        <v>40.39</v>
      </c>
      <c r="N223" s="7">
        <v>3.71</v>
      </c>
      <c r="O223" s="7">
        <v>9.15</v>
      </c>
      <c r="P223" s="2">
        <v>600</v>
      </c>
      <c r="Q223" s="2">
        <v>60</v>
      </c>
      <c r="R223" s="2">
        <v>10</v>
      </c>
      <c r="S223" s="12">
        <v>36.795689252233402</v>
      </c>
      <c r="T223" s="12">
        <v>22.47</v>
      </c>
    </row>
    <row r="224" spans="1:20">
      <c r="D224" s="2" t="s">
        <v>141</v>
      </c>
      <c r="E224" s="7">
        <v>49.461369164832618</v>
      </c>
      <c r="F224" s="7">
        <v>6.9616587513031387</v>
      </c>
      <c r="G224" s="7">
        <v>1.4247654349588788</v>
      </c>
      <c r="H224" s="7">
        <v>41.665701378431599</v>
      </c>
      <c r="I224" s="7">
        <v>67.474747474747502</v>
      </c>
      <c r="J224" s="7">
        <v>14.5667198298777</v>
      </c>
      <c r="K224" s="7">
        <v>17.958532695374799</v>
      </c>
      <c r="L224" s="7">
        <v>46.75</v>
      </c>
      <c r="M224" s="7">
        <v>40.39</v>
      </c>
      <c r="N224" s="7">
        <v>3.71</v>
      </c>
      <c r="O224" s="7">
        <v>9.15</v>
      </c>
      <c r="P224" s="2">
        <v>700</v>
      </c>
      <c r="Q224" s="2">
        <v>60</v>
      </c>
      <c r="R224" s="2">
        <v>10</v>
      </c>
      <c r="S224" s="12">
        <v>36.781578784912298</v>
      </c>
      <c r="T224" s="12">
        <v>25.87</v>
      </c>
    </row>
    <row r="225" spans="1:20">
      <c r="D225" s="2" t="s">
        <v>141</v>
      </c>
      <c r="E225" s="7">
        <v>49.461369164832618</v>
      </c>
      <c r="F225" s="7">
        <v>6.9616587513031387</v>
      </c>
      <c r="G225" s="7">
        <v>1.4247654349588788</v>
      </c>
      <c r="H225" s="7">
        <v>41.665701378431599</v>
      </c>
      <c r="I225" s="7">
        <v>67.474747474747502</v>
      </c>
      <c r="J225" s="7">
        <v>14.5667198298777</v>
      </c>
      <c r="K225" s="7">
        <v>17.958532695374799</v>
      </c>
      <c r="L225" s="7">
        <v>46.75</v>
      </c>
      <c r="M225" s="7">
        <v>40.39</v>
      </c>
      <c r="N225" s="7">
        <v>3.71</v>
      </c>
      <c r="O225" s="7">
        <v>9.15</v>
      </c>
      <c r="P225" s="2">
        <v>500</v>
      </c>
      <c r="Q225" s="2">
        <v>90</v>
      </c>
      <c r="R225" s="2">
        <v>10</v>
      </c>
      <c r="S225" s="12">
        <v>37.7419724669506</v>
      </c>
      <c r="T225" s="12">
        <v>22.49</v>
      </c>
    </row>
    <row r="226" spans="1:20">
      <c r="A226" s="3" t="s">
        <v>142</v>
      </c>
      <c r="B226" s="3" t="s">
        <v>143</v>
      </c>
      <c r="C226" s="3" t="s">
        <v>144</v>
      </c>
      <c r="D226" s="2" t="s">
        <v>145</v>
      </c>
      <c r="E226" s="7">
        <v>50.840672538030432</v>
      </c>
      <c r="F226" s="7">
        <v>5.904723779023219</v>
      </c>
      <c r="G226" s="7">
        <v>0.300240192153723</v>
      </c>
      <c r="H226" s="7">
        <v>42.934347477982385</v>
      </c>
      <c r="I226" s="7">
        <v>85.3</v>
      </c>
      <c r="J226" s="7">
        <v>0.4</v>
      </c>
      <c r="K226" s="7">
        <v>14.3</v>
      </c>
      <c r="L226" s="7"/>
      <c r="M226" s="7"/>
      <c r="N226" s="7"/>
      <c r="O226" s="7"/>
      <c r="P226" s="2">
        <v>800</v>
      </c>
      <c r="Q226" s="2">
        <v>6</v>
      </c>
      <c r="R226" s="2">
        <v>300</v>
      </c>
      <c r="S226" s="12">
        <v>13.5</v>
      </c>
      <c r="T226" s="12"/>
    </row>
    <row r="227" spans="1:20">
      <c r="A227" s="3" t="s">
        <v>146</v>
      </c>
      <c r="B227" s="3" t="s">
        <v>147</v>
      </c>
      <c r="C227" s="3" t="s">
        <v>148</v>
      </c>
      <c r="D227" s="2" t="s">
        <v>149</v>
      </c>
      <c r="E227" s="7">
        <v>51.012145748987855</v>
      </c>
      <c r="F227" s="7">
        <v>7.8947368421052628</v>
      </c>
      <c r="G227" s="7">
        <v>1.214574898785425</v>
      </c>
      <c r="H227" s="7">
        <v>39.878542510121456</v>
      </c>
      <c r="I227" s="7"/>
      <c r="J227" s="7">
        <v>1</v>
      </c>
      <c r="K227" s="7"/>
      <c r="L227" s="7"/>
      <c r="M227" s="7"/>
      <c r="N227" s="7"/>
      <c r="O227" s="7"/>
      <c r="P227" s="2">
        <v>350</v>
      </c>
      <c r="Q227" s="2">
        <v>30</v>
      </c>
      <c r="R227" s="2">
        <v>190</v>
      </c>
      <c r="S227" s="12">
        <v>31.9</v>
      </c>
      <c r="T227" s="12"/>
    </row>
    <row r="228" spans="1:20">
      <c r="D228" s="2" t="s">
        <v>149</v>
      </c>
      <c r="E228" s="7">
        <v>51.012145748987855</v>
      </c>
      <c r="F228" s="7">
        <v>7.8947368421052628</v>
      </c>
      <c r="G228" s="7">
        <v>1.214574898785425</v>
      </c>
      <c r="H228" s="7">
        <v>39.878542510121456</v>
      </c>
      <c r="I228" s="7"/>
      <c r="J228" s="7">
        <v>1</v>
      </c>
      <c r="K228" s="7"/>
      <c r="L228" s="7"/>
      <c r="M228" s="7"/>
      <c r="N228" s="7"/>
      <c r="O228" s="7"/>
      <c r="P228" s="2">
        <v>400</v>
      </c>
      <c r="Q228" s="2">
        <v>30</v>
      </c>
      <c r="R228" s="2">
        <v>190</v>
      </c>
      <c r="S228" s="12">
        <v>28.3</v>
      </c>
      <c r="T228" s="12"/>
    </row>
    <row r="229" spans="1:20">
      <c r="D229" s="2" t="s">
        <v>149</v>
      </c>
      <c r="E229" s="7">
        <v>51.012145748987855</v>
      </c>
      <c r="F229" s="7">
        <v>7.8947368421052628</v>
      </c>
      <c r="G229" s="7">
        <v>1.214574898785425</v>
      </c>
      <c r="H229" s="7">
        <v>39.878542510121456</v>
      </c>
      <c r="I229" s="7"/>
      <c r="J229" s="7">
        <v>1</v>
      </c>
      <c r="K229" s="7"/>
      <c r="L229" s="7"/>
      <c r="M229" s="7"/>
      <c r="N229" s="7"/>
      <c r="O229" s="7"/>
      <c r="P229" s="2">
        <v>450</v>
      </c>
      <c r="Q229" s="2">
        <v>30</v>
      </c>
      <c r="R229" s="2">
        <v>190</v>
      </c>
      <c r="S229" s="12">
        <v>26.6</v>
      </c>
      <c r="T229" s="12"/>
    </row>
    <row r="230" spans="1:20">
      <c r="D230" s="2" t="s">
        <v>149</v>
      </c>
      <c r="E230" s="7">
        <v>51.012145748987855</v>
      </c>
      <c r="F230" s="7">
        <v>7.8947368421052628</v>
      </c>
      <c r="G230" s="7">
        <v>1.214574898785425</v>
      </c>
      <c r="H230" s="7">
        <v>39.878542510121456</v>
      </c>
      <c r="I230" s="7"/>
      <c r="J230" s="7">
        <v>1</v>
      </c>
      <c r="K230" s="7"/>
      <c r="L230" s="7"/>
      <c r="M230" s="7"/>
      <c r="N230" s="7"/>
      <c r="O230" s="7"/>
      <c r="P230" s="2">
        <v>500</v>
      </c>
      <c r="Q230" s="2">
        <v>30</v>
      </c>
      <c r="R230" s="2">
        <v>190</v>
      </c>
      <c r="S230" s="12">
        <v>25.5</v>
      </c>
      <c r="T230" s="12"/>
    </row>
    <row r="231" spans="1:20">
      <c r="D231" s="2" t="s">
        <v>149</v>
      </c>
      <c r="E231" s="7">
        <v>51.012145748987855</v>
      </c>
      <c r="F231" s="7">
        <v>7.8947368421052628</v>
      </c>
      <c r="G231" s="7">
        <v>1.214574898785425</v>
      </c>
      <c r="H231" s="7">
        <v>39.878542510121456</v>
      </c>
      <c r="I231" s="7"/>
      <c r="J231" s="7">
        <v>1</v>
      </c>
      <c r="K231" s="7"/>
      <c r="L231" s="7"/>
      <c r="M231" s="7"/>
      <c r="N231" s="7"/>
      <c r="O231" s="7"/>
      <c r="P231" s="2">
        <v>550</v>
      </c>
      <c r="Q231" s="2">
        <v>30</v>
      </c>
      <c r="R231" s="2">
        <v>190</v>
      </c>
      <c r="S231" s="12">
        <v>21.8</v>
      </c>
      <c r="T231" s="12">
        <v>181.58600000000001</v>
      </c>
    </row>
    <row r="232" spans="1:20">
      <c r="D232" s="2" t="s">
        <v>149</v>
      </c>
      <c r="E232" s="7">
        <v>51.012145748987855</v>
      </c>
      <c r="F232" s="7">
        <v>7.8947368421052628</v>
      </c>
      <c r="G232" s="7">
        <v>1.214574898785425</v>
      </c>
      <c r="H232" s="7">
        <v>39.878542510121456</v>
      </c>
      <c r="I232" s="7"/>
      <c r="J232" s="7">
        <v>1</v>
      </c>
      <c r="K232" s="7"/>
      <c r="L232" s="7"/>
      <c r="M232" s="7"/>
      <c r="N232" s="7"/>
      <c r="O232" s="7"/>
      <c r="P232" s="2">
        <v>600</v>
      </c>
      <c r="Q232" s="2">
        <v>30</v>
      </c>
      <c r="R232" s="2">
        <v>190</v>
      </c>
      <c r="S232" s="12">
        <v>20.399999999999999</v>
      </c>
      <c r="T232" s="12">
        <v>223.024</v>
      </c>
    </row>
    <row r="233" spans="1:20">
      <c r="D233" s="2" t="s">
        <v>150</v>
      </c>
      <c r="E233" s="7">
        <v>51.351351351351347</v>
      </c>
      <c r="F233" s="7">
        <v>8.2082082082082071</v>
      </c>
      <c r="G233" s="7">
        <v>0.40040040040040037</v>
      </c>
      <c r="H233" s="7">
        <v>40.04004004004004</v>
      </c>
      <c r="I233" s="7"/>
      <c r="J233" s="7">
        <v>0.3</v>
      </c>
      <c r="K233" s="7"/>
      <c r="L233" s="7"/>
      <c r="M233" s="7"/>
      <c r="N233" s="7"/>
      <c r="O233" s="7"/>
      <c r="P233" s="2">
        <v>350</v>
      </c>
      <c r="Q233" s="2">
        <v>30</v>
      </c>
      <c r="R233" s="2">
        <v>190</v>
      </c>
      <c r="S233" s="12">
        <v>38.299999999999997</v>
      </c>
      <c r="T233" s="12"/>
    </row>
    <row r="234" spans="1:20">
      <c r="D234" s="2" t="s">
        <v>150</v>
      </c>
      <c r="E234" s="7">
        <v>51.351351351351347</v>
      </c>
      <c r="F234" s="7">
        <v>8.2082082082082071</v>
      </c>
      <c r="G234" s="7">
        <v>0.40040040040040037</v>
      </c>
      <c r="H234" s="7">
        <v>40.04004004004004</v>
      </c>
      <c r="I234" s="7"/>
      <c r="J234" s="7">
        <v>0.3</v>
      </c>
      <c r="K234" s="7"/>
      <c r="L234" s="7"/>
      <c r="M234" s="7"/>
      <c r="N234" s="7"/>
      <c r="O234" s="7"/>
      <c r="P234" s="2">
        <v>400</v>
      </c>
      <c r="Q234" s="2">
        <v>30</v>
      </c>
      <c r="R234" s="2">
        <v>190</v>
      </c>
      <c r="S234" s="12">
        <v>27</v>
      </c>
      <c r="T234" s="12"/>
    </row>
    <row r="235" spans="1:20">
      <c r="D235" s="2" t="s">
        <v>150</v>
      </c>
      <c r="E235" s="7">
        <v>51.351351351351347</v>
      </c>
      <c r="F235" s="7">
        <v>8.2082082082082071</v>
      </c>
      <c r="G235" s="7">
        <v>0.40040040040040037</v>
      </c>
      <c r="H235" s="7">
        <v>40.04004004004004</v>
      </c>
      <c r="I235" s="7"/>
      <c r="J235" s="7">
        <v>0.3</v>
      </c>
      <c r="K235" s="7"/>
      <c r="L235" s="7"/>
      <c r="M235" s="7"/>
      <c r="N235" s="7"/>
      <c r="O235" s="7"/>
      <c r="P235" s="2">
        <v>450</v>
      </c>
      <c r="Q235" s="2">
        <v>30</v>
      </c>
      <c r="R235" s="2">
        <v>190</v>
      </c>
      <c r="S235" s="12">
        <v>21.2</v>
      </c>
      <c r="T235" s="12"/>
    </row>
    <row r="236" spans="1:20">
      <c r="D236" s="2" t="s">
        <v>150</v>
      </c>
      <c r="E236" s="7">
        <v>51.351351351351347</v>
      </c>
      <c r="F236" s="7">
        <v>8.2082082082082071</v>
      </c>
      <c r="G236" s="7">
        <v>0.40040040040040037</v>
      </c>
      <c r="H236" s="7">
        <v>40.04004004004004</v>
      </c>
      <c r="I236" s="7"/>
      <c r="J236" s="7">
        <v>0.3</v>
      </c>
      <c r="K236" s="7"/>
      <c r="L236" s="7"/>
      <c r="M236" s="7"/>
      <c r="N236" s="7"/>
      <c r="O236" s="7"/>
      <c r="P236" s="2">
        <v>500</v>
      </c>
      <c r="Q236" s="2">
        <v>30</v>
      </c>
      <c r="R236" s="2">
        <v>190</v>
      </c>
      <c r="S236" s="12">
        <v>20.100000000000001</v>
      </c>
      <c r="T236" s="12"/>
    </row>
    <row r="237" spans="1:20">
      <c r="D237" s="2" t="s">
        <v>150</v>
      </c>
      <c r="E237" s="7">
        <v>51.351351351351347</v>
      </c>
      <c r="F237" s="7">
        <v>8.2082082082082071</v>
      </c>
      <c r="G237" s="7">
        <v>0.40040040040040037</v>
      </c>
      <c r="H237" s="7">
        <v>40.04004004004004</v>
      </c>
      <c r="I237" s="7"/>
      <c r="J237" s="7">
        <v>0.3</v>
      </c>
      <c r="K237" s="7"/>
      <c r="L237" s="7"/>
      <c r="M237" s="7"/>
      <c r="N237" s="7"/>
      <c r="O237" s="7"/>
      <c r="P237" s="2">
        <v>550</v>
      </c>
      <c r="Q237" s="2">
        <v>30</v>
      </c>
      <c r="R237" s="2">
        <v>190</v>
      </c>
      <c r="S237" s="12">
        <v>18.600000000000001</v>
      </c>
      <c r="T237" s="12">
        <v>478.74099999999999</v>
      </c>
    </row>
    <row r="238" spans="1:20">
      <c r="D238" s="2" t="s">
        <v>150</v>
      </c>
      <c r="E238" s="7">
        <v>51.351351351351347</v>
      </c>
      <c r="F238" s="7">
        <v>8.2082082082082071</v>
      </c>
      <c r="G238" s="7">
        <v>0.40040040040040037</v>
      </c>
      <c r="H238" s="7">
        <v>40.04004004004004</v>
      </c>
      <c r="I238" s="7"/>
      <c r="J238" s="7">
        <v>0.3</v>
      </c>
      <c r="K238" s="7"/>
      <c r="L238" s="7"/>
      <c r="M238" s="7"/>
      <c r="N238" s="7"/>
      <c r="O238" s="7"/>
      <c r="P238" s="2">
        <v>600</v>
      </c>
      <c r="Q238" s="2">
        <v>30</v>
      </c>
      <c r="R238" s="2">
        <v>190</v>
      </c>
      <c r="S238" s="12">
        <v>16</v>
      </c>
      <c r="T238" s="12">
        <v>525.86300000000006</v>
      </c>
    </row>
    <row r="239" spans="1:20">
      <c r="A239" s="10"/>
      <c r="D239" s="2" t="s">
        <v>151</v>
      </c>
      <c r="E239" s="7">
        <v>54.713114754098356</v>
      </c>
      <c r="F239" s="7">
        <v>7.7868852459016393</v>
      </c>
      <c r="G239" s="7">
        <v>0.81967213114754101</v>
      </c>
      <c r="H239" s="7">
        <v>36.680327868852459</v>
      </c>
      <c r="I239" s="7"/>
      <c r="J239" s="7">
        <v>2.4</v>
      </c>
      <c r="K239" s="7"/>
      <c r="L239" s="7"/>
      <c r="M239" s="7"/>
      <c r="N239" s="7"/>
      <c r="O239" s="7"/>
      <c r="P239" s="2">
        <v>350</v>
      </c>
      <c r="Q239" s="2">
        <v>30</v>
      </c>
      <c r="R239" s="2">
        <v>190</v>
      </c>
      <c r="S239" s="12">
        <v>47.9</v>
      </c>
      <c r="T239" s="12"/>
    </row>
    <row r="240" spans="1:20">
      <c r="D240" s="2" t="s">
        <v>151</v>
      </c>
      <c r="E240" s="7">
        <v>54.713114754098356</v>
      </c>
      <c r="F240" s="7">
        <v>7.7868852459016393</v>
      </c>
      <c r="G240" s="7">
        <v>0.81967213114754101</v>
      </c>
      <c r="H240" s="7">
        <v>36.680327868852459</v>
      </c>
      <c r="I240" s="7"/>
      <c r="J240" s="7">
        <v>2.4</v>
      </c>
      <c r="K240" s="7"/>
      <c r="L240" s="7"/>
      <c r="M240" s="7"/>
      <c r="N240" s="7"/>
      <c r="O240" s="7"/>
      <c r="P240" s="2">
        <v>400</v>
      </c>
      <c r="Q240" s="2">
        <v>30</v>
      </c>
      <c r="R240" s="2">
        <v>190</v>
      </c>
      <c r="S240" s="12">
        <v>41.1</v>
      </c>
      <c r="T240" s="12"/>
    </row>
    <row r="241" spans="1:20">
      <c r="D241" s="2" t="s">
        <v>151</v>
      </c>
      <c r="E241" s="7">
        <v>54.713114754098356</v>
      </c>
      <c r="F241" s="7">
        <v>7.7868852459016393</v>
      </c>
      <c r="G241" s="7">
        <v>0.81967213114754101</v>
      </c>
      <c r="H241" s="7">
        <v>36.680327868852459</v>
      </c>
      <c r="I241" s="7"/>
      <c r="J241" s="7">
        <v>2.4</v>
      </c>
      <c r="K241" s="7"/>
      <c r="L241" s="7"/>
      <c r="M241" s="7"/>
      <c r="N241" s="7"/>
      <c r="O241" s="7"/>
      <c r="P241" s="2">
        <v>450</v>
      </c>
      <c r="Q241" s="2">
        <v>30</v>
      </c>
      <c r="R241" s="2">
        <v>190</v>
      </c>
      <c r="S241" s="12">
        <v>35.5</v>
      </c>
      <c r="T241" s="12"/>
    </row>
    <row r="242" spans="1:20">
      <c r="D242" s="2" t="s">
        <v>151</v>
      </c>
      <c r="E242" s="7">
        <v>54.713114754098356</v>
      </c>
      <c r="F242" s="7">
        <v>7.7868852459016393</v>
      </c>
      <c r="G242" s="7">
        <v>0.81967213114754101</v>
      </c>
      <c r="H242" s="7">
        <v>36.680327868852459</v>
      </c>
      <c r="I242" s="7"/>
      <c r="J242" s="7">
        <v>2.4</v>
      </c>
      <c r="K242" s="7"/>
      <c r="L242" s="7"/>
      <c r="M242" s="7"/>
      <c r="N242" s="7"/>
      <c r="O242" s="7"/>
      <c r="P242" s="2">
        <v>500</v>
      </c>
      <c r="Q242" s="2">
        <v>30</v>
      </c>
      <c r="R242" s="2">
        <v>190</v>
      </c>
      <c r="S242" s="12">
        <v>30.5</v>
      </c>
      <c r="T242" s="12"/>
    </row>
    <row r="243" spans="1:20">
      <c r="D243" s="2" t="s">
        <v>151</v>
      </c>
      <c r="E243" s="7">
        <v>54.713114754098356</v>
      </c>
      <c r="F243" s="7">
        <v>7.7868852459016393</v>
      </c>
      <c r="G243" s="7">
        <v>0.81967213114754101</v>
      </c>
      <c r="H243" s="7">
        <v>36.680327868852459</v>
      </c>
      <c r="I243" s="7"/>
      <c r="J243" s="7">
        <v>2.4</v>
      </c>
      <c r="K243" s="7"/>
      <c r="L243" s="7"/>
      <c r="M243" s="7"/>
      <c r="N243" s="7"/>
      <c r="O243" s="7"/>
      <c r="P243" s="2">
        <v>550</v>
      </c>
      <c r="Q243" s="2">
        <v>30</v>
      </c>
      <c r="R243" s="2">
        <v>190</v>
      </c>
      <c r="S243" s="12">
        <v>29.8</v>
      </c>
      <c r="T243" s="12"/>
    </row>
    <row r="244" spans="1:20">
      <c r="D244" s="2" t="s">
        <v>151</v>
      </c>
      <c r="E244" s="7">
        <v>54.713114754098356</v>
      </c>
      <c r="F244" s="7">
        <v>7.7868852459016393</v>
      </c>
      <c r="G244" s="7">
        <v>0.81967213114754101</v>
      </c>
      <c r="H244" s="7">
        <v>36.680327868852459</v>
      </c>
      <c r="I244" s="7"/>
      <c r="J244" s="7">
        <v>2.4</v>
      </c>
      <c r="K244" s="7"/>
      <c r="L244" s="7"/>
      <c r="M244" s="7"/>
      <c r="N244" s="7"/>
      <c r="O244" s="7"/>
      <c r="P244" s="2">
        <v>600</v>
      </c>
      <c r="Q244" s="2">
        <v>30</v>
      </c>
      <c r="R244" s="2">
        <v>190</v>
      </c>
      <c r="S244" s="12">
        <v>29.6</v>
      </c>
      <c r="T244" s="12"/>
    </row>
    <row r="245" spans="1:20">
      <c r="A245" s="3" t="s">
        <v>152</v>
      </c>
      <c r="B245" s="3" t="s">
        <v>153</v>
      </c>
      <c r="C245" s="3" t="s">
        <v>154</v>
      </c>
      <c r="D245" s="2" t="s">
        <v>155</v>
      </c>
      <c r="E245" s="7">
        <v>55.235523552355239</v>
      </c>
      <c r="F245" s="7">
        <v>5.8905890589058911</v>
      </c>
      <c r="G245" s="7">
        <v>1.5801580158015804</v>
      </c>
      <c r="H245" s="7">
        <v>37.293729372937293</v>
      </c>
      <c r="I245" s="7">
        <v>84.041450777202101</v>
      </c>
      <c r="J245" s="7">
        <v>4.1243523316062198</v>
      </c>
      <c r="K245" s="7">
        <v>11.8341968911917</v>
      </c>
      <c r="L245" s="7">
        <v>29.999999999999993</v>
      </c>
      <c r="M245" s="7">
        <v>15.599999999999998</v>
      </c>
      <c r="N245" s="7">
        <v>31.099999999999994</v>
      </c>
      <c r="O245" s="7">
        <v>23.299999999999997</v>
      </c>
      <c r="P245" s="2">
        <v>250</v>
      </c>
      <c r="Q245" s="2">
        <v>180</v>
      </c>
      <c r="R245" s="2">
        <v>25</v>
      </c>
      <c r="S245" s="12">
        <v>61.549707602339097</v>
      </c>
      <c r="T245" s="12">
        <v>40.656801574855699</v>
      </c>
    </row>
    <row r="246" spans="1:20">
      <c r="D246" s="2" t="s">
        <v>155</v>
      </c>
      <c r="E246" s="7">
        <v>55.235523552355239</v>
      </c>
      <c r="F246" s="7">
        <v>5.8905890589058911</v>
      </c>
      <c r="G246" s="7">
        <v>1.5801580158015804</v>
      </c>
      <c r="H246" s="7">
        <v>37.293729372937293</v>
      </c>
      <c r="I246" s="7">
        <v>84.041450777202101</v>
      </c>
      <c r="J246" s="7">
        <v>4.1243523316062198</v>
      </c>
      <c r="K246" s="7">
        <v>11.8341968911917</v>
      </c>
      <c r="L246" s="7">
        <v>29.999999999999993</v>
      </c>
      <c r="M246" s="7">
        <v>15.599999999999998</v>
      </c>
      <c r="N246" s="7">
        <v>31.099999999999994</v>
      </c>
      <c r="O246" s="7">
        <v>23.299999999999997</v>
      </c>
      <c r="P246" s="2">
        <v>300</v>
      </c>
      <c r="Q246" s="2">
        <v>180</v>
      </c>
      <c r="R246" s="2">
        <v>25</v>
      </c>
      <c r="S246" s="12">
        <v>60.614035087719301</v>
      </c>
      <c r="T246" s="12">
        <v>80.249449467818806</v>
      </c>
    </row>
    <row r="247" spans="1:20">
      <c r="D247" s="2" t="s">
        <v>155</v>
      </c>
      <c r="E247" s="7">
        <v>55.235523552355239</v>
      </c>
      <c r="F247" s="7">
        <v>5.8905890589058911</v>
      </c>
      <c r="G247" s="7">
        <v>1.5801580158015804</v>
      </c>
      <c r="H247" s="7">
        <v>37.293729372937293</v>
      </c>
      <c r="I247" s="7">
        <v>84.041450777202101</v>
      </c>
      <c r="J247" s="7">
        <v>4.1243523316062198</v>
      </c>
      <c r="K247" s="7">
        <v>11.8341968911917</v>
      </c>
      <c r="L247" s="7">
        <v>29.999999999999993</v>
      </c>
      <c r="M247" s="7">
        <v>15.599999999999998</v>
      </c>
      <c r="N247" s="7">
        <v>31.099999999999994</v>
      </c>
      <c r="O247" s="7">
        <v>23.299999999999997</v>
      </c>
      <c r="P247" s="2">
        <v>350</v>
      </c>
      <c r="Q247" s="2">
        <v>180</v>
      </c>
      <c r="R247" s="2">
        <v>25</v>
      </c>
      <c r="S247" s="12">
        <v>58.625730994152001</v>
      </c>
      <c r="T247" s="12">
        <v>87.286877314737495</v>
      </c>
    </row>
    <row r="248" spans="1:20">
      <c r="D248" s="2" t="s">
        <v>155</v>
      </c>
      <c r="E248" s="7">
        <v>55.235523552355239</v>
      </c>
      <c r="F248" s="7">
        <v>5.8905890589058911</v>
      </c>
      <c r="G248" s="7">
        <v>1.5801580158015804</v>
      </c>
      <c r="H248" s="7">
        <v>37.293729372937293</v>
      </c>
      <c r="I248" s="7">
        <v>84.041450777202101</v>
      </c>
      <c r="J248" s="7">
        <v>4.1243523316062198</v>
      </c>
      <c r="K248" s="7">
        <v>11.8341968911917</v>
      </c>
      <c r="L248" s="7">
        <v>29.999999999999993</v>
      </c>
      <c r="M248" s="7">
        <v>15.599999999999998</v>
      </c>
      <c r="N248" s="7">
        <v>31.099999999999994</v>
      </c>
      <c r="O248" s="7">
        <v>23.299999999999997</v>
      </c>
      <c r="P248" s="2">
        <v>400</v>
      </c>
      <c r="Q248" s="2">
        <v>180</v>
      </c>
      <c r="R248" s="2">
        <v>25</v>
      </c>
      <c r="S248" s="12">
        <v>54.883040935672497</v>
      </c>
      <c r="T248" s="12">
        <v>90.257457208635003</v>
      </c>
    </row>
    <row r="249" spans="1:20">
      <c r="D249" s="2" t="s">
        <v>155</v>
      </c>
      <c r="E249" s="7">
        <v>55.235523552355239</v>
      </c>
      <c r="F249" s="7">
        <v>5.8905890589058911</v>
      </c>
      <c r="G249" s="7">
        <v>1.5801580158015804</v>
      </c>
      <c r="H249" s="7">
        <v>37.293729372937293</v>
      </c>
      <c r="I249" s="7">
        <v>84.041450777202101</v>
      </c>
      <c r="J249" s="7">
        <v>4.1243523316062198</v>
      </c>
      <c r="K249" s="7">
        <v>11.8341968911917</v>
      </c>
      <c r="L249" s="7">
        <v>29.999999999999993</v>
      </c>
      <c r="M249" s="7">
        <v>15.599999999999998</v>
      </c>
      <c r="N249" s="7">
        <v>31.099999999999994</v>
      </c>
      <c r="O249" s="7">
        <v>23.299999999999997</v>
      </c>
      <c r="P249" s="2">
        <v>450</v>
      </c>
      <c r="Q249" s="2">
        <v>180</v>
      </c>
      <c r="R249" s="2">
        <v>25</v>
      </c>
      <c r="S249" s="12">
        <v>53.8888888888888</v>
      </c>
      <c r="T249" s="12">
        <v>98.309407427179593</v>
      </c>
    </row>
    <row r="250" spans="1:20">
      <c r="D250" s="2" t="s">
        <v>155</v>
      </c>
      <c r="E250" s="7">
        <v>55.235523552355239</v>
      </c>
      <c r="F250" s="7">
        <v>5.8905890589058911</v>
      </c>
      <c r="G250" s="7">
        <v>1.5801580158015804</v>
      </c>
      <c r="H250" s="7">
        <v>37.293729372937293</v>
      </c>
      <c r="I250" s="7">
        <v>84.041450777202101</v>
      </c>
      <c r="J250" s="7">
        <v>4.1243523316062198</v>
      </c>
      <c r="K250" s="7">
        <v>11.8341968911917</v>
      </c>
      <c r="L250" s="7">
        <v>29.999999999999993</v>
      </c>
      <c r="M250" s="7">
        <v>15.599999999999998</v>
      </c>
      <c r="N250" s="7">
        <v>31.099999999999994</v>
      </c>
      <c r="O250" s="7">
        <v>23.299999999999997</v>
      </c>
      <c r="P250" s="2">
        <v>500</v>
      </c>
      <c r="Q250" s="2">
        <v>180</v>
      </c>
      <c r="R250" s="2">
        <v>25</v>
      </c>
      <c r="S250" s="12">
        <v>53.654970760233901</v>
      </c>
      <c r="T250" s="12">
        <v>113.49220913549701</v>
      </c>
    </row>
    <row r="251" spans="1:20">
      <c r="D251" s="2" t="s">
        <v>156</v>
      </c>
      <c r="E251" s="7">
        <v>56.894310568943098</v>
      </c>
      <c r="F251" s="7">
        <v>4.8995100489951007</v>
      </c>
      <c r="G251" s="7">
        <v>1.6198380161983801</v>
      </c>
      <c r="H251" s="7">
        <v>36.586341365863412</v>
      </c>
      <c r="I251" s="7">
        <v>79.559075342465803</v>
      </c>
      <c r="J251" s="7">
        <v>4.5055650684931496</v>
      </c>
      <c r="K251" s="7">
        <v>15.9353595890411</v>
      </c>
      <c r="L251" s="7">
        <v>30.4</v>
      </c>
      <c r="M251" s="7">
        <v>15.6</v>
      </c>
      <c r="N251" s="7">
        <v>31.2</v>
      </c>
      <c r="O251" s="7">
        <v>22.8</v>
      </c>
      <c r="P251" s="2">
        <v>350</v>
      </c>
      <c r="Q251" s="2">
        <v>180</v>
      </c>
      <c r="R251" s="2">
        <v>25</v>
      </c>
      <c r="S251" s="12">
        <v>56.520467836257303</v>
      </c>
      <c r="T251" s="12">
        <v>68.462013279503495</v>
      </c>
    </row>
    <row r="252" spans="1:20">
      <c r="D252" s="2" t="s">
        <v>156</v>
      </c>
      <c r="E252" s="7">
        <v>56.894310568943098</v>
      </c>
      <c r="F252" s="7">
        <v>4.8995100489951007</v>
      </c>
      <c r="G252" s="7">
        <v>1.6198380161983801</v>
      </c>
      <c r="H252" s="7">
        <v>36.586341365863412</v>
      </c>
      <c r="I252" s="7">
        <v>79.559075342465803</v>
      </c>
      <c r="J252" s="7">
        <v>4.5055650684931496</v>
      </c>
      <c r="K252" s="7">
        <v>15.9353595890411</v>
      </c>
      <c r="L252" s="7">
        <v>30.4</v>
      </c>
      <c r="M252" s="7">
        <v>15.6</v>
      </c>
      <c r="N252" s="7">
        <v>31.2</v>
      </c>
      <c r="O252" s="7">
        <v>22.8</v>
      </c>
      <c r="P252" s="2">
        <v>400</v>
      </c>
      <c r="Q252" s="2">
        <v>180</v>
      </c>
      <c r="R252" s="2">
        <v>25</v>
      </c>
      <c r="S252" s="12">
        <v>56.286549707602298</v>
      </c>
      <c r="T252" s="12">
        <v>87.705823963164306</v>
      </c>
    </row>
    <row r="253" spans="1:20">
      <c r="D253" s="2" t="s">
        <v>156</v>
      </c>
      <c r="E253" s="7">
        <v>56.894310568943098</v>
      </c>
      <c r="F253" s="7">
        <v>4.8995100489951007</v>
      </c>
      <c r="G253" s="7">
        <v>1.6198380161983801</v>
      </c>
      <c r="H253" s="7">
        <v>36.586341365863412</v>
      </c>
      <c r="I253" s="7">
        <v>79.559075342465803</v>
      </c>
      <c r="J253" s="7">
        <v>4.5055650684931496</v>
      </c>
      <c r="K253" s="7">
        <v>15.9353595890411</v>
      </c>
      <c r="L253" s="7">
        <v>30.4</v>
      </c>
      <c r="M253" s="7">
        <v>15.6</v>
      </c>
      <c r="N253" s="7">
        <v>31.2</v>
      </c>
      <c r="O253" s="7">
        <v>22.8</v>
      </c>
      <c r="P253" s="2">
        <v>450</v>
      </c>
      <c r="Q253" s="2">
        <v>180</v>
      </c>
      <c r="R253" s="2">
        <v>25</v>
      </c>
      <c r="S253" s="12">
        <v>56.169590643274802</v>
      </c>
      <c r="T253" s="12">
        <v>100.847902972873</v>
      </c>
    </row>
    <row r="254" spans="1:20">
      <c r="D254" s="2" t="s">
        <v>156</v>
      </c>
      <c r="E254" s="7">
        <v>56.894310568943098</v>
      </c>
      <c r="F254" s="7">
        <v>4.8995100489951007</v>
      </c>
      <c r="G254" s="7">
        <v>1.6198380161983801</v>
      </c>
      <c r="H254" s="7">
        <v>36.586341365863412</v>
      </c>
      <c r="I254" s="7">
        <v>79.559075342465803</v>
      </c>
      <c r="J254" s="7">
        <v>4.5055650684931496</v>
      </c>
      <c r="K254" s="7">
        <v>15.9353595890411</v>
      </c>
      <c r="L254" s="7">
        <v>30.4</v>
      </c>
      <c r="M254" s="7">
        <v>15.6</v>
      </c>
      <c r="N254" s="7">
        <v>31.2</v>
      </c>
      <c r="O254" s="7">
        <v>22.8</v>
      </c>
      <c r="P254" s="2">
        <v>500</v>
      </c>
      <c r="Q254" s="2">
        <v>180</v>
      </c>
      <c r="R254" s="2">
        <v>25</v>
      </c>
      <c r="S254" s="12">
        <v>56.228070175438503</v>
      </c>
      <c r="T254" s="12">
        <v>125.184761936538</v>
      </c>
    </row>
    <row r="255" spans="1:20">
      <c r="D255" s="2" t="s">
        <v>156</v>
      </c>
      <c r="E255" s="7">
        <v>56.894310568943105</v>
      </c>
      <c r="F255" s="7">
        <v>4.8995100489951007</v>
      </c>
      <c r="G255" s="7">
        <v>1.6198380161983803</v>
      </c>
      <c r="H255" s="7">
        <v>36.586341365863426</v>
      </c>
      <c r="I255" s="7">
        <v>79.559075342465803</v>
      </c>
      <c r="J255" s="7">
        <v>4.5055650684931496</v>
      </c>
      <c r="K255" s="7">
        <v>15.9353595890411</v>
      </c>
      <c r="L255" s="7">
        <v>30.4</v>
      </c>
      <c r="M255" s="7">
        <v>15.6</v>
      </c>
      <c r="N255" s="7">
        <v>31.2</v>
      </c>
      <c r="O255" s="7">
        <v>22.8</v>
      </c>
      <c r="P255" s="2">
        <v>250</v>
      </c>
      <c r="Q255" s="2">
        <v>180</v>
      </c>
      <c r="R255" s="2">
        <v>25</v>
      </c>
      <c r="S255" s="12">
        <v>60.2631578947368</v>
      </c>
      <c r="T255" s="12">
        <v>51.337751493109998</v>
      </c>
    </row>
    <row r="256" spans="1:20">
      <c r="D256" s="2" t="s">
        <v>156</v>
      </c>
      <c r="E256" s="7">
        <v>56.894310568943105</v>
      </c>
      <c r="F256" s="7">
        <v>4.8995100489951007</v>
      </c>
      <c r="G256" s="7">
        <v>1.6198380161983803</v>
      </c>
      <c r="H256" s="7">
        <v>36.586341365863426</v>
      </c>
      <c r="I256" s="7">
        <v>79.559075342465803</v>
      </c>
      <c r="J256" s="7">
        <v>4.5055650684931496</v>
      </c>
      <c r="K256" s="7">
        <v>15.9353595890411</v>
      </c>
      <c r="L256" s="7">
        <v>30.4</v>
      </c>
      <c r="M256" s="7">
        <v>15.6</v>
      </c>
      <c r="N256" s="7">
        <v>31.2</v>
      </c>
      <c r="O256" s="7">
        <v>22.8</v>
      </c>
      <c r="P256" s="2">
        <v>300</v>
      </c>
      <c r="Q256" s="2">
        <v>180</v>
      </c>
      <c r="R256" s="2">
        <v>25</v>
      </c>
      <c r="S256" s="12">
        <v>58.567251461988299</v>
      </c>
      <c r="T256" s="12">
        <v>60.407143572119701</v>
      </c>
    </row>
    <row r="257" spans="1:20">
      <c r="D257" s="8" t="s">
        <v>157</v>
      </c>
      <c r="E257" s="7">
        <v>57.284271572842712</v>
      </c>
      <c r="F257" s="7">
        <v>3.9996000399960012</v>
      </c>
      <c r="G257" s="7">
        <v>1.6598340165983403</v>
      </c>
      <c r="H257" s="7">
        <v>37.056294370562945</v>
      </c>
      <c r="I257" s="7">
        <v>75.106267029972798</v>
      </c>
      <c r="J257" s="7">
        <v>6.7901907356948197</v>
      </c>
      <c r="K257" s="7">
        <v>18.103542234332402</v>
      </c>
      <c r="L257" s="7">
        <v>28.000000000000004</v>
      </c>
      <c r="M257" s="7">
        <v>15.4</v>
      </c>
      <c r="N257" s="7">
        <v>28.499999999999996</v>
      </c>
      <c r="O257" s="7">
        <v>28.1</v>
      </c>
      <c r="P257" s="2">
        <v>250</v>
      </c>
      <c r="Q257" s="2">
        <v>180</v>
      </c>
      <c r="R257" s="2">
        <v>25</v>
      </c>
      <c r="S257" s="12">
        <v>58.684210526315702</v>
      </c>
      <c r="T257" s="12">
        <v>36.077583330552798</v>
      </c>
    </row>
    <row r="258" spans="1:20">
      <c r="D258" s="8" t="s">
        <v>157</v>
      </c>
      <c r="E258" s="7">
        <v>57.284271572842712</v>
      </c>
      <c r="F258" s="7">
        <v>3.9996000399960012</v>
      </c>
      <c r="G258" s="7">
        <v>1.6598340165983403</v>
      </c>
      <c r="H258" s="7">
        <v>37.056294370562945</v>
      </c>
      <c r="I258" s="7">
        <v>75.106267029972798</v>
      </c>
      <c r="J258" s="7">
        <v>6.7901907356948197</v>
      </c>
      <c r="K258" s="7">
        <v>18.103542234332402</v>
      </c>
      <c r="L258" s="7">
        <v>28.000000000000004</v>
      </c>
      <c r="M258" s="7">
        <v>15.4</v>
      </c>
      <c r="N258" s="7">
        <v>28.499999999999996</v>
      </c>
      <c r="O258" s="7">
        <v>28.1</v>
      </c>
      <c r="P258" s="2">
        <v>300</v>
      </c>
      <c r="Q258" s="2">
        <v>180</v>
      </c>
      <c r="R258" s="2">
        <v>25</v>
      </c>
      <c r="S258" s="12">
        <v>57.631578947368403</v>
      </c>
      <c r="T258" s="12">
        <v>62.443487037469502</v>
      </c>
    </row>
    <row r="259" spans="1:20">
      <c r="D259" s="8" t="s">
        <v>157</v>
      </c>
      <c r="E259" s="7">
        <v>57.284271572842712</v>
      </c>
      <c r="F259" s="7">
        <v>3.9996000399959999</v>
      </c>
      <c r="G259" s="7">
        <v>1.6598340165983401</v>
      </c>
      <c r="H259" s="7">
        <v>37.056294370562945</v>
      </c>
      <c r="I259" s="7">
        <v>75.106267029972798</v>
      </c>
      <c r="J259" s="7">
        <v>6.7901907356948197</v>
      </c>
      <c r="K259" s="7">
        <v>18.103542234332402</v>
      </c>
      <c r="L259" s="7">
        <v>28.000000000000004</v>
      </c>
      <c r="M259" s="7">
        <v>15.4</v>
      </c>
      <c r="N259" s="7">
        <v>28.499999999999996</v>
      </c>
      <c r="O259" s="7">
        <v>28.1</v>
      </c>
      <c r="P259" s="2">
        <v>350</v>
      </c>
      <c r="Q259" s="2">
        <v>180</v>
      </c>
      <c r="R259" s="2">
        <v>25</v>
      </c>
      <c r="S259" s="12">
        <v>56.228070175438503</v>
      </c>
      <c r="T259" s="12">
        <v>133.582671582529</v>
      </c>
    </row>
    <row r="260" spans="1:20">
      <c r="D260" s="8" t="s">
        <v>157</v>
      </c>
      <c r="E260" s="7">
        <v>57.284271572842712</v>
      </c>
      <c r="F260" s="7">
        <v>3.9996000399959999</v>
      </c>
      <c r="G260" s="7">
        <v>1.6598340165983401</v>
      </c>
      <c r="H260" s="7">
        <v>37.056294370562945</v>
      </c>
      <c r="I260" s="7">
        <v>75.106267029972798</v>
      </c>
      <c r="J260" s="7">
        <v>6.7901907356948197</v>
      </c>
      <c r="K260" s="7">
        <v>18.103542234332402</v>
      </c>
      <c r="L260" s="7">
        <v>28.000000000000004</v>
      </c>
      <c r="M260" s="7">
        <v>15.4</v>
      </c>
      <c r="N260" s="7">
        <v>28.499999999999996</v>
      </c>
      <c r="O260" s="7">
        <v>28.1</v>
      </c>
      <c r="P260" s="2">
        <v>400</v>
      </c>
      <c r="Q260" s="2">
        <v>180</v>
      </c>
      <c r="R260" s="2">
        <v>25</v>
      </c>
      <c r="S260" s="12">
        <v>56.345029239765999</v>
      </c>
      <c r="T260" s="12">
        <v>224.05033198758699</v>
      </c>
    </row>
    <row r="261" spans="1:20">
      <c r="D261" s="8" t="s">
        <v>157</v>
      </c>
      <c r="E261" s="7">
        <v>57.284271572842712</v>
      </c>
      <c r="F261" s="7">
        <v>3.9996000399959999</v>
      </c>
      <c r="G261" s="7">
        <v>1.6598340165983401</v>
      </c>
      <c r="H261" s="7">
        <v>37.056294370562945</v>
      </c>
      <c r="I261" s="7">
        <v>75.106267029972798</v>
      </c>
      <c r="J261" s="7">
        <v>6.7901907356948197</v>
      </c>
      <c r="K261" s="7">
        <v>18.103542234332402</v>
      </c>
      <c r="L261" s="7">
        <v>28.000000000000004</v>
      </c>
      <c r="M261" s="7">
        <v>15.4</v>
      </c>
      <c r="N261" s="7">
        <v>28.499999999999996</v>
      </c>
      <c r="O261" s="7">
        <v>28.1</v>
      </c>
      <c r="P261" s="2">
        <v>450</v>
      </c>
      <c r="Q261" s="2">
        <v>180</v>
      </c>
      <c r="R261" s="2">
        <v>25</v>
      </c>
      <c r="S261" s="12">
        <v>55.2923976608187</v>
      </c>
      <c r="T261" s="12">
        <v>261.60809615962</v>
      </c>
    </row>
    <row r="262" spans="1:20">
      <c r="D262" s="8" t="s">
        <v>157</v>
      </c>
      <c r="E262" s="7">
        <v>57.284271572842712</v>
      </c>
      <c r="F262" s="7">
        <v>3.9996000399959999</v>
      </c>
      <c r="G262" s="7">
        <v>1.6598340165983401</v>
      </c>
      <c r="H262" s="7">
        <v>37.056294370562945</v>
      </c>
      <c r="I262" s="7">
        <v>75.106267029972798</v>
      </c>
      <c r="J262" s="7">
        <v>6.7901907356948197</v>
      </c>
      <c r="K262" s="7">
        <v>18.103542234332402</v>
      </c>
      <c r="L262" s="7">
        <v>28.000000000000004</v>
      </c>
      <c r="M262" s="7">
        <v>15.4</v>
      </c>
      <c r="N262" s="7">
        <v>28.499999999999996</v>
      </c>
      <c r="O262" s="7">
        <v>28.1</v>
      </c>
      <c r="P262" s="2">
        <v>500</v>
      </c>
      <c r="Q262" s="2">
        <v>180</v>
      </c>
      <c r="R262" s="2">
        <v>25</v>
      </c>
      <c r="S262" s="12">
        <v>55.233918128654899</v>
      </c>
      <c r="T262" s="12">
        <v>305.276350472123</v>
      </c>
    </row>
    <row r="263" spans="1:20">
      <c r="D263" s="8" t="s">
        <v>158</v>
      </c>
      <c r="E263" s="7">
        <v>57.284271572842712</v>
      </c>
      <c r="F263" s="7">
        <v>4.3995600439956002</v>
      </c>
      <c r="G263" s="7">
        <v>1.8998100189981</v>
      </c>
      <c r="H263" s="7">
        <v>36.416358364163578</v>
      </c>
      <c r="I263" s="7">
        <v>77.702477502499704</v>
      </c>
      <c r="J263" s="7">
        <v>5.8104655038329103</v>
      </c>
      <c r="K263" s="7">
        <v>16.487056993667402</v>
      </c>
      <c r="L263" s="7">
        <v>29.2</v>
      </c>
      <c r="M263" s="7">
        <v>14.3</v>
      </c>
      <c r="N263" s="7">
        <v>29.7</v>
      </c>
      <c r="O263" s="7">
        <v>26.8</v>
      </c>
      <c r="P263" s="2">
        <v>250</v>
      </c>
      <c r="Q263" s="2">
        <v>180</v>
      </c>
      <c r="R263" s="2">
        <v>25</v>
      </c>
      <c r="S263" s="12">
        <v>56.520467836257303</v>
      </c>
      <c r="T263" s="12">
        <v>40.6553418304361</v>
      </c>
    </row>
    <row r="264" spans="1:20">
      <c r="D264" s="8" t="s">
        <v>158</v>
      </c>
      <c r="E264" s="7">
        <v>57.284271572842712</v>
      </c>
      <c r="F264" s="7">
        <v>4.3995600439956002</v>
      </c>
      <c r="G264" s="7">
        <v>1.8998100189981</v>
      </c>
      <c r="H264" s="7">
        <v>36.416358364163578</v>
      </c>
      <c r="I264" s="7">
        <v>77.702477502499704</v>
      </c>
      <c r="J264" s="7">
        <v>5.8104655038329103</v>
      </c>
      <c r="K264" s="7">
        <v>16.487056993667402</v>
      </c>
      <c r="L264" s="7">
        <v>29.2</v>
      </c>
      <c r="M264" s="7">
        <v>14.3</v>
      </c>
      <c r="N264" s="7">
        <v>29.7</v>
      </c>
      <c r="O264" s="7">
        <v>26.8</v>
      </c>
      <c r="P264" s="2">
        <v>300</v>
      </c>
      <c r="Q264" s="2">
        <v>180</v>
      </c>
      <c r="R264" s="2">
        <v>25</v>
      </c>
      <c r="S264" s="12">
        <v>55.584795321637401</v>
      </c>
      <c r="T264" s="12">
        <v>49.724733909445803</v>
      </c>
    </row>
    <row r="265" spans="1:20">
      <c r="D265" s="8" t="s">
        <v>158</v>
      </c>
      <c r="E265" s="7">
        <v>57.284271572842712</v>
      </c>
      <c r="F265" s="7">
        <v>4.3995600439956002</v>
      </c>
      <c r="G265" s="7">
        <v>1.8998100189981</v>
      </c>
      <c r="H265" s="7">
        <v>36.416358364163578</v>
      </c>
      <c r="I265" s="7">
        <v>77.702477502499704</v>
      </c>
      <c r="J265" s="7">
        <v>5.8104655038329103</v>
      </c>
      <c r="K265" s="7">
        <v>16.487056993667402</v>
      </c>
      <c r="L265" s="7">
        <v>29.2</v>
      </c>
      <c r="M265" s="7">
        <v>14.3</v>
      </c>
      <c r="N265" s="7">
        <v>29.7</v>
      </c>
      <c r="O265" s="7">
        <v>26.8</v>
      </c>
      <c r="P265" s="2">
        <v>350</v>
      </c>
      <c r="Q265" s="2">
        <v>180</v>
      </c>
      <c r="R265" s="2">
        <v>25</v>
      </c>
      <c r="S265" s="12">
        <v>53.362573099415201</v>
      </c>
      <c r="T265" s="12">
        <v>55.744719895899301</v>
      </c>
    </row>
    <row r="266" spans="1:20">
      <c r="D266" s="8" t="s">
        <v>158</v>
      </c>
      <c r="E266" s="7">
        <v>57.284271572842712</v>
      </c>
      <c r="F266" s="7">
        <v>4.3995600439956002</v>
      </c>
      <c r="G266" s="7">
        <v>1.8998100189981</v>
      </c>
      <c r="H266" s="7">
        <v>36.416358364163578</v>
      </c>
      <c r="I266" s="7">
        <v>77.702477502499704</v>
      </c>
      <c r="J266" s="7">
        <v>5.8104655038329103</v>
      </c>
      <c r="K266" s="7">
        <v>16.487056993667402</v>
      </c>
      <c r="L266" s="7">
        <v>29.2</v>
      </c>
      <c r="M266" s="7">
        <v>14.3</v>
      </c>
      <c r="N266" s="7">
        <v>29.7</v>
      </c>
      <c r="O266" s="7">
        <v>26.8</v>
      </c>
      <c r="P266" s="2">
        <v>400</v>
      </c>
      <c r="Q266" s="2">
        <v>180</v>
      </c>
      <c r="R266" s="2">
        <v>25</v>
      </c>
      <c r="S266" s="12">
        <v>52.134502923976598</v>
      </c>
      <c r="T266" s="12">
        <v>72.959485836308403</v>
      </c>
    </row>
    <row r="267" spans="1:20">
      <c r="D267" s="8" t="s">
        <v>158</v>
      </c>
      <c r="E267" s="7">
        <v>57.284271572842712</v>
      </c>
      <c r="F267" s="7">
        <v>4.399560043995602</v>
      </c>
      <c r="G267" s="7">
        <v>1.8998100189981004</v>
      </c>
      <c r="H267" s="7">
        <v>36.416358364163585</v>
      </c>
      <c r="I267" s="7">
        <v>77.702477502499704</v>
      </c>
      <c r="J267" s="7">
        <v>5.8104655038329103</v>
      </c>
      <c r="K267" s="7">
        <v>16.487056993667402</v>
      </c>
      <c r="L267" s="7">
        <v>29.2</v>
      </c>
      <c r="M267" s="7">
        <v>14.3</v>
      </c>
      <c r="N267" s="7">
        <v>29.7</v>
      </c>
      <c r="O267" s="7">
        <v>26.8</v>
      </c>
      <c r="P267" s="2">
        <v>450</v>
      </c>
      <c r="Q267" s="2">
        <v>180</v>
      </c>
      <c r="R267" s="2">
        <v>25</v>
      </c>
      <c r="S267" s="12">
        <v>51.783625730994103</v>
      </c>
      <c r="T267" s="12">
        <v>75.924226752527403</v>
      </c>
    </row>
    <row r="268" spans="1:20">
      <c r="D268" s="8" t="s">
        <v>158</v>
      </c>
      <c r="E268" s="7">
        <v>57.284271572842712</v>
      </c>
      <c r="F268" s="7">
        <v>4.399560043995602</v>
      </c>
      <c r="G268" s="7">
        <v>1.8998100189981004</v>
      </c>
      <c r="H268" s="7">
        <v>36.416358364163585</v>
      </c>
      <c r="I268" s="7">
        <v>77.702477502499704</v>
      </c>
      <c r="J268" s="7">
        <v>5.8104655038329103</v>
      </c>
      <c r="K268" s="7">
        <v>16.487056993667402</v>
      </c>
      <c r="L268" s="7">
        <v>29.2</v>
      </c>
      <c r="M268" s="7">
        <v>14.3</v>
      </c>
      <c r="N268" s="7">
        <v>29.7</v>
      </c>
      <c r="O268" s="7">
        <v>26.8</v>
      </c>
      <c r="P268" s="2">
        <v>500</v>
      </c>
      <c r="Q268" s="2">
        <v>180</v>
      </c>
      <c r="R268" s="2">
        <v>25</v>
      </c>
      <c r="S268" s="12">
        <v>51.842105263157798</v>
      </c>
      <c r="T268" s="12">
        <v>121.62444529712</v>
      </c>
    </row>
    <row r="269" spans="1:20">
      <c r="A269" s="3" t="s">
        <v>159</v>
      </c>
      <c r="B269" s="3" t="s">
        <v>160</v>
      </c>
      <c r="C269" s="3" t="s">
        <v>161</v>
      </c>
      <c r="D269" s="2" t="s">
        <v>162</v>
      </c>
      <c r="E269" s="7">
        <v>60.46</v>
      </c>
      <c r="F269" s="7">
        <v>9.08</v>
      </c>
      <c r="G269" s="7">
        <v>3.1</v>
      </c>
      <c r="H269" s="7">
        <v>27.36</v>
      </c>
      <c r="I269" s="7">
        <v>85.683987274655394</v>
      </c>
      <c r="J269" s="7">
        <v>2.3329798515376501</v>
      </c>
      <c r="K269" s="7">
        <v>11.983032873807</v>
      </c>
      <c r="L269" s="7">
        <v>25.185185185185183</v>
      </c>
      <c r="M269" s="7">
        <v>17.222222222222218</v>
      </c>
      <c r="N269" s="7">
        <v>26.75925925925926</v>
      </c>
      <c r="O269" s="7">
        <v>30.833333333333329</v>
      </c>
      <c r="P269" s="2">
        <v>400</v>
      </c>
      <c r="Q269" s="2">
        <v>10</v>
      </c>
      <c r="R269" s="2">
        <v>100</v>
      </c>
      <c r="S269" s="12">
        <v>28.43</v>
      </c>
      <c r="T269" s="12">
        <v>0.73</v>
      </c>
    </row>
    <row r="270" spans="1:20">
      <c r="D270" s="2" t="s">
        <v>162</v>
      </c>
      <c r="E270" s="7">
        <v>60.46</v>
      </c>
      <c r="F270" s="7">
        <v>9.08</v>
      </c>
      <c r="G270" s="7">
        <v>3.1</v>
      </c>
      <c r="H270" s="7">
        <v>27.36</v>
      </c>
      <c r="I270" s="7">
        <v>85.683987274655394</v>
      </c>
      <c r="J270" s="7">
        <v>2.3329798515376501</v>
      </c>
      <c r="K270" s="7">
        <v>11.983032873807</v>
      </c>
      <c r="L270" s="7">
        <v>25.185185185185183</v>
      </c>
      <c r="M270" s="7">
        <v>17.222222222222218</v>
      </c>
      <c r="N270" s="7">
        <v>26.75925925925926</v>
      </c>
      <c r="O270" s="7">
        <v>30.833333333333329</v>
      </c>
      <c r="P270" s="2">
        <v>600</v>
      </c>
      <c r="Q270" s="2">
        <v>10</v>
      </c>
      <c r="R270" s="2">
        <v>100</v>
      </c>
      <c r="S270" s="12">
        <v>17.53</v>
      </c>
      <c r="T270" s="12">
        <v>4.91</v>
      </c>
    </row>
    <row r="271" spans="1:20">
      <c r="D271" s="2" t="s">
        <v>162</v>
      </c>
      <c r="E271" s="7">
        <v>60.46</v>
      </c>
      <c r="F271" s="7">
        <v>9.08</v>
      </c>
      <c r="G271" s="7">
        <v>3.1</v>
      </c>
      <c r="H271" s="7">
        <v>27.36</v>
      </c>
      <c r="I271" s="7">
        <v>85.683987274655394</v>
      </c>
      <c r="J271" s="7">
        <v>2.3329798515376501</v>
      </c>
      <c r="K271" s="7">
        <v>11.983032873807</v>
      </c>
      <c r="L271" s="7">
        <v>25.185185185185183</v>
      </c>
      <c r="M271" s="7">
        <v>17.222222222222218</v>
      </c>
      <c r="N271" s="7">
        <v>26.75925925925926</v>
      </c>
      <c r="O271" s="7">
        <v>30.833333333333329</v>
      </c>
      <c r="P271" s="2">
        <v>700</v>
      </c>
      <c r="Q271" s="2">
        <v>10</v>
      </c>
      <c r="R271" s="2">
        <v>100</v>
      </c>
      <c r="S271" s="12">
        <v>15.38</v>
      </c>
      <c r="T271" s="12">
        <v>4.0199999999999996</v>
      </c>
    </row>
    <row r="272" spans="1:20">
      <c r="D272" s="2" t="s">
        <v>162</v>
      </c>
      <c r="E272" s="7">
        <v>60.46</v>
      </c>
      <c r="F272" s="7">
        <v>9.08</v>
      </c>
      <c r="G272" s="7">
        <v>3.1</v>
      </c>
      <c r="H272" s="7">
        <v>27.36</v>
      </c>
      <c r="I272" s="7">
        <v>85.683987274655394</v>
      </c>
      <c r="J272" s="7">
        <v>2.3329798515376501</v>
      </c>
      <c r="K272" s="7">
        <v>11.983032873807</v>
      </c>
      <c r="L272" s="7">
        <v>25.185185185185183</v>
      </c>
      <c r="M272" s="7">
        <v>17.222222222222218</v>
      </c>
      <c r="N272" s="7">
        <v>26.75925925925926</v>
      </c>
      <c r="O272" s="7">
        <v>30.833333333333329</v>
      </c>
      <c r="P272" s="2">
        <v>400</v>
      </c>
      <c r="Q272" s="2">
        <v>10</v>
      </c>
      <c r="R272" s="2">
        <v>300</v>
      </c>
      <c r="S272" s="12">
        <v>24.87</v>
      </c>
      <c r="T272" s="12">
        <v>1.24</v>
      </c>
    </row>
    <row r="273" spans="1:20">
      <c r="D273" s="2" t="s">
        <v>162</v>
      </c>
      <c r="E273" s="7">
        <v>60.46</v>
      </c>
      <c r="F273" s="7">
        <v>9.08</v>
      </c>
      <c r="G273" s="7">
        <v>3.1</v>
      </c>
      <c r="H273" s="7">
        <v>27.36</v>
      </c>
      <c r="I273" s="7">
        <v>85.683987274655394</v>
      </c>
      <c r="J273" s="7">
        <v>2.3329798515376501</v>
      </c>
      <c r="K273" s="7">
        <v>11.983032873807</v>
      </c>
      <c r="L273" s="7">
        <v>25.185185185185183</v>
      </c>
      <c r="M273" s="7">
        <v>17.222222222222218</v>
      </c>
      <c r="N273" s="7">
        <v>26.75925925925926</v>
      </c>
      <c r="O273" s="7">
        <v>30.833333333333329</v>
      </c>
      <c r="P273" s="2">
        <v>600</v>
      </c>
      <c r="Q273" s="2">
        <v>10</v>
      </c>
      <c r="R273" s="2">
        <v>300</v>
      </c>
      <c r="S273" s="12">
        <v>16.8</v>
      </c>
      <c r="T273" s="12">
        <v>5.73</v>
      </c>
    </row>
    <row r="274" spans="1:20">
      <c r="D274" s="2" t="s">
        <v>162</v>
      </c>
      <c r="E274" s="7">
        <v>60.46</v>
      </c>
      <c r="F274" s="7">
        <v>9.08</v>
      </c>
      <c r="G274" s="7">
        <v>3.1</v>
      </c>
      <c r="H274" s="7">
        <v>27.36</v>
      </c>
      <c r="I274" s="7">
        <v>85.683987274655394</v>
      </c>
      <c r="J274" s="7">
        <v>2.3329798515376501</v>
      </c>
      <c r="K274" s="7">
        <v>11.983032873807</v>
      </c>
      <c r="L274" s="7">
        <v>25.185185185185183</v>
      </c>
      <c r="M274" s="7">
        <v>17.222222222222218</v>
      </c>
      <c r="N274" s="7">
        <v>26.75925925925926</v>
      </c>
      <c r="O274" s="7">
        <v>30.833333333333329</v>
      </c>
      <c r="P274" s="2">
        <v>700</v>
      </c>
      <c r="Q274" s="2">
        <v>10</v>
      </c>
      <c r="R274" s="2">
        <v>300</v>
      </c>
      <c r="S274" s="12">
        <v>15.66</v>
      </c>
      <c r="T274" s="12">
        <v>4.32</v>
      </c>
    </row>
    <row r="275" spans="1:20">
      <c r="A275" s="3" t="s">
        <v>163</v>
      </c>
      <c r="B275" s="3" t="s">
        <v>164</v>
      </c>
      <c r="C275" s="3" t="s">
        <v>165</v>
      </c>
      <c r="D275" s="2" t="s">
        <v>166</v>
      </c>
      <c r="E275" s="7">
        <v>74.52000000000001</v>
      </c>
      <c r="F275" s="7">
        <v>6.5400000000000009</v>
      </c>
      <c r="G275" s="7">
        <v>3.9400000000000004</v>
      </c>
      <c r="H275" s="7">
        <v>15</v>
      </c>
      <c r="I275" s="7">
        <v>65.19</v>
      </c>
      <c r="J275" s="7">
        <v>1.99</v>
      </c>
      <c r="K275" s="7"/>
      <c r="L275" s="7"/>
      <c r="M275" s="7"/>
      <c r="N275" s="7"/>
      <c r="O275" s="7"/>
      <c r="P275" s="2">
        <v>300</v>
      </c>
      <c r="Q275" s="2">
        <v>180</v>
      </c>
      <c r="R275" s="2">
        <v>7</v>
      </c>
      <c r="S275" s="12">
        <v>57.57</v>
      </c>
      <c r="T275" s="12">
        <v>4.09</v>
      </c>
    </row>
    <row r="276" spans="1:20">
      <c r="D276" s="2" t="s">
        <v>166</v>
      </c>
      <c r="E276" s="7">
        <v>74.52000000000001</v>
      </c>
      <c r="F276" s="7">
        <v>6.5400000000000009</v>
      </c>
      <c r="G276" s="7">
        <v>3.9400000000000004</v>
      </c>
      <c r="H276" s="7">
        <v>15</v>
      </c>
      <c r="I276" s="7">
        <v>65.19</v>
      </c>
      <c r="J276" s="7">
        <v>1.99</v>
      </c>
      <c r="K276" s="7"/>
      <c r="L276" s="7"/>
      <c r="M276" s="7"/>
      <c r="N276" s="7"/>
      <c r="O276" s="7"/>
      <c r="P276" s="2">
        <v>500</v>
      </c>
      <c r="Q276" s="2">
        <v>180</v>
      </c>
      <c r="R276" s="2">
        <v>7</v>
      </c>
      <c r="S276" s="12">
        <v>31.82</v>
      </c>
      <c r="T276" s="12">
        <v>13.06</v>
      </c>
    </row>
    <row r="277" spans="1:20">
      <c r="D277" s="2" t="s">
        <v>166</v>
      </c>
      <c r="E277" s="7">
        <v>74.52000000000001</v>
      </c>
      <c r="F277" s="7">
        <v>6.5400000000000009</v>
      </c>
      <c r="G277" s="7">
        <v>3.9400000000000004</v>
      </c>
      <c r="H277" s="7">
        <v>15</v>
      </c>
      <c r="I277" s="7">
        <v>65.19</v>
      </c>
      <c r="J277" s="7">
        <v>1.99</v>
      </c>
      <c r="K277" s="7"/>
      <c r="L277" s="7"/>
      <c r="M277" s="7"/>
      <c r="N277" s="7"/>
      <c r="O277" s="7"/>
      <c r="P277" s="2">
        <v>700</v>
      </c>
      <c r="Q277" s="2">
        <v>180</v>
      </c>
      <c r="R277" s="2">
        <v>7</v>
      </c>
      <c r="S277" s="12">
        <v>24.95</v>
      </c>
      <c r="T277" s="12">
        <v>390.52</v>
      </c>
    </row>
    <row r="278" spans="1:20">
      <c r="A278" s="3" t="s">
        <v>167</v>
      </c>
      <c r="B278" s="3" t="s">
        <v>168</v>
      </c>
      <c r="C278" s="3" t="s">
        <v>169</v>
      </c>
      <c r="D278" s="2" t="s">
        <v>170</v>
      </c>
      <c r="E278" s="7">
        <v>83.165930092406597</v>
      </c>
      <c r="F278" s="7">
        <v>8.9728137136734976</v>
      </c>
      <c r="G278" s="7">
        <v>0.62943618588455863</v>
      </c>
      <c r="H278" s="7">
        <v>7.2318200080353554</v>
      </c>
      <c r="I278" s="7"/>
      <c r="J278" s="7">
        <v>23.8</v>
      </c>
      <c r="K278" s="7"/>
      <c r="L278" s="7"/>
      <c r="M278" s="7"/>
      <c r="N278" s="7"/>
      <c r="O278" s="7"/>
      <c r="P278" s="2">
        <v>200</v>
      </c>
      <c r="Q278" s="2">
        <v>120</v>
      </c>
      <c r="R278" s="2">
        <v>10</v>
      </c>
      <c r="S278" s="12">
        <v>93.5</v>
      </c>
      <c r="T278" s="12"/>
    </row>
    <row r="279" spans="1:20">
      <c r="D279" s="2" t="s">
        <v>170</v>
      </c>
      <c r="E279" s="7">
        <v>83.165930092406597</v>
      </c>
      <c r="F279" s="7">
        <v>8.9728137136734976</v>
      </c>
      <c r="G279" s="7">
        <v>0.62943618588455863</v>
      </c>
      <c r="H279" s="7">
        <v>7.2318200080353554</v>
      </c>
      <c r="I279" s="7"/>
      <c r="J279" s="7">
        <v>23.8</v>
      </c>
      <c r="K279" s="7"/>
      <c r="L279" s="7"/>
      <c r="M279" s="7"/>
      <c r="N279" s="7"/>
      <c r="O279" s="7"/>
      <c r="P279" s="2">
        <v>400</v>
      </c>
      <c r="Q279" s="2">
        <v>120</v>
      </c>
      <c r="R279" s="2">
        <v>10</v>
      </c>
      <c r="S279" s="12">
        <v>59.3</v>
      </c>
      <c r="T279" s="12">
        <v>24.2</v>
      </c>
    </row>
    <row r="280" spans="1:20">
      <c r="D280" s="2" t="s">
        <v>170</v>
      </c>
      <c r="E280" s="7">
        <v>83.165930092406597</v>
      </c>
      <c r="F280" s="7">
        <v>8.9728137136734976</v>
      </c>
      <c r="G280" s="7">
        <v>0.62943618588455863</v>
      </c>
      <c r="H280" s="7">
        <v>7.2318200080353554</v>
      </c>
      <c r="I280" s="7"/>
      <c r="J280" s="7">
        <v>23.8</v>
      </c>
      <c r="K280" s="7"/>
      <c r="L280" s="7"/>
      <c r="M280" s="7"/>
      <c r="N280" s="7"/>
      <c r="O280" s="7"/>
      <c r="P280" s="2">
        <v>600</v>
      </c>
      <c r="Q280" s="2">
        <v>120</v>
      </c>
      <c r="R280" s="2">
        <v>10</v>
      </c>
      <c r="S280" s="12">
        <v>54.5</v>
      </c>
      <c r="T280" s="12">
        <v>51.5</v>
      </c>
    </row>
    <row r="281" spans="1:20">
      <c r="D281" s="2" t="s">
        <v>170</v>
      </c>
      <c r="E281" s="7">
        <v>83.165930092406597</v>
      </c>
      <c r="F281" s="7">
        <v>8.9728137136734976</v>
      </c>
      <c r="G281" s="7">
        <v>0.62943618588455863</v>
      </c>
      <c r="H281" s="7">
        <v>7.2318200080353554</v>
      </c>
      <c r="I281" s="7"/>
      <c r="J281" s="7">
        <v>23.8</v>
      </c>
      <c r="K281" s="7"/>
      <c r="L281" s="7"/>
      <c r="M281" s="7"/>
      <c r="N281" s="7"/>
      <c r="O281" s="7"/>
      <c r="P281" s="2">
        <v>800</v>
      </c>
      <c r="Q281" s="2">
        <v>120</v>
      </c>
      <c r="R281" s="2">
        <v>10</v>
      </c>
      <c r="S281" s="12">
        <v>43</v>
      </c>
      <c r="T281" s="12">
        <v>50</v>
      </c>
    </row>
    <row r="282" spans="1:20">
      <c r="A282" s="3" t="s">
        <v>171</v>
      </c>
      <c r="B282" s="3" t="s">
        <v>172</v>
      </c>
      <c r="C282" s="3" t="s">
        <v>173</v>
      </c>
      <c r="D282" s="2" t="s">
        <v>174</v>
      </c>
      <c r="E282" s="7">
        <v>87.615368104743496</v>
      </c>
      <c r="F282" s="7">
        <v>9.0255419617943762</v>
      </c>
      <c r="G282" s="7">
        <v>0.39708091865207124</v>
      </c>
      <c r="H282" s="7">
        <v>0.86928525434642623</v>
      </c>
      <c r="I282" s="7"/>
      <c r="J282" s="7">
        <v>6.82</v>
      </c>
      <c r="K282" s="7"/>
      <c r="L282" s="7"/>
      <c r="M282" s="7"/>
      <c r="N282" s="7"/>
      <c r="O282" s="7"/>
      <c r="P282" s="2">
        <v>500</v>
      </c>
      <c r="Q282" s="2">
        <v>120</v>
      </c>
      <c r="R282" s="2">
        <v>1</v>
      </c>
      <c r="S282" s="12"/>
      <c r="T282" s="12">
        <v>122</v>
      </c>
    </row>
    <row r="283" spans="1:20">
      <c r="D283" s="2" t="s">
        <v>174</v>
      </c>
      <c r="E283" s="7">
        <v>87.615368104743496</v>
      </c>
      <c r="F283" s="7">
        <v>9.0255419617943762</v>
      </c>
      <c r="G283" s="7">
        <v>0.39708091865207124</v>
      </c>
      <c r="H283" s="7">
        <v>0.86928525434642623</v>
      </c>
      <c r="I283" s="7"/>
      <c r="J283" s="7">
        <v>6.82</v>
      </c>
      <c r="K283" s="7"/>
      <c r="L283" s="7"/>
      <c r="M283" s="7"/>
      <c r="N283" s="7"/>
      <c r="O283" s="7"/>
      <c r="P283" s="2">
        <v>500</v>
      </c>
      <c r="Q283" s="2">
        <v>60</v>
      </c>
      <c r="R283" s="2">
        <v>5</v>
      </c>
      <c r="S283" s="12">
        <v>38.450000000000003</v>
      </c>
      <c r="T283" s="12">
        <v>86</v>
      </c>
    </row>
    <row r="284" spans="1:20">
      <c r="D284" s="2" t="s">
        <v>174</v>
      </c>
      <c r="E284" s="7">
        <v>87.615368104743496</v>
      </c>
      <c r="F284" s="7">
        <v>9.0255419617943762</v>
      </c>
      <c r="G284" s="7">
        <v>0.39708091865207124</v>
      </c>
      <c r="H284" s="7">
        <v>0.86928525434642623</v>
      </c>
      <c r="I284" s="7"/>
      <c r="J284" s="7">
        <v>6.82</v>
      </c>
      <c r="K284" s="7"/>
      <c r="L284" s="7"/>
      <c r="M284" s="7"/>
      <c r="N284" s="7"/>
      <c r="O284" s="7"/>
      <c r="P284" s="2">
        <v>400</v>
      </c>
      <c r="Q284" s="2">
        <v>120</v>
      </c>
      <c r="R284" s="2">
        <v>5</v>
      </c>
      <c r="S284" s="12">
        <v>50.1</v>
      </c>
      <c r="T284" s="12">
        <v>10</v>
      </c>
    </row>
    <row r="285" spans="1:20">
      <c r="D285" s="2" t="s">
        <v>174</v>
      </c>
      <c r="E285" s="7">
        <v>87.615368104743496</v>
      </c>
      <c r="F285" s="7">
        <v>9.0255419617943762</v>
      </c>
      <c r="G285" s="7">
        <v>0.39708091865207124</v>
      </c>
      <c r="H285" s="7">
        <v>0.86928525434642623</v>
      </c>
      <c r="I285" s="7"/>
      <c r="J285" s="7">
        <v>6.82</v>
      </c>
      <c r="K285" s="7"/>
      <c r="L285" s="7"/>
      <c r="M285" s="7"/>
      <c r="N285" s="7"/>
      <c r="O285" s="7"/>
      <c r="P285" s="2">
        <v>500</v>
      </c>
      <c r="Q285" s="2">
        <v>120</v>
      </c>
      <c r="R285" s="2">
        <v>5</v>
      </c>
      <c r="S285" s="12">
        <v>35.15</v>
      </c>
      <c r="T285" s="12">
        <v>117</v>
      </c>
    </row>
    <row r="286" spans="1:20">
      <c r="D286" s="2" t="s">
        <v>174</v>
      </c>
      <c r="E286" s="7">
        <v>87.615368104743496</v>
      </c>
      <c r="F286" s="7">
        <v>9.0255419617943762</v>
      </c>
      <c r="G286" s="7">
        <v>0.39708091865207124</v>
      </c>
      <c r="H286" s="7">
        <v>0.86928525434642623</v>
      </c>
      <c r="I286" s="7"/>
      <c r="J286" s="7">
        <v>6.82</v>
      </c>
      <c r="K286" s="7"/>
      <c r="L286" s="7"/>
      <c r="M286" s="7"/>
      <c r="N286" s="7"/>
      <c r="O286" s="7"/>
      <c r="P286" s="2">
        <v>500</v>
      </c>
      <c r="Q286" s="2">
        <v>120</v>
      </c>
      <c r="R286" s="2">
        <v>5</v>
      </c>
      <c r="S286" s="12">
        <v>37.15</v>
      </c>
      <c r="T286" s="12">
        <v>156</v>
      </c>
    </row>
    <row r="287" spans="1:20">
      <c r="D287" s="2" t="s">
        <v>174</v>
      </c>
      <c r="E287" s="7">
        <v>87.615368104743496</v>
      </c>
      <c r="F287" s="7">
        <v>9.0255419617943762</v>
      </c>
      <c r="G287" s="7">
        <v>0.39708091865207124</v>
      </c>
      <c r="H287" s="7">
        <v>0.86928525434642623</v>
      </c>
      <c r="I287" s="7"/>
      <c r="J287" s="7">
        <v>6.82</v>
      </c>
      <c r="K287" s="7"/>
      <c r="L287" s="7"/>
      <c r="M287" s="7"/>
      <c r="N287" s="7"/>
      <c r="O287" s="7"/>
      <c r="P287" s="2">
        <v>500</v>
      </c>
      <c r="Q287" s="2">
        <v>120</v>
      </c>
      <c r="R287" s="2">
        <v>5</v>
      </c>
      <c r="S287" s="12">
        <v>37.15</v>
      </c>
      <c r="T287" s="12">
        <v>156</v>
      </c>
    </row>
    <row r="288" spans="1:20">
      <c r="D288" s="2" t="s">
        <v>174</v>
      </c>
      <c r="E288" s="7">
        <v>87.615368104743496</v>
      </c>
      <c r="F288" s="7">
        <v>9.0255419617943762</v>
      </c>
      <c r="G288" s="7">
        <v>0.39708091865207124</v>
      </c>
      <c r="H288" s="7">
        <v>0.86928525434642623</v>
      </c>
      <c r="I288" s="7"/>
      <c r="J288" s="7">
        <v>6.82</v>
      </c>
      <c r="K288" s="7"/>
      <c r="L288" s="7"/>
      <c r="M288" s="7"/>
      <c r="N288" s="7"/>
      <c r="O288" s="7"/>
      <c r="P288" s="2">
        <v>500</v>
      </c>
      <c r="Q288" s="2">
        <v>120</v>
      </c>
      <c r="R288" s="2">
        <v>5</v>
      </c>
      <c r="S288" s="12">
        <v>37.15</v>
      </c>
      <c r="T288" s="12">
        <v>156</v>
      </c>
    </row>
    <row r="289" spans="1:20">
      <c r="D289" s="2" t="s">
        <v>174</v>
      </c>
      <c r="E289" s="7">
        <v>87.615368104743496</v>
      </c>
      <c r="F289" s="7">
        <v>9.0255419617943762</v>
      </c>
      <c r="G289" s="7">
        <v>0.39708091865207124</v>
      </c>
      <c r="H289" s="7">
        <v>0.86928525434642623</v>
      </c>
      <c r="I289" s="7"/>
      <c r="J289" s="7">
        <v>6.82</v>
      </c>
      <c r="K289" s="7"/>
      <c r="L289" s="7"/>
      <c r="M289" s="7"/>
      <c r="N289" s="7"/>
      <c r="O289" s="7"/>
      <c r="P289" s="2">
        <v>500</v>
      </c>
      <c r="Q289" s="2">
        <v>120</v>
      </c>
      <c r="R289" s="2">
        <v>5</v>
      </c>
      <c r="S289" s="12">
        <v>37.15</v>
      </c>
      <c r="T289" s="12">
        <v>156</v>
      </c>
    </row>
    <row r="290" spans="1:20">
      <c r="D290" s="2" t="s">
        <v>174</v>
      </c>
      <c r="E290" s="7">
        <v>87.615368104743496</v>
      </c>
      <c r="F290" s="7">
        <v>9.0255419617943762</v>
      </c>
      <c r="G290" s="7">
        <v>0.39708091865207124</v>
      </c>
      <c r="H290" s="7">
        <v>0.86928525434642623</v>
      </c>
      <c r="I290" s="7"/>
      <c r="J290" s="7">
        <v>6.82</v>
      </c>
      <c r="K290" s="7"/>
      <c r="L290" s="7"/>
      <c r="M290" s="7"/>
      <c r="N290" s="7"/>
      <c r="O290" s="7"/>
      <c r="P290" s="2">
        <v>600</v>
      </c>
      <c r="Q290" s="2">
        <v>120</v>
      </c>
      <c r="R290" s="2">
        <v>5</v>
      </c>
      <c r="S290" s="12">
        <v>35.43</v>
      </c>
      <c r="T290" s="12">
        <v>136</v>
      </c>
    </row>
    <row r="291" spans="1:20">
      <c r="D291" s="2" t="s">
        <v>174</v>
      </c>
      <c r="E291" s="7">
        <v>87.615368104743496</v>
      </c>
      <c r="F291" s="7">
        <v>9.0255419617943762</v>
      </c>
      <c r="G291" s="7">
        <v>0.39708091865207124</v>
      </c>
      <c r="H291" s="7">
        <v>0.86928525434642623</v>
      </c>
      <c r="I291" s="7"/>
      <c r="J291" s="7">
        <v>6.82</v>
      </c>
      <c r="K291" s="7"/>
      <c r="L291" s="7"/>
      <c r="M291" s="7"/>
      <c r="N291" s="7"/>
      <c r="O291" s="7"/>
      <c r="P291" s="2">
        <v>700</v>
      </c>
      <c r="Q291" s="2">
        <v>120</v>
      </c>
      <c r="R291" s="2">
        <v>5</v>
      </c>
      <c r="S291" s="12">
        <v>34.93</v>
      </c>
      <c r="T291" s="12">
        <v>96</v>
      </c>
    </row>
    <row r="292" spans="1:20">
      <c r="D292" s="2" t="s">
        <v>174</v>
      </c>
      <c r="E292" s="7">
        <v>87.615368104743496</v>
      </c>
      <c r="F292" s="7">
        <v>9.0255419617943762</v>
      </c>
      <c r="G292" s="7">
        <v>0.39708091865207124</v>
      </c>
      <c r="H292" s="7">
        <v>0.86928525434642623</v>
      </c>
      <c r="I292" s="7"/>
      <c r="J292" s="7">
        <v>6.82</v>
      </c>
      <c r="K292" s="7"/>
      <c r="L292" s="7"/>
      <c r="M292" s="7"/>
      <c r="N292" s="7"/>
      <c r="O292" s="7"/>
      <c r="P292" s="2">
        <v>800</v>
      </c>
      <c r="Q292" s="2">
        <v>120</v>
      </c>
      <c r="R292" s="2">
        <v>5</v>
      </c>
      <c r="S292" s="12">
        <v>33.71</v>
      </c>
      <c r="T292" s="12">
        <v>85</v>
      </c>
    </row>
    <row r="293" spans="1:20">
      <c r="D293" s="2" t="s">
        <v>174</v>
      </c>
      <c r="E293" s="7">
        <v>87.615368104743496</v>
      </c>
      <c r="F293" s="7">
        <v>9.0255419617943762</v>
      </c>
      <c r="G293" s="7">
        <v>0.39708091865207124</v>
      </c>
      <c r="H293" s="7">
        <v>0.86928525434642623</v>
      </c>
      <c r="I293" s="7"/>
      <c r="J293" s="7">
        <v>6.82</v>
      </c>
      <c r="K293" s="7"/>
      <c r="L293" s="7"/>
      <c r="M293" s="7"/>
      <c r="N293" s="7"/>
      <c r="O293" s="7"/>
      <c r="P293" s="2">
        <v>500</v>
      </c>
      <c r="Q293" s="2">
        <v>180</v>
      </c>
      <c r="R293" s="2">
        <v>5</v>
      </c>
      <c r="S293" s="12">
        <v>37.049999999999997</v>
      </c>
      <c r="T293" s="12">
        <v>95</v>
      </c>
    </row>
    <row r="294" spans="1:20">
      <c r="D294" s="2" t="s">
        <v>174</v>
      </c>
      <c r="E294" s="7">
        <v>87.615368104743496</v>
      </c>
      <c r="F294" s="7">
        <v>9.0255419617943762</v>
      </c>
      <c r="G294" s="7">
        <v>0.39708091865207124</v>
      </c>
      <c r="H294" s="7">
        <v>0.86928525434642623</v>
      </c>
      <c r="I294" s="7"/>
      <c r="J294" s="7">
        <v>6.82</v>
      </c>
      <c r="K294" s="7"/>
      <c r="L294" s="7"/>
      <c r="M294" s="7"/>
      <c r="N294" s="7"/>
      <c r="O294" s="7"/>
      <c r="P294" s="2">
        <v>500</v>
      </c>
      <c r="Q294" s="2">
        <v>240</v>
      </c>
      <c r="R294" s="2">
        <v>5</v>
      </c>
      <c r="S294" s="12">
        <v>35.06</v>
      </c>
      <c r="T294" s="12">
        <v>94</v>
      </c>
    </row>
    <row r="295" spans="1:20">
      <c r="D295" s="2" t="s">
        <v>174</v>
      </c>
      <c r="E295" s="7">
        <v>87.615368104743496</v>
      </c>
      <c r="F295" s="7">
        <v>9.0255419617943762</v>
      </c>
      <c r="G295" s="7">
        <v>0.39708091865207124</v>
      </c>
      <c r="H295" s="7">
        <v>0.86928525434642623</v>
      </c>
      <c r="I295" s="7"/>
      <c r="J295" s="7">
        <v>6.82</v>
      </c>
      <c r="K295" s="7"/>
      <c r="L295" s="7"/>
      <c r="M295" s="7"/>
      <c r="N295" s="7"/>
      <c r="O295" s="7"/>
      <c r="P295" s="2">
        <v>500</v>
      </c>
      <c r="Q295" s="2">
        <v>120</v>
      </c>
      <c r="R295" s="2">
        <v>10</v>
      </c>
      <c r="S295" s="12"/>
      <c r="T295" s="12">
        <v>95</v>
      </c>
    </row>
    <row r="296" spans="1:20">
      <c r="D296" s="2" t="s">
        <v>174</v>
      </c>
      <c r="E296" s="7">
        <v>87.615368104743496</v>
      </c>
      <c r="F296" s="7">
        <v>9.0255419617943762</v>
      </c>
      <c r="G296" s="7">
        <v>0.39708091865207124</v>
      </c>
      <c r="H296" s="7">
        <v>0.86928525434642623</v>
      </c>
      <c r="I296" s="7"/>
      <c r="J296" s="7">
        <v>6.82</v>
      </c>
      <c r="K296" s="7"/>
      <c r="L296" s="7"/>
      <c r="M296" s="7"/>
      <c r="N296" s="7"/>
      <c r="O296" s="7"/>
      <c r="P296" s="2">
        <v>500</v>
      </c>
      <c r="Q296" s="2">
        <v>120</v>
      </c>
      <c r="R296" s="2">
        <v>20</v>
      </c>
      <c r="S296" s="12"/>
      <c r="T296" s="12">
        <v>94</v>
      </c>
    </row>
    <row r="297" spans="1:20">
      <c r="A297" s="3" t="s">
        <v>175</v>
      </c>
      <c r="B297" s="3" t="s">
        <v>176</v>
      </c>
      <c r="C297" s="3" t="s">
        <v>177</v>
      </c>
      <c r="D297" s="2" t="s">
        <v>178</v>
      </c>
      <c r="E297" s="7"/>
      <c r="F297" s="7"/>
      <c r="G297" s="7"/>
      <c r="H297" s="7"/>
      <c r="I297" s="7">
        <v>29.8558100084818</v>
      </c>
      <c r="J297" s="7">
        <v>45.536471586089903</v>
      </c>
      <c r="K297" s="7">
        <v>24.607718405428301</v>
      </c>
      <c r="L297" s="7">
        <v>33.40594809623034</v>
      </c>
      <c r="M297" s="7">
        <v>32.866073119909075</v>
      </c>
      <c r="N297" s="7">
        <v>28.452358401212347</v>
      </c>
      <c r="O297" s="7">
        <v>5.2756203826482286</v>
      </c>
      <c r="P297" s="2">
        <v>500</v>
      </c>
      <c r="Q297" s="2">
        <v>60</v>
      </c>
      <c r="R297" s="2">
        <v>10</v>
      </c>
      <c r="S297" s="12">
        <v>79.16</v>
      </c>
      <c r="T297" s="12"/>
    </row>
    <row r="298" spans="1:20">
      <c r="D298" s="2" t="s">
        <v>179</v>
      </c>
      <c r="E298" s="7"/>
      <c r="F298" s="7"/>
      <c r="G298" s="7"/>
      <c r="H298" s="7"/>
      <c r="I298" s="7">
        <v>75.492024031489507</v>
      </c>
      <c r="J298" s="7">
        <v>11.497824735860799</v>
      </c>
      <c r="K298" s="7">
        <v>13.010151232649701</v>
      </c>
      <c r="L298" s="7">
        <v>20.947523126134694</v>
      </c>
      <c r="M298" s="7">
        <v>33.249762254690069</v>
      </c>
      <c r="N298" s="7">
        <v>32.264199878966025</v>
      </c>
      <c r="O298" s="7">
        <v>13.538514740209218</v>
      </c>
      <c r="P298" s="2">
        <v>500</v>
      </c>
      <c r="Q298" s="2">
        <v>60</v>
      </c>
      <c r="R298" s="2">
        <v>10</v>
      </c>
      <c r="S298" s="12">
        <v>35.14</v>
      </c>
      <c r="T298" s="12"/>
    </row>
    <row r="299" spans="1:20">
      <c r="D299" s="2" t="s">
        <v>180</v>
      </c>
      <c r="E299" s="7"/>
      <c r="F299" s="7"/>
      <c r="G299" s="7"/>
      <c r="H299" s="7"/>
      <c r="I299" s="7">
        <v>66.006704378797394</v>
      </c>
      <c r="J299" s="7">
        <v>7.89859627068929</v>
      </c>
      <c r="K299" s="7">
        <v>26.094699350513299</v>
      </c>
      <c r="L299" s="7">
        <v>25.588317365826441</v>
      </c>
      <c r="M299" s="7">
        <v>13.208073667565809</v>
      </c>
      <c r="N299" s="7">
        <v>54.227513719653984</v>
      </c>
      <c r="O299" s="7">
        <v>6.9760952469537729</v>
      </c>
      <c r="P299" s="2">
        <v>500</v>
      </c>
      <c r="Q299" s="2">
        <v>60</v>
      </c>
      <c r="R299" s="2">
        <v>10</v>
      </c>
      <c r="S299" s="12">
        <v>37.07</v>
      </c>
      <c r="T299" s="12"/>
    </row>
    <row r="300" spans="1:20">
      <c r="A300" s="3" t="s">
        <v>181</v>
      </c>
      <c r="B300" s="3" t="s">
        <v>182</v>
      </c>
      <c r="C300" s="3" t="s">
        <v>183</v>
      </c>
      <c r="D300" s="2" t="s">
        <v>184</v>
      </c>
      <c r="E300" s="7"/>
      <c r="F300" s="7"/>
      <c r="G300" s="7"/>
      <c r="H300" s="7"/>
      <c r="I300" s="7">
        <v>79.8</v>
      </c>
      <c r="J300" s="7">
        <v>3.3</v>
      </c>
      <c r="K300" s="7">
        <v>16.899999999999999</v>
      </c>
      <c r="L300" s="7"/>
      <c r="M300" s="7"/>
      <c r="N300" s="7"/>
      <c r="O300" s="7"/>
      <c r="P300" s="2">
        <v>650</v>
      </c>
      <c r="Q300" s="2">
        <v>60</v>
      </c>
      <c r="R300" s="2">
        <v>1</v>
      </c>
      <c r="S300" s="12">
        <v>25.405999999999999</v>
      </c>
      <c r="T300" s="12">
        <v>295.89999999999998</v>
      </c>
    </row>
    <row r="301" spans="1:20">
      <c r="D301" s="2" t="s">
        <v>184</v>
      </c>
      <c r="E301" s="7"/>
      <c r="F301" s="7"/>
      <c r="G301" s="7"/>
      <c r="H301" s="7"/>
      <c r="I301" s="7">
        <v>79.8</v>
      </c>
      <c r="J301" s="7">
        <v>3.3</v>
      </c>
      <c r="K301" s="7">
        <v>16.899999999999999</v>
      </c>
      <c r="L301" s="7"/>
      <c r="M301" s="7"/>
      <c r="N301" s="7"/>
      <c r="O301" s="7"/>
      <c r="P301" s="2">
        <v>200</v>
      </c>
      <c r="Q301" s="2">
        <v>60</v>
      </c>
      <c r="R301" s="2">
        <v>5</v>
      </c>
      <c r="S301" s="12"/>
      <c r="T301" s="12">
        <v>1</v>
      </c>
    </row>
    <row r="302" spans="1:20">
      <c r="D302" s="2" t="s">
        <v>184</v>
      </c>
      <c r="E302" s="7"/>
      <c r="F302" s="7"/>
      <c r="G302" s="7"/>
      <c r="H302" s="7"/>
      <c r="I302" s="7">
        <v>79.8</v>
      </c>
      <c r="J302" s="7">
        <v>3.3</v>
      </c>
      <c r="K302" s="7">
        <v>16.899999999999999</v>
      </c>
      <c r="L302" s="7"/>
      <c r="M302" s="7"/>
      <c r="N302" s="7"/>
      <c r="O302" s="7"/>
      <c r="P302" s="2">
        <v>450</v>
      </c>
      <c r="Q302" s="2">
        <v>60</v>
      </c>
      <c r="R302" s="2">
        <v>5</v>
      </c>
      <c r="S302" s="12"/>
      <c r="T302" s="12">
        <v>37.299999999999997</v>
      </c>
    </row>
    <row r="303" spans="1:20">
      <c r="D303" s="2" t="s">
        <v>184</v>
      </c>
      <c r="E303" s="7"/>
      <c r="F303" s="7"/>
      <c r="G303" s="7"/>
      <c r="H303" s="7"/>
      <c r="I303" s="7">
        <v>79.8</v>
      </c>
      <c r="J303" s="7">
        <v>3.3</v>
      </c>
      <c r="K303" s="7">
        <v>16.899999999999999</v>
      </c>
      <c r="L303" s="7"/>
      <c r="M303" s="7"/>
      <c r="N303" s="7"/>
      <c r="O303" s="7"/>
      <c r="P303" s="2">
        <v>700</v>
      </c>
      <c r="Q303" s="2">
        <v>60</v>
      </c>
      <c r="R303" s="2">
        <v>5</v>
      </c>
      <c r="S303" s="12"/>
      <c r="T303" s="12">
        <v>45.1</v>
      </c>
    </row>
    <row r="304" spans="1:20">
      <c r="D304" s="2" t="s">
        <v>184</v>
      </c>
      <c r="E304" s="7"/>
      <c r="F304" s="7"/>
      <c r="G304" s="7"/>
      <c r="H304" s="7"/>
      <c r="I304" s="7">
        <v>79.8</v>
      </c>
      <c r="J304" s="7">
        <v>3.3</v>
      </c>
      <c r="K304" s="7">
        <v>16.899999999999999</v>
      </c>
      <c r="L304" s="7"/>
      <c r="M304" s="7"/>
      <c r="N304" s="7"/>
      <c r="O304" s="7"/>
      <c r="P304" s="2">
        <v>650</v>
      </c>
      <c r="Q304" s="2">
        <v>60</v>
      </c>
      <c r="R304" s="2">
        <v>10</v>
      </c>
      <c r="S304" s="12">
        <v>26.768000000000001</v>
      </c>
      <c r="T304" s="12">
        <v>316.89999999999998</v>
      </c>
    </row>
    <row r="305" spans="1:20">
      <c r="D305" s="2" t="s">
        <v>184</v>
      </c>
      <c r="E305" s="7"/>
      <c r="F305" s="7"/>
      <c r="G305" s="7"/>
      <c r="H305" s="7"/>
      <c r="I305" s="7">
        <v>79.8</v>
      </c>
      <c r="J305" s="7">
        <v>3.3</v>
      </c>
      <c r="K305" s="7">
        <v>16.899999999999999</v>
      </c>
      <c r="L305" s="7"/>
      <c r="M305" s="7"/>
      <c r="N305" s="7"/>
      <c r="O305" s="7"/>
      <c r="P305" s="2">
        <v>500</v>
      </c>
      <c r="Q305" s="2">
        <v>10</v>
      </c>
      <c r="R305" s="2">
        <v>20</v>
      </c>
      <c r="S305" s="12">
        <v>29.603000000000002</v>
      </c>
      <c r="T305" s="12">
        <v>46.7</v>
      </c>
    </row>
    <row r="306" spans="1:20">
      <c r="D306" s="2" t="s">
        <v>184</v>
      </c>
      <c r="E306" s="7"/>
      <c r="F306" s="7"/>
      <c r="G306" s="7"/>
      <c r="H306" s="7"/>
      <c r="I306" s="7">
        <v>79.8</v>
      </c>
      <c r="J306" s="7">
        <v>3.3</v>
      </c>
      <c r="K306" s="7">
        <v>16.899999999999999</v>
      </c>
      <c r="L306" s="7"/>
      <c r="M306" s="7"/>
      <c r="N306" s="7"/>
      <c r="O306" s="7"/>
      <c r="P306" s="2">
        <v>500</v>
      </c>
      <c r="Q306" s="2">
        <v>60</v>
      </c>
      <c r="R306" s="2">
        <v>20</v>
      </c>
      <c r="S306" s="12">
        <v>29.126000000000001</v>
      </c>
      <c r="T306" s="12">
        <v>98.4</v>
      </c>
    </row>
    <row r="307" spans="1:20">
      <c r="D307" s="2" t="s">
        <v>184</v>
      </c>
      <c r="E307" s="7"/>
      <c r="F307" s="7"/>
      <c r="G307" s="7"/>
      <c r="H307" s="7"/>
      <c r="I307" s="7">
        <v>79.8</v>
      </c>
      <c r="J307" s="7">
        <v>3.3</v>
      </c>
      <c r="K307" s="7">
        <v>16.899999999999999</v>
      </c>
      <c r="L307" s="7"/>
      <c r="M307" s="7"/>
      <c r="N307" s="7"/>
      <c r="O307" s="7"/>
      <c r="P307" s="2">
        <v>650</v>
      </c>
      <c r="Q307" s="2">
        <v>60</v>
      </c>
      <c r="R307" s="2">
        <v>20</v>
      </c>
      <c r="S307" s="12">
        <v>25.581</v>
      </c>
      <c r="T307" s="12">
        <v>384.1</v>
      </c>
    </row>
    <row r="308" spans="1:20">
      <c r="D308" s="2" t="s">
        <v>184</v>
      </c>
      <c r="E308" s="7"/>
      <c r="F308" s="7"/>
      <c r="G308" s="7"/>
      <c r="H308" s="7"/>
      <c r="I308" s="7">
        <v>79.8</v>
      </c>
      <c r="J308" s="7">
        <v>3.3</v>
      </c>
      <c r="K308" s="7">
        <v>16.899999999999999</v>
      </c>
      <c r="L308" s="7"/>
      <c r="M308" s="7"/>
      <c r="N308" s="7"/>
      <c r="O308" s="7"/>
      <c r="P308" s="2">
        <v>500</v>
      </c>
      <c r="Q308" s="2">
        <v>100</v>
      </c>
      <c r="R308" s="2">
        <v>20</v>
      </c>
      <c r="S308" s="12">
        <v>28.702000000000002</v>
      </c>
      <c r="T308" s="12">
        <v>91.4</v>
      </c>
    </row>
    <row r="309" spans="1:20">
      <c r="A309" s="3" t="s">
        <v>185</v>
      </c>
      <c r="B309" s="3" t="s">
        <v>186</v>
      </c>
      <c r="C309" s="3" t="s">
        <v>187</v>
      </c>
      <c r="D309" s="2" t="s">
        <v>188</v>
      </c>
      <c r="E309" s="7"/>
      <c r="F309" s="7"/>
      <c r="G309" s="7"/>
      <c r="H309" s="7"/>
      <c r="I309" s="7">
        <v>59.41</v>
      </c>
      <c r="J309" s="7">
        <v>2.82</v>
      </c>
      <c r="K309" s="7">
        <v>37.770000000000003</v>
      </c>
      <c r="L309" s="7"/>
      <c r="M309" s="7"/>
      <c r="N309" s="7"/>
      <c r="O309" s="7"/>
      <c r="P309" s="2">
        <v>300</v>
      </c>
      <c r="Q309" s="2">
        <v>120</v>
      </c>
      <c r="R309" s="2">
        <v>5</v>
      </c>
      <c r="S309" s="12">
        <v>54.83</v>
      </c>
      <c r="T309" s="12">
        <v>2.18E-2</v>
      </c>
    </row>
    <row r="310" spans="1:20">
      <c r="A310" s="3" t="s">
        <v>189</v>
      </c>
      <c r="B310" s="3" t="s">
        <v>190</v>
      </c>
      <c r="C310" s="3" t="s">
        <v>191</v>
      </c>
      <c r="D310" s="2" t="s">
        <v>192</v>
      </c>
      <c r="E310" s="7"/>
      <c r="F310" s="7"/>
      <c r="G310" s="7"/>
      <c r="H310" s="7"/>
      <c r="I310" s="7"/>
      <c r="J310" s="7"/>
      <c r="K310" s="7"/>
      <c r="L310" s="7">
        <v>15.22</v>
      </c>
      <c r="M310" s="7">
        <v>33.97</v>
      </c>
      <c r="N310" s="7">
        <v>38.42</v>
      </c>
      <c r="O310" s="7">
        <v>12.39</v>
      </c>
      <c r="P310" s="2">
        <v>400</v>
      </c>
      <c r="Q310" s="2">
        <v>20</v>
      </c>
      <c r="R310" s="2">
        <v>5</v>
      </c>
      <c r="S310" s="12">
        <v>46.426229508196698</v>
      </c>
      <c r="T310" s="12"/>
    </row>
    <row r="311" spans="1:20">
      <c r="A311" s="3" t="s">
        <v>193</v>
      </c>
      <c r="B311" s="3" t="s">
        <v>194</v>
      </c>
      <c r="C311" s="3" t="s">
        <v>195</v>
      </c>
      <c r="D311" s="2" t="s">
        <v>196</v>
      </c>
      <c r="E311" s="7"/>
      <c r="F311" s="7"/>
      <c r="G311" s="7"/>
      <c r="H311" s="7"/>
      <c r="I311" s="7">
        <v>70</v>
      </c>
      <c r="J311" s="7"/>
      <c r="K311" s="7">
        <v>25</v>
      </c>
      <c r="L311" s="7">
        <v>42</v>
      </c>
      <c r="M311" s="7">
        <v>28.000000000000004</v>
      </c>
      <c r="N311" s="7">
        <v>21</v>
      </c>
      <c r="O311" s="7">
        <v>9</v>
      </c>
      <c r="P311" s="2">
        <v>300</v>
      </c>
      <c r="Q311" s="2">
        <v>180</v>
      </c>
      <c r="R311" s="2">
        <v>15</v>
      </c>
      <c r="S311" s="12"/>
      <c r="T311" s="12">
        <v>1.93</v>
      </c>
    </row>
    <row r="312" spans="1:20">
      <c r="D312" s="2" t="s">
        <v>196</v>
      </c>
      <c r="E312" s="7"/>
      <c r="F312" s="7"/>
      <c r="G312" s="7"/>
      <c r="H312" s="7"/>
      <c r="I312" s="7">
        <v>70</v>
      </c>
      <c r="J312" s="7"/>
      <c r="K312" s="7">
        <v>25</v>
      </c>
      <c r="L312" s="7">
        <v>42</v>
      </c>
      <c r="M312" s="7">
        <v>28.000000000000004</v>
      </c>
      <c r="N312" s="7">
        <v>21</v>
      </c>
      <c r="O312" s="7">
        <v>9</v>
      </c>
      <c r="P312" s="2">
        <v>500</v>
      </c>
      <c r="Q312" s="2">
        <v>180</v>
      </c>
      <c r="R312" s="2">
        <v>15</v>
      </c>
      <c r="S312" s="12"/>
      <c r="T312" s="12">
        <v>2.0110000000000001</v>
      </c>
    </row>
    <row r="313" spans="1:20">
      <c r="D313" s="2" t="s">
        <v>196</v>
      </c>
      <c r="E313" s="7"/>
      <c r="F313" s="7"/>
      <c r="G313" s="7"/>
      <c r="H313" s="7"/>
      <c r="I313" s="7">
        <v>70</v>
      </c>
      <c r="J313" s="7"/>
      <c r="K313" s="7">
        <v>25</v>
      </c>
      <c r="L313" s="7">
        <v>42</v>
      </c>
      <c r="M313" s="7">
        <v>28.000000000000004</v>
      </c>
      <c r="N313" s="7">
        <v>21</v>
      </c>
      <c r="O313" s="7">
        <v>9</v>
      </c>
      <c r="P313" s="2">
        <v>700</v>
      </c>
      <c r="Q313" s="2">
        <v>180</v>
      </c>
      <c r="R313" s="2">
        <v>15</v>
      </c>
      <c r="S313" s="12"/>
      <c r="T313" s="12">
        <v>5.4930000000000003</v>
      </c>
    </row>
    <row r="314" spans="1:20">
      <c r="A314" s="3" t="s">
        <v>197</v>
      </c>
      <c r="B314" s="3" t="s">
        <v>198</v>
      </c>
      <c r="C314" s="3" t="s">
        <v>199</v>
      </c>
      <c r="D314" s="2" t="s">
        <v>100</v>
      </c>
      <c r="E314" s="7"/>
      <c r="F314" s="7"/>
      <c r="G314" s="7"/>
      <c r="H314" s="7"/>
      <c r="I314" s="7"/>
      <c r="J314" s="7"/>
      <c r="K314" s="7"/>
      <c r="L314" s="7">
        <v>38.200000000000003</v>
      </c>
      <c r="M314" s="7">
        <v>20.100000000000001</v>
      </c>
      <c r="N314" s="7">
        <v>21.4</v>
      </c>
      <c r="O314" s="7">
        <v>20.3</v>
      </c>
      <c r="P314" s="2">
        <v>300</v>
      </c>
      <c r="Q314" s="2">
        <v>90</v>
      </c>
      <c r="R314" s="2">
        <v>25</v>
      </c>
      <c r="S314" s="12">
        <v>57.7</v>
      </c>
      <c r="T314" s="12">
        <v>3.35</v>
      </c>
    </row>
    <row r="315" spans="1:20">
      <c r="D315" s="2" t="s">
        <v>100</v>
      </c>
      <c r="E315" s="7"/>
      <c r="F315" s="7"/>
      <c r="G315" s="7"/>
      <c r="H315" s="7"/>
      <c r="I315" s="7"/>
      <c r="J315" s="7"/>
      <c r="K315" s="7"/>
      <c r="L315" s="7">
        <v>38.200000000000003</v>
      </c>
      <c r="M315" s="7">
        <v>20.100000000000001</v>
      </c>
      <c r="N315" s="7">
        <v>21.4</v>
      </c>
      <c r="O315" s="7">
        <v>20.3</v>
      </c>
      <c r="P315" s="2">
        <v>500</v>
      </c>
      <c r="Q315" s="2">
        <v>90</v>
      </c>
      <c r="R315" s="2">
        <v>25</v>
      </c>
      <c r="S315" s="12">
        <v>33.799999999999997</v>
      </c>
      <c r="T315" s="12">
        <v>7.47</v>
      </c>
    </row>
    <row r="316" spans="1:20">
      <c r="A316" s="3" t="s">
        <v>200</v>
      </c>
      <c r="D316" s="2" t="s">
        <v>100</v>
      </c>
      <c r="E316" s="7"/>
      <c r="F316" s="7"/>
      <c r="G316" s="7"/>
      <c r="H316" s="7"/>
      <c r="I316" s="7"/>
      <c r="J316" s="7"/>
      <c r="K316" s="7"/>
      <c r="L316" s="7">
        <v>38.200000000000003</v>
      </c>
      <c r="M316" s="7">
        <v>20.100000000000001</v>
      </c>
      <c r="N316" s="7">
        <v>21.4</v>
      </c>
      <c r="O316" s="7">
        <v>20.3</v>
      </c>
      <c r="P316" s="2">
        <v>700</v>
      </c>
      <c r="Q316" s="2">
        <v>90</v>
      </c>
      <c r="R316" s="2">
        <v>25</v>
      </c>
      <c r="S316" s="12">
        <v>30.7</v>
      </c>
      <c r="T316" s="12">
        <v>32.9</v>
      </c>
    </row>
  </sheetData>
  <sortState xmlns:xlrd2="http://schemas.microsoft.com/office/spreadsheetml/2017/richdata2" ref="B2:T318">
    <sortCondition ref="E1:E318"/>
  </sortState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D6C6-D9A5-49C8-B003-A0612ABF8C9D}">
  <dimension ref="A1:AI68"/>
  <sheetViews>
    <sheetView topLeftCell="W1" workbookViewId="0">
      <selection activeCell="AG35" sqref="AG35"/>
    </sheetView>
  </sheetViews>
  <sheetFormatPr baseColWidth="10" defaultColWidth="8.83203125" defaultRowHeight="15"/>
  <sheetData>
    <row r="1" spans="1:35">
      <c r="B1" s="28" t="s">
        <v>215</v>
      </c>
      <c r="C1" s="28"/>
      <c r="H1" t="s">
        <v>26</v>
      </c>
      <c r="N1" t="s">
        <v>224</v>
      </c>
      <c r="T1" t="s">
        <v>230</v>
      </c>
      <c r="Z1" t="s">
        <v>236</v>
      </c>
      <c r="AF1" t="s">
        <v>242</v>
      </c>
    </row>
    <row r="2" spans="1:35">
      <c r="A2" t="s">
        <v>208</v>
      </c>
      <c r="B2">
        <v>0</v>
      </c>
      <c r="C2">
        <v>4.88</v>
      </c>
      <c r="D2">
        <f>C2/100</f>
        <v>4.8799999999999996E-2</v>
      </c>
      <c r="H2" t="s">
        <v>208</v>
      </c>
      <c r="J2">
        <v>10.02</v>
      </c>
      <c r="K2">
        <f>J2/100</f>
        <v>0.1002</v>
      </c>
      <c r="N2" t="s">
        <v>208</v>
      </c>
      <c r="P2">
        <v>1.78</v>
      </c>
      <c r="Q2">
        <f>P2/100</f>
        <v>1.78E-2</v>
      </c>
      <c r="T2" t="s">
        <v>208</v>
      </c>
      <c r="V2">
        <v>20.3</v>
      </c>
      <c r="W2">
        <f>V2/100</f>
        <v>0.20300000000000001</v>
      </c>
      <c r="Z2" t="s">
        <v>208</v>
      </c>
      <c r="AB2">
        <v>6.04</v>
      </c>
      <c r="AC2">
        <f>AB2/100</f>
        <v>6.0400000000000002E-2</v>
      </c>
      <c r="AF2" t="s">
        <v>208</v>
      </c>
      <c r="AH2">
        <v>2.33</v>
      </c>
      <c r="AI2">
        <f>AH2/100</f>
        <v>2.3300000000000001E-2</v>
      </c>
    </row>
    <row r="3" spans="1:35">
      <c r="A3" t="s">
        <v>209</v>
      </c>
      <c r="B3">
        <v>53.04</v>
      </c>
      <c r="C3">
        <f>B3*(1-0.0488)</f>
        <v>50.451647999999999</v>
      </c>
      <c r="D3">
        <f t="shared" ref="D3:D8" si="0">C3/100</f>
        <v>0.50451647999999993</v>
      </c>
      <c r="E3">
        <f>B3/100</f>
        <v>0.53039999999999998</v>
      </c>
      <c r="H3" t="s">
        <v>209</v>
      </c>
      <c r="I3">
        <v>40.020000000000003</v>
      </c>
      <c r="J3">
        <f>I3*(1-0.1002)</f>
        <v>36.009996000000008</v>
      </c>
      <c r="K3">
        <f t="shared" ref="K3:K8" si="1">J3/100</f>
        <v>0.36009996000000011</v>
      </c>
      <c r="N3" t="s">
        <v>209</v>
      </c>
      <c r="O3">
        <v>45.9</v>
      </c>
      <c r="P3">
        <f>O3*(1-0.0178)</f>
        <v>45.082979999999999</v>
      </c>
      <c r="Q3">
        <f t="shared" ref="Q3:Q8" si="2">P3/100</f>
        <v>0.4508298</v>
      </c>
      <c r="T3" t="s">
        <v>209</v>
      </c>
      <c r="U3">
        <v>50.8</v>
      </c>
      <c r="V3">
        <f>U3*(1-0.203)</f>
        <v>40.487599999999993</v>
      </c>
      <c r="W3">
        <f t="shared" ref="W3:W8" si="3">V3/100</f>
        <v>0.40487599999999996</v>
      </c>
      <c r="Z3" t="s">
        <v>209</v>
      </c>
      <c r="AA3">
        <v>49.27</v>
      </c>
      <c r="AB3">
        <f>AA3*(1-0.0604)</f>
        <v>46.294091999999999</v>
      </c>
      <c r="AC3">
        <f t="shared" ref="AC3:AC8" si="4">AB3/100</f>
        <v>0.46294091999999998</v>
      </c>
      <c r="AF3" t="s">
        <v>209</v>
      </c>
      <c r="AG3">
        <v>60.46</v>
      </c>
      <c r="AH3">
        <f>AG3*(1-0.0233)</f>
        <v>59.051282</v>
      </c>
      <c r="AI3">
        <f t="shared" ref="AI3:AI8" si="5">AH3/100</f>
        <v>0.59051282000000005</v>
      </c>
    </row>
    <row r="4" spans="1:35">
      <c r="A4" t="s">
        <v>210</v>
      </c>
      <c r="B4">
        <v>6.39</v>
      </c>
      <c r="C4">
        <f t="shared" ref="C4:C5" si="6">B4*(1-0.0488)</f>
        <v>6.0781679999999998</v>
      </c>
      <c r="D4">
        <f t="shared" si="0"/>
        <v>6.0781679999999998E-2</v>
      </c>
      <c r="E4">
        <f t="shared" ref="E4:E8" si="7">B4/100</f>
        <v>6.3899999999999998E-2</v>
      </c>
      <c r="H4" t="s">
        <v>210</v>
      </c>
      <c r="I4">
        <v>6.01</v>
      </c>
      <c r="J4">
        <f t="shared" ref="J4:J8" si="8">I4*(1-0.1002)</f>
        <v>5.4077979999999997</v>
      </c>
      <c r="K4">
        <f t="shared" si="1"/>
        <v>5.4077979999999998E-2</v>
      </c>
      <c r="N4" t="s">
        <v>210</v>
      </c>
      <c r="O4">
        <v>5.71</v>
      </c>
      <c r="P4">
        <f t="shared" ref="P4:P8" si="9">O4*(1-0.0178)</f>
        <v>5.6083619999999996</v>
      </c>
      <c r="Q4">
        <f t="shared" si="2"/>
        <v>5.6083619999999994E-2</v>
      </c>
      <c r="T4" t="s">
        <v>210</v>
      </c>
      <c r="U4">
        <v>6.33</v>
      </c>
      <c r="V4">
        <f t="shared" ref="V4:V8" si="10">U4*(1-0.203)</f>
        <v>5.0450099999999996</v>
      </c>
      <c r="W4">
        <f t="shared" si="3"/>
        <v>5.0450099999999998E-2</v>
      </c>
      <c r="Z4" t="s">
        <v>210</v>
      </c>
      <c r="AA4">
        <v>6.55</v>
      </c>
      <c r="AB4">
        <f t="shared" ref="AB4:AB8" si="11">AA4*(1-0.0604)</f>
        <v>6.1543799999999997</v>
      </c>
      <c r="AC4">
        <f t="shared" si="4"/>
        <v>6.1543799999999996E-2</v>
      </c>
      <c r="AF4" t="s">
        <v>210</v>
      </c>
      <c r="AG4">
        <v>9.08</v>
      </c>
      <c r="AH4">
        <f t="shared" ref="AH4:AH8" si="12">AG4*(1-0.0233)</f>
        <v>8.8684360000000009</v>
      </c>
      <c r="AI4">
        <f t="shared" si="5"/>
        <v>8.8684360000000004E-2</v>
      </c>
    </row>
    <row r="5" spans="1:35">
      <c r="A5" t="s">
        <v>211</v>
      </c>
      <c r="B5">
        <v>0.87</v>
      </c>
      <c r="C5">
        <f t="shared" si="6"/>
        <v>0.82754400000000006</v>
      </c>
      <c r="D5">
        <f t="shared" si="0"/>
        <v>8.2754400000000002E-3</v>
      </c>
      <c r="E5">
        <f t="shared" si="7"/>
        <v>8.6999999999999994E-3</v>
      </c>
      <c r="H5" t="s">
        <v>211</v>
      </c>
      <c r="I5">
        <v>0.88</v>
      </c>
      <c r="J5">
        <f t="shared" si="8"/>
        <v>0.79182400000000008</v>
      </c>
      <c r="K5">
        <f t="shared" si="1"/>
        <v>7.91824E-3</v>
      </c>
      <c r="N5" t="s">
        <v>211</v>
      </c>
      <c r="O5">
        <v>1.62</v>
      </c>
      <c r="P5">
        <f t="shared" si="9"/>
        <v>1.591164</v>
      </c>
      <c r="Q5">
        <f t="shared" si="2"/>
        <v>1.5911640000000001E-2</v>
      </c>
      <c r="T5" t="s">
        <v>211</v>
      </c>
      <c r="U5">
        <v>4.3099999999999996</v>
      </c>
      <c r="V5">
        <f t="shared" si="10"/>
        <v>3.4350699999999992</v>
      </c>
      <c r="W5">
        <f t="shared" si="3"/>
        <v>3.4350699999999991E-2</v>
      </c>
      <c r="Z5" t="s">
        <v>211</v>
      </c>
      <c r="AA5">
        <v>1.56</v>
      </c>
      <c r="AB5">
        <f t="shared" si="11"/>
        <v>1.465776</v>
      </c>
      <c r="AC5">
        <f t="shared" si="4"/>
        <v>1.4657759999999999E-2</v>
      </c>
      <c r="AF5" t="s">
        <v>211</v>
      </c>
      <c r="AG5">
        <v>3.1</v>
      </c>
      <c r="AH5">
        <f t="shared" si="12"/>
        <v>3.0277700000000003</v>
      </c>
      <c r="AI5">
        <f t="shared" si="5"/>
        <v>3.0277700000000005E-2</v>
      </c>
    </row>
    <row r="6" spans="1:35">
      <c r="A6" t="s">
        <v>214</v>
      </c>
      <c r="B6">
        <v>0</v>
      </c>
      <c r="C6">
        <v>0</v>
      </c>
      <c r="D6">
        <f t="shared" si="0"/>
        <v>0</v>
      </c>
      <c r="E6">
        <f t="shared" si="7"/>
        <v>0</v>
      </c>
      <c r="H6" t="s">
        <v>214</v>
      </c>
      <c r="I6">
        <v>0</v>
      </c>
      <c r="J6">
        <f t="shared" si="8"/>
        <v>0</v>
      </c>
      <c r="K6">
        <f t="shared" si="1"/>
        <v>0</v>
      </c>
      <c r="N6" t="s">
        <v>214</v>
      </c>
      <c r="O6">
        <v>0</v>
      </c>
      <c r="P6">
        <f t="shared" si="9"/>
        <v>0</v>
      </c>
      <c r="Q6">
        <f t="shared" si="2"/>
        <v>0</v>
      </c>
      <c r="T6" t="s">
        <v>214</v>
      </c>
      <c r="U6">
        <v>0</v>
      </c>
      <c r="V6">
        <f t="shared" si="10"/>
        <v>0</v>
      </c>
      <c r="W6">
        <f t="shared" si="3"/>
        <v>0</v>
      </c>
      <c r="Z6" t="s">
        <v>214</v>
      </c>
      <c r="AA6">
        <v>0</v>
      </c>
      <c r="AB6">
        <f t="shared" si="11"/>
        <v>0</v>
      </c>
      <c r="AC6">
        <f t="shared" si="4"/>
        <v>0</v>
      </c>
      <c r="AF6" t="s">
        <v>214</v>
      </c>
      <c r="AG6">
        <v>0</v>
      </c>
      <c r="AH6">
        <f t="shared" si="12"/>
        <v>0</v>
      </c>
      <c r="AI6">
        <f t="shared" si="5"/>
        <v>0</v>
      </c>
    </row>
    <row r="7" spans="1:35">
      <c r="A7" t="s">
        <v>213</v>
      </c>
      <c r="B7">
        <v>0.33</v>
      </c>
      <c r="C7">
        <f>B7*(1-0.0488)</f>
        <v>0.31389600000000001</v>
      </c>
      <c r="D7">
        <f t="shared" si="0"/>
        <v>3.1389600000000001E-3</v>
      </c>
      <c r="E7">
        <f t="shared" si="7"/>
        <v>3.3E-3</v>
      </c>
      <c r="H7" t="s">
        <v>213</v>
      </c>
      <c r="I7">
        <v>0.23</v>
      </c>
      <c r="J7">
        <f t="shared" si="8"/>
        <v>0.20695400000000003</v>
      </c>
      <c r="K7">
        <f t="shared" si="1"/>
        <v>2.0695400000000004E-3</v>
      </c>
      <c r="N7" t="s">
        <v>213</v>
      </c>
      <c r="O7">
        <v>0</v>
      </c>
      <c r="P7">
        <f t="shared" si="9"/>
        <v>0</v>
      </c>
      <c r="Q7">
        <f t="shared" si="2"/>
        <v>0</v>
      </c>
      <c r="T7" t="s">
        <v>213</v>
      </c>
      <c r="U7">
        <v>0.6</v>
      </c>
      <c r="V7">
        <f t="shared" si="10"/>
        <v>0.47819999999999996</v>
      </c>
      <c r="W7">
        <f t="shared" si="3"/>
        <v>4.7819999999999998E-3</v>
      </c>
      <c r="Z7" t="s">
        <v>213</v>
      </c>
      <c r="AA7">
        <v>0</v>
      </c>
      <c r="AB7">
        <f t="shared" si="11"/>
        <v>0</v>
      </c>
      <c r="AC7">
        <f t="shared" si="4"/>
        <v>0</v>
      </c>
      <c r="AF7" t="s">
        <v>213</v>
      </c>
      <c r="AG7">
        <v>0</v>
      </c>
      <c r="AH7">
        <f t="shared" si="12"/>
        <v>0</v>
      </c>
      <c r="AI7">
        <f t="shared" si="5"/>
        <v>0</v>
      </c>
    </row>
    <row r="8" spans="1:35">
      <c r="A8" t="s">
        <v>212</v>
      </c>
      <c r="B8">
        <v>39.369999999999997</v>
      </c>
      <c r="C8">
        <f>B8*(1-0.0488)</f>
        <v>37.448743999999998</v>
      </c>
      <c r="D8">
        <f t="shared" si="0"/>
        <v>0.37448744</v>
      </c>
      <c r="E8">
        <f t="shared" si="7"/>
        <v>0.39369999999999999</v>
      </c>
      <c r="H8" t="s">
        <v>212</v>
      </c>
      <c r="I8">
        <v>52.86</v>
      </c>
      <c r="J8">
        <f t="shared" si="8"/>
        <v>47.563428000000002</v>
      </c>
      <c r="K8">
        <f t="shared" si="1"/>
        <v>0.47563428000000002</v>
      </c>
      <c r="N8" t="s">
        <v>212</v>
      </c>
      <c r="O8">
        <v>46.77</v>
      </c>
      <c r="P8">
        <f t="shared" si="9"/>
        <v>45.937494000000001</v>
      </c>
      <c r="Q8">
        <f t="shared" si="2"/>
        <v>0.45937494000000001</v>
      </c>
      <c r="T8" t="s">
        <v>212</v>
      </c>
      <c r="U8">
        <v>37.96</v>
      </c>
      <c r="V8">
        <f t="shared" si="10"/>
        <v>30.254119999999997</v>
      </c>
      <c r="W8">
        <f t="shared" si="3"/>
        <v>0.30254119999999995</v>
      </c>
      <c r="Z8" t="s">
        <v>212</v>
      </c>
      <c r="AA8">
        <v>42.62</v>
      </c>
      <c r="AB8">
        <f t="shared" si="11"/>
        <v>40.045752</v>
      </c>
      <c r="AC8">
        <f t="shared" si="4"/>
        <v>0.40045752000000001</v>
      </c>
      <c r="AF8" t="s">
        <v>212</v>
      </c>
      <c r="AG8">
        <v>27.36</v>
      </c>
      <c r="AH8">
        <f t="shared" si="12"/>
        <v>26.722511999999998</v>
      </c>
      <c r="AI8">
        <f t="shared" si="5"/>
        <v>0.26722511999999998</v>
      </c>
    </row>
    <row r="9" spans="1:35">
      <c r="B9">
        <f>SUM(B2:B8)</f>
        <v>100</v>
      </c>
      <c r="C9">
        <f>SUM(C2:C8)</f>
        <v>100</v>
      </c>
      <c r="I9">
        <f>SUM(I2:I8)</f>
        <v>100</v>
      </c>
      <c r="J9">
        <f t="shared" ref="J9:K9" si="13">SUM(J2:J8)</f>
        <v>100.00000000000001</v>
      </c>
      <c r="K9">
        <f t="shared" si="13"/>
        <v>1.0000000000000002</v>
      </c>
      <c r="O9">
        <f>SUM(O2:O8)</f>
        <v>100</v>
      </c>
      <c r="P9">
        <f t="shared" ref="P9:Q9" si="14">SUM(P2:P8)</f>
        <v>100</v>
      </c>
      <c r="Q9">
        <f t="shared" si="14"/>
        <v>1</v>
      </c>
      <c r="U9">
        <f>SUM(U2:U8)</f>
        <v>100</v>
      </c>
      <c r="V9">
        <f t="shared" ref="V9:W9" si="15">SUM(V2:V8)</f>
        <v>100</v>
      </c>
      <c r="W9">
        <f t="shared" si="15"/>
        <v>0.99999999999999989</v>
      </c>
      <c r="AA9">
        <f>SUM(AA2:AA8)</f>
        <v>100</v>
      </c>
      <c r="AB9">
        <f t="shared" ref="AB9:AC9" si="16">SUM(AB2:AB8)</f>
        <v>100</v>
      </c>
      <c r="AC9">
        <f t="shared" si="16"/>
        <v>1</v>
      </c>
      <c r="AG9">
        <f>SUM(AG2:AG8)</f>
        <v>100</v>
      </c>
      <c r="AH9">
        <f t="shared" ref="AH9:AI9" si="17">SUM(AH2:AH8)</f>
        <v>100</v>
      </c>
      <c r="AI9">
        <f t="shared" si="17"/>
        <v>1</v>
      </c>
    </row>
    <row r="12" spans="1:35">
      <c r="D12">
        <f>4.88+50.45+6.08+0.83+0.31+37.45</f>
        <v>100</v>
      </c>
    </row>
    <row r="14" spans="1:35">
      <c r="A14" t="s">
        <v>216</v>
      </c>
      <c r="H14" t="s">
        <v>220</v>
      </c>
      <c r="N14" t="s">
        <v>225</v>
      </c>
      <c r="T14" t="s">
        <v>231</v>
      </c>
      <c r="Z14" t="s">
        <v>237</v>
      </c>
    </row>
    <row r="15" spans="1:35">
      <c r="A15" t="s">
        <v>208</v>
      </c>
      <c r="C15">
        <v>3.12</v>
      </c>
      <c r="D15">
        <f>C15/100</f>
        <v>3.1200000000000002E-2</v>
      </c>
      <c r="H15" t="s">
        <v>208</v>
      </c>
      <c r="J15">
        <v>42.02</v>
      </c>
      <c r="K15">
        <f>J15/100</f>
        <v>0.42020000000000002</v>
      </c>
      <c r="N15" t="s">
        <v>208</v>
      </c>
      <c r="P15">
        <v>22.55</v>
      </c>
      <c r="Q15">
        <f>P15/100</f>
        <v>0.22550000000000001</v>
      </c>
      <c r="T15" t="s">
        <v>208</v>
      </c>
      <c r="V15">
        <v>14.8</v>
      </c>
      <c r="W15">
        <f>V15/100</f>
        <v>0.14800000000000002</v>
      </c>
      <c r="Z15" t="s">
        <v>208</v>
      </c>
      <c r="AB15">
        <v>14.57</v>
      </c>
      <c r="AC15">
        <f>AB15/100</f>
        <v>0.1457</v>
      </c>
    </row>
    <row r="16" spans="1:35">
      <c r="A16" t="s">
        <v>209</v>
      </c>
      <c r="B16">
        <v>47.01</v>
      </c>
      <c r="C16">
        <f>B16*(1-0.0312)</f>
        <v>45.543287999999997</v>
      </c>
      <c r="D16">
        <f t="shared" ref="D16:D21" si="18">C16/100</f>
        <v>0.45543287999999998</v>
      </c>
      <c r="H16" t="s">
        <v>209</v>
      </c>
      <c r="I16">
        <v>45.74</v>
      </c>
      <c r="J16">
        <f>I16*(1-0.4202)</f>
        <v>26.520052</v>
      </c>
      <c r="K16">
        <f t="shared" ref="K16:K21" si="19">J16/100</f>
        <v>0.26520052</v>
      </c>
      <c r="N16" t="s">
        <v>209</v>
      </c>
      <c r="O16">
        <v>48.75</v>
      </c>
      <c r="P16">
        <f>O16*(1-0.2255)</f>
        <v>37.756875000000001</v>
      </c>
      <c r="Q16">
        <f t="shared" ref="Q16:Q21" si="20">P16/100</f>
        <v>0.37756875000000001</v>
      </c>
      <c r="T16" t="s">
        <v>209</v>
      </c>
      <c r="U16">
        <v>53.01</v>
      </c>
      <c r="V16">
        <f>U16*(1-0.148)</f>
        <v>45.164519999999996</v>
      </c>
      <c r="W16">
        <f t="shared" ref="W16:W21" si="21">V16/100</f>
        <v>0.45164519999999997</v>
      </c>
      <c r="Z16" t="s">
        <v>209</v>
      </c>
      <c r="AA16">
        <v>49.46</v>
      </c>
      <c r="AB16">
        <f>AA16*(1-0.1457)</f>
        <v>42.253678000000001</v>
      </c>
      <c r="AC16">
        <f t="shared" ref="AC16:AC21" si="22">AB16/100</f>
        <v>0.42253678</v>
      </c>
    </row>
    <row r="17" spans="1:29">
      <c r="A17" t="s">
        <v>210</v>
      </c>
      <c r="B17">
        <v>5.43</v>
      </c>
      <c r="C17">
        <f t="shared" ref="C17:C21" si="23">B17*(1-0.0312)</f>
        <v>5.2605839999999997</v>
      </c>
      <c r="D17">
        <f t="shared" si="18"/>
        <v>5.2605839999999994E-2</v>
      </c>
      <c r="H17" t="s">
        <v>210</v>
      </c>
      <c r="I17">
        <v>10.76</v>
      </c>
      <c r="J17">
        <f t="shared" ref="J17:J21" si="24">I17*(1-0.4202)</f>
        <v>6.2386479999999995</v>
      </c>
      <c r="K17">
        <f t="shared" si="19"/>
        <v>6.2386479999999994E-2</v>
      </c>
      <c r="N17" t="s">
        <v>210</v>
      </c>
      <c r="O17">
        <v>5.98</v>
      </c>
      <c r="P17">
        <f t="shared" ref="P17:P21" si="25">O17*(1-0.2255)</f>
        <v>4.6315100000000005</v>
      </c>
      <c r="Q17">
        <f t="shared" si="20"/>
        <v>4.6315100000000005E-2</v>
      </c>
      <c r="T17" t="s">
        <v>210</v>
      </c>
      <c r="U17">
        <v>6.26</v>
      </c>
      <c r="V17">
        <f t="shared" ref="V17:V21" si="26">U17*(1-0.148)</f>
        <v>5.33352</v>
      </c>
      <c r="W17">
        <f t="shared" si="21"/>
        <v>5.3335199999999999E-2</v>
      </c>
      <c r="Z17" t="s">
        <v>210</v>
      </c>
      <c r="AA17">
        <v>6.96</v>
      </c>
      <c r="AB17">
        <f t="shared" ref="AB17:AB21" si="27">AA17*(1-0.1457)</f>
        <v>5.9459280000000003</v>
      </c>
      <c r="AC17">
        <f t="shared" si="22"/>
        <v>5.9459280000000003E-2</v>
      </c>
    </row>
    <row r="18" spans="1:29">
      <c r="A18" t="s">
        <v>211</v>
      </c>
      <c r="B18">
        <v>0.49</v>
      </c>
      <c r="C18">
        <f t="shared" si="23"/>
        <v>0.47471199999999997</v>
      </c>
      <c r="D18">
        <f t="shared" si="18"/>
        <v>4.7471199999999996E-3</v>
      </c>
      <c r="H18" t="s">
        <v>211</v>
      </c>
      <c r="I18">
        <v>7.04</v>
      </c>
      <c r="J18">
        <f t="shared" si="24"/>
        <v>4.0817920000000001</v>
      </c>
      <c r="K18">
        <f t="shared" si="19"/>
        <v>4.0817920000000001E-2</v>
      </c>
      <c r="N18" t="s">
        <v>211</v>
      </c>
      <c r="O18">
        <v>1.99</v>
      </c>
      <c r="P18">
        <f t="shared" si="25"/>
        <v>1.5412549999999998</v>
      </c>
      <c r="Q18">
        <f t="shared" si="20"/>
        <v>1.5412549999999999E-2</v>
      </c>
      <c r="T18" t="s">
        <v>211</v>
      </c>
      <c r="U18">
        <v>2.61</v>
      </c>
      <c r="V18">
        <f t="shared" si="26"/>
        <v>2.2237199999999997</v>
      </c>
      <c r="W18">
        <f t="shared" si="21"/>
        <v>2.2237199999999999E-2</v>
      </c>
      <c r="Z18" t="s">
        <v>211</v>
      </c>
      <c r="AA18">
        <v>1.42</v>
      </c>
      <c r="AB18">
        <f t="shared" si="27"/>
        <v>1.213106</v>
      </c>
      <c r="AC18">
        <f t="shared" si="22"/>
        <v>1.2131060000000001E-2</v>
      </c>
    </row>
    <row r="19" spans="1:29">
      <c r="A19" t="s">
        <v>214</v>
      </c>
      <c r="B19">
        <v>0</v>
      </c>
      <c r="C19">
        <f t="shared" si="23"/>
        <v>0</v>
      </c>
      <c r="D19">
        <f t="shared" si="18"/>
        <v>0</v>
      </c>
      <c r="H19" t="s">
        <v>214</v>
      </c>
      <c r="I19">
        <v>0</v>
      </c>
      <c r="J19">
        <f t="shared" si="24"/>
        <v>0</v>
      </c>
      <c r="K19">
        <f t="shared" si="19"/>
        <v>0</v>
      </c>
      <c r="N19" t="s">
        <v>214</v>
      </c>
      <c r="O19">
        <v>0</v>
      </c>
      <c r="P19">
        <f t="shared" si="25"/>
        <v>0</v>
      </c>
      <c r="Q19">
        <f t="shared" si="20"/>
        <v>0</v>
      </c>
      <c r="T19" t="s">
        <v>214</v>
      </c>
      <c r="U19">
        <v>0</v>
      </c>
      <c r="V19">
        <f t="shared" si="26"/>
        <v>0</v>
      </c>
      <c r="W19">
        <f t="shared" si="21"/>
        <v>0</v>
      </c>
      <c r="Z19" t="s">
        <v>214</v>
      </c>
      <c r="AA19">
        <v>0</v>
      </c>
      <c r="AB19">
        <f t="shared" si="27"/>
        <v>0</v>
      </c>
      <c r="AC19">
        <f t="shared" si="22"/>
        <v>0</v>
      </c>
    </row>
    <row r="20" spans="1:29">
      <c r="A20" t="s">
        <v>213</v>
      </c>
      <c r="B20">
        <v>0.02</v>
      </c>
      <c r="C20">
        <f t="shared" si="23"/>
        <v>1.9376000000000001E-2</v>
      </c>
      <c r="D20">
        <f t="shared" si="18"/>
        <v>1.9376000000000002E-4</v>
      </c>
      <c r="H20" t="s">
        <v>213</v>
      </c>
      <c r="I20">
        <v>1.55</v>
      </c>
      <c r="J20">
        <f t="shared" si="24"/>
        <v>0.89868999999999999</v>
      </c>
      <c r="K20">
        <f t="shared" si="19"/>
        <v>8.9868999999999991E-3</v>
      </c>
      <c r="N20" t="s">
        <v>213</v>
      </c>
      <c r="O20">
        <v>0</v>
      </c>
      <c r="P20">
        <f t="shared" si="25"/>
        <v>0</v>
      </c>
      <c r="Q20">
        <f t="shared" si="20"/>
        <v>0</v>
      </c>
      <c r="T20" t="s">
        <v>213</v>
      </c>
      <c r="U20">
        <v>0.28000000000000003</v>
      </c>
      <c r="V20">
        <f t="shared" si="26"/>
        <v>0.23856000000000002</v>
      </c>
      <c r="W20">
        <f t="shared" si="21"/>
        <v>2.3856000000000003E-3</v>
      </c>
      <c r="Z20" t="s">
        <v>213</v>
      </c>
      <c r="AA20">
        <v>0.49</v>
      </c>
      <c r="AB20">
        <f t="shared" si="27"/>
        <v>0.41860700000000001</v>
      </c>
      <c r="AC20">
        <f t="shared" si="22"/>
        <v>4.1860700000000001E-3</v>
      </c>
    </row>
    <row r="21" spans="1:29">
      <c r="A21" t="s">
        <v>212</v>
      </c>
      <c r="B21">
        <v>47.04</v>
      </c>
      <c r="C21">
        <f t="shared" si="23"/>
        <v>45.572352000000002</v>
      </c>
      <c r="D21">
        <f t="shared" si="18"/>
        <v>0.45572352000000005</v>
      </c>
      <c r="H21" t="s">
        <v>212</v>
      </c>
      <c r="I21">
        <v>34.909999999999997</v>
      </c>
      <c r="J21">
        <f t="shared" si="24"/>
        <v>20.240817999999997</v>
      </c>
      <c r="K21">
        <f t="shared" si="19"/>
        <v>0.20240817999999997</v>
      </c>
      <c r="N21" t="s">
        <v>212</v>
      </c>
      <c r="O21">
        <v>43.28</v>
      </c>
      <c r="P21">
        <f t="shared" si="25"/>
        <v>33.520359999999997</v>
      </c>
      <c r="Q21">
        <f t="shared" si="20"/>
        <v>0.33520359999999999</v>
      </c>
      <c r="T21" t="s">
        <v>212</v>
      </c>
      <c r="U21">
        <v>37.83</v>
      </c>
      <c r="V21">
        <f t="shared" si="26"/>
        <v>32.231159999999996</v>
      </c>
      <c r="W21">
        <f t="shared" si="21"/>
        <v>0.32231159999999998</v>
      </c>
      <c r="Z21" t="s">
        <v>212</v>
      </c>
      <c r="AA21">
        <v>41.67</v>
      </c>
      <c r="AB21">
        <f t="shared" si="27"/>
        <v>35.598681000000006</v>
      </c>
      <c r="AC21">
        <f t="shared" si="22"/>
        <v>0.35598681000000004</v>
      </c>
    </row>
    <row r="22" spans="1:29">
      <c r="B22">
        <f>SUM(B15:B21)</f>
        <v>99.990000000000009</v>
      </c>
      <c r="C22">
        <f t="shared" ref="C22:D22" si="28">SUM(C15:C21)</f>
        <v>99.990311999999989</v>
      </c>
      <c r="D22">
        <f t="shared" si="28"/>
        <v>0.99990312000000003</v>
      </c>
      <c r="I22">
        <f>SUM(I15:I21)</f>
        <v>100</v>
      </c>
      <c r="J22">
        <f t="shared" ref="J22:K22" si="29">SUM(J15:J21)</f>
        <v>100</v>
      </c>
      <c r="K22">
        <f t="shared" si="29"/>
        <v>0.99999999999999989</v>
      </c>
      <c r="O22">
        <f>SUM(O15:O21)</f>
        <v>100</v>
      </c>
      <c r="P22">
        <f t="shared" ref="P22:Q22" si="30">SUM(P15:P21)</f>
        <v>100.00000000000001</v>
      </c>
      <c r="Q22">
        <f t="shared" si="30"/>
        <v>1</v>
      </c>
      <c r="U22">
        <f>SUM(U15:U21)</f>
        <v>99.99</v>
      </c>
      <c r="V22">
        <f t="shared" ref="V22:W22" si="31">SUM(V15:V21)</f>
        <v>99.991479999999996</v>
      </c>
      <c r="W22">
        <f t="shared" si="31"/>
        <v>0.99991479999999999</v>
      </c>
      <c r="AA22">
        <f>SUM(AA15:AA21)</f>
        <v>100</v>
      </c>
      <c r="AB22">
        <f t="shared" ref="AB22:AC22" si="32">SUM(AB15:AB21)</f>
        <v>100</v>
      </c>
      <c r="AC22">
        <f t="shared" si="32"/>
        <v>1</v>
      </c>
    </row>
    <row r="25" spans="1:29">
      <c r="A25" t="s">
        <v>217</v>
      </c>
      <c r="H25" t="s">
        <v>43</v>
      </c>
      <c r="N25" t="s">
        <v>226</v>
      </c>
      <c r="T25" t="s">
        <v>232</v>
      </c>
      <c r="Z25" t="s">
        <v>238</v>
      </c>
    </row>
    <row r="26" spans="1:29">
      <c r="A26" t="s">
        <v>208</v>
      </c>
      <c r="C26">
        <v>1.7</v>
      </c>
      <c r="D26">
        <f>C26/100</f>
        <v>1.7000000000000001E-2</v>
      </c>
      <c r="H26" t="s">
        <v>208</v>
      </c>
      <c r="J26">
        <v>33.700000000000003</v>
      </c>
      <c r="K26">
        <f>J26/100</f>
        <v>0.33700000000000002</v>
      </c>
      <c r="N26" t="s">
        <v>208</v>
      </c>
      <c r="P26">
        <v>0.44</v>
      </c>
      <c r="Q26">
        <f>P26/100</f>
        <v>4.4000000000000003E-3</v>
      </c>
      <c r="T26" t="s">
        <v>208</v>
      </c>
      <c r="V26">
        <v>20.88</v>
      </c>
      <c r="W26">
        <f>V26/100</f>
        <v>0.20879999999999999</v>
      </c>
      <c r="Z26" t="s">
        <v>208</v>
      </c>
      <c r="AB26">
        <v>0.4</v>
      </c>
      <c r="AC26">
        <f>AB26/100</f>
        <v>4.0000000000000001E-3</v>
      </c>
    </row>
    <row r="27" spans="1:29">
      <c r="A27" t="s">
        <v>209</v>
      </c>
      <c r="B27">
        <v>47.1</v>
      </c>
      <c r="C27">
        <f>B27*(1-0.017)</f>
        <v>46.299300000000002</v>
      </c>
      <c r="D27">
        <f t="shared" ref="D27:D32" si="33">C27/100</f>
        <v>0.46299300000000004</v>
      </c>
      <c r="H27" t="s">
        <v>209</v>
      </c>
      <c r="I27">
        <v>43.97</v>
      </c>
      <c r="J27">
        <f>I27*(1-0.337)</f>
        <v>29.15211</v>
      </c>
      <c r="K27">
        <f t="shared" ref="K27:K32" si="34">J27/100</f>
        <v>0.29152109999999998</v>
      </c>
      <c r="N27" t="s">
        <v>209</v>
      </c>
      <c r="O27">
        <v>50.52</v>
      </c>
      <c r="P27">
        <f>O27*(1-0.0044)</f>
        <v>50.297712000000004</v>
      </c>
      <c r="Q27">
        <f t="shared" ref="Q27:Q32" si="35">P27/100</f>
        <v>0.50297712000000006</v>
      </c>
      <c r="T27" t="s">
        <v>209</v>
      </c>
      <c r="U27">
        <v>56.09</v>
      </c>
      <c r="V27">
        <f>U27*(1-0.2088)</f>
        <v>44.378408</v>
      </c>
      <c r="W27">
        <f t="shared" ref="W27:W32" si="36">V27/100</f>
        <v>0.44378408000000003</v>
      </c>
      <c r="Z27" t="s">
        <v>209</v>
      </c>
      <c r="AA27">
        <v>50.84</v>
      </c>
      <c r="AB27">
        <f>AA27*(1-0.004)</f>
        <v>50.63664</v>
      </c>
      <c r="AC27">
        <f t="shared" ref="AC27:AC32" si="37">AB27/100</f>
        <v>0.50636639999999999</v>
      </c>
    </row>
    <row r="28" spans="1:29">
      <c r="A28" t="s">
        <v>210</v>
      </c>
      <c r="B28">
        <v>6.5</v>
      </c>
      <c r="C28">
        <f t="shared" ref="C28:C32" si="38">B28*(1-0.017)</f>
        <v>6.3895</v>
      </c>
      <c r="D28">
        <f t="shared" si="33"/>
        <v>6.3894999999999993E-2</v>
      </c>
      <c r="H28" t="s">
        <v>210</v>
      </c>
      <c r="I28">
        <v>13.67</v>
      </c>
      <c r="J28">
        <f t="shared" ref="J28:J32" si="39">I28*(1-0.337)</f>
        <v>9.0632099999999998</v>
      </c>
      <c r="K28">
        <f t="shared" si="34"/>
        <v>9.0632099999999993E-2</v>
      </c>
      <c r="N28" t="s">
        <v>210</v>
      </c>
      <c r="O28">
        <v>5.81</v>
      </c>
      <c r="P28">
        <f t="shared" ref="P28:P32" si="40">O28*(1-0.0044)</f>
        <v>5.7844359999999995</v>
      </c>
      <c r="Q28">
        <f t="shared" si="35"/>
        <v>5.7844359999999997E-2</v>
      </c>
      <c r="T28" t="s">
        <v>210</v>
      </c>
      <c r="U28">
        <v>7.11</v>
      </c>
      <c r="V28">
        <f t="shared" ref="V28:V32" si="41">U28*(1-0.2088)</f>
        <v>5.625432</v>
      </c>
      <c r="W28">
        <f t="shared" si="36"/>
        <v>5.6254319999999997E-2</v>
      </c>
      <c r="Z28" t="s">
        <v>210</v>
      </c>
      <c r="AA28">
        <v>5.9</v>
      </c>
      <c r="AB28">
        <f t="shared" ref="AB28:AB32" si="42">AA28*(1-0.004)</f>
        <v>5.8764000000000003</v>
      </c>
      <c r="AC28">
        <f t="shared" si="37"/>
        <v>5.8764000000000004E-2</v>
      </c>
    </row>
    <row r="29" spans="1:29">
      <c r="A29" t="s">
        <v>211</v>
      </c>
      <c r="B29">
        <v>0.6</v>
      </c>
      <c r="C29">
        <f t="shared" si="38"/>
        <v>0.58979999999999999</v>
      </c>
      <c r="D29">
        <f t="shared" si="33"/>
        <v>5.8979999999999996E-3</v>
      </c>
      <c r="H29" t="s">
        <v>211</v>
      </c>
      <c r="I29">
        <v>7.24</v>
      </c>
      <c r="J29">
        <f t="shared" si="39"/>
        <v>4.8001200000000006</v>
      </c>
      <c r="K29">
        <f t="shared" si="34"/>
        <v>4.8001200000000008E-2</v>
      </c>
      <c r="N29" t="s">
        <v>211</v>
      </c>
      <c r="O29">
        <v>0.23</v>
      </c>
      <c r="P29">
        <f t="shared" si="40"/>
        <v>0.22898800000000002</v>
      </c>
      <c r="Q29">
        <f t="shared" si="35"/>
        <v>2.2898800000000002E-3</v>
      </c>
      <c r="T29" t="s">
        <v>211</v>
      </c>
      <c r="U29">
        <v>4.8600000000000003</v>
      </c>
      <c r="V29">
        <f t="shared" si="41"/>
        <v>3.8452320000000002</v>
      </c>
      <c r="W29">
        <f t="shared" si="36"/>
        <v>3.8452320000000005E-2</v>
      </c>
      <c r="Z29" t="s">
        <v>211</v>
      </c>
      <c r="AA29">
        <v>0.3</v>
      </c>
      <c r="AB29">
        <f t="shared" si="42"/>
        <v>0.29880000000000001</v>
      </c>
      <c r="AC29">
        <f t="shared" si="37"/>
        <v>2.9880000000000002E-3</v>
      </c>
    </row>
    <row r="30" spans="1:29">
      <c r="A30" t="s">
        <v>214</v>
      </c>
      <c r="B30">
        <v>0</v>
      </c>
      <c r="C30">
        <f t="shared" si="38"/>
        <v>0</v>
      </c>
      <c r="D30">
        <f t="shared" si="33"/>
        <v>0</v>
      </c>
      <c r="H30" t="s">
        <v>214</v>
      </c>
      <c r="I30">
        <v>0</v>
      </c>
      <c r="J30">
        <f t="shared" si="39"/>
        <v>0</v>
      </c>
      <c r="K30">
        <f t="shared" si="34"/>
        <v>0</v>
      </c>
      <c r="N30" t="s">
        <v>214</v>
      </c>
      <c r="O30">
        <v>0</v>
      </c>
      <c r="P30">
        <f t="shared" si="40"/>
        <v>0</v>
      </c>
      <c r="Q30">
        <f t="shared" si="35"/>
        <v>0</v>
      </c>
      <c r="T30" t="s">
        <v>214</v>
      </c>
      <c r="U30">
        <v>0</v>
      </c>
      <c r="V30">
        <f t="shared" si="41"/>
        <v>0</v>
      </c>
      <c r="W30">
        <f t="shared" si="36"/>
        <v>0</v>
      </c>
      <c r="Z30" t="s">
        <v>214</v>
      </c>
      <c r="AA30">
        <v>0</v>
      </c>
      <c r="AB30">
        <f t="shared" si="42"/>
        <v>0</v>
      </c>
      <c r="AC30">
        <f t="shared" si="37"/>
        <v>0</v>
      </c>
    </row>
    <row r="31" spans="1:29">
      <c r="A31" t="s">
        <v>213</v>
      </c>
      <c r="B31">
        <v>0</v>
      </c>
      <c r="C31">
        <f t="shared" si="38"/>
        <v>0</v>
      </c>
      <c r="D31">
        <f t="shared" si="33"/>
        <v>0</v>
      </c>
      <c r="H31" t="s">
        <v>213</v>
      </c>
      <c r="I31">
        <v>2.2799999999999998</v>
      </c>
      <c r="J31">
        <f t="shared" si="39"/>
        <v>1.5116399999999999</v>
      </c>
      <c r="K31">
        <f t="shared" si="34"/>
        <v>1.5116399999999999E-2</v>
      </c>
      <c r="N31" t="s">
        <v>213</v>
      </c>
      <c r="O31">
        <v>0</v>
      </c>
      <c r="P31">
        <f t="shared" si="40"/>
        <v>0</v>
      </c>
      <c r="Q31">
        <f t="shared" si="35"/>
        <v>0</v>
      </c>
      <c r="T31" t="s">
        <v>213</v>
      </c>
      <c r="U31">
        <v>1.1100000000000001</v>
      </c>
      <c r="V31">
        <f t="shared" si="41"/>
        <v>0.87823200000000012</v>
      </c>
      <c r="W31">
        <f t="shared" si="36"/>
        <v>8.7823200000000014E-3</v>
      </c>
      <c r="Z31" t="s">
        <v>213</v>
      </c>
      <c r="AA31">
        <v>0.02</v>
      </c>
      <c r="AB31">
        <f t="shared" si="42"/>
        <v>1.992E-2</v>
      </c>
      <c r="AC31">
        <f t="shared" si="37"/>
        <v>1.9919999999999999E-4</v>
      </c>
    </row>
    <row r="32" spans="1:29">
      <c r="A32" t="s">
        <v>212</v>
      </c>
      <c r="B32">
        <v>45.8</v>
      </c>
      <c r="C32">
        <f t="shared" si="38"/>
        <v>45.0214</v>
      </c>
      <c r="D32">
        <f t="shared" si="33"/>
        <v>0.450214</v>
      </c>
      <c r="H32" t="s">
        <v>212</v>
      </c>
      <c r="I32">
        <v>32.840000000000003</v>
      </c>
      <c r="J32">
        <f t="shared" si="39"/>
        <v>21.772920000000003</v>
      </c>
      <c r="K32">
        <f t="shared" si="34"/>
        <v>0.21772920000000004</v>
      </c>
      <c r="N32" t="s">
        <v>212</v>
      </c>
      <c r="O32">
        <v>43.44</v>
      </c>
      <c r="P32">
        <f t="shared" si="40"/>
        <v>43.248863999999998</v>
      </c>
      <c r="Q32">
        <f t="shared" si="35"/>
        <v>0.43248863999999998</v>
      </c>
      <c r="T32" t="s">
        <v>212</v>
      </c>
      <c r="U32">
        <v>30.83</v>
      </c>
      <c r="V32">
        <f t="shared" si="41"/>
        <v>24.392696000000001</v>
      </c>
      <c r="W32">
        <f t="shared" si="36"/>
        <v>0.24392696</v>
      </c>
      <c r="Z32" t="s">
        <v>212</v>
      </c>
      <c r="AA32">
        <v>42.93</v>
      </c>
      <c r="AB32">
        <f t="shared" si="42"/>
        <v>42.758279999999999</v>
      </c>
      <c r="AC32">
        <f t="shared" si="37"/>
        <v>0.42758279999999999</v>
      </c>
    </row>
    <row r="33" spans="1:29">
      <c r="B33">
        <f>SUM(B26:B32)</f>
        <v>100</v>
      </c>
      <c r="C33">
        <f t="shared" ref="C33:D33" si="43">SUM(C26:C32)</f>
        <v>100</v>
      </c>
      <c r="D33">
        <f t="shared" si="43"/>
        <v>1</v>
      </c>
      <c r="I33">
        <f>SUM(I26:I32)</f>
        <v>100</v>
      </c>
      <c r="J33">
        <f>SUM(J26:J32)</f>
        <v>100.00000000000001</v>
      </c>
      <c r="O33">
        <f>SUM(O26:O32)</f>
        <v>100</v>
      </c>
      <c r="P33">
        <f t="shared" ref="P33:Q33" si="44">SUM(P26:P32)</f>
        <v>100</v>
      </c>
      <c r="Q33">
        <f t="shared" si="44"/>
        <v>1</v>
      </c>
      <c r="U33">
        <f>SUM(U26:U32)</f>
        <v>100</v>
      </c>
      <c r="V33">
        <f t="shared" ref="V33:W33" si="45">SUM(V26:V32)</f>
        <v>100</v>
      </c>
      <c r="W33">
        <f t="shared" si="45"/>
        <v>1</v>
      </c>
      <c r="AA33">
        <f>SUM(AA26:AA32)</f>
        <v>99.990000000000009</v>
      </c>
      <c r="AB33">
        <f t="shared" ref="AB33:AC33" si="46">SUM(AB26:AB32)</f>
        <v>99.990039999999993</v>
      </c>
      <c r="AC33">
        <f t="shared" si="46"/>
        <v>0.99990040000000002</v>
      </c>
    </row>
    <row r="36" spans="1:29">
      <c r="A36" t="s">
        <v>218</v>
      </c>
      <c r="H36" t="s">
        <v>47</v>
      </c>
      <c r="N36" t="s">
        <v>227</v>
      </c>
      <c r="T36" t="s">
        <v>233</v>
      </c>
      <c r="Z36" t="s">
        <v>239</v>
      </c>
    </row>
    <row r="37" spans="1:29">
      <c r="A37" t="s">
        <v>208</v>
      </c>
      <c r="C37">
        <v>0.9</v>
      </c>
      <c r="D37">
        <f>C37/100</f>
        <v>9.0000000000000011E-3</v>
      </c>
      <c r="H37" t="s">
        <v>208</v>
      </c>
      <c r="J37">
        <v>6.47</v>
      </c>
      <c r="K37">
        <f>J37/100</f>
        <v>6.4699999999999994E-2</v>
      </c>
      <c r="N37" t="s">
        <v>208</v>
      </c>
      <c r="P37">
        <v>2.42</v>
      </c>
      <c r="Q37">
        <f>P37/100</f>
        <v>2.4199999999999999E-2</v>
      </c>
      <c r="T37" t="s">
        <v>208</v>
      </c>
      <c r="V37">
        <v>2.15</v>
      </c>
      <c r="W37">
        <f>V37/100</f>
        <v>2.1499999999999998E-2</v>
      </c>
      <c r="Z37" t="s">
        <v>208</v>
      </c>
      <c r="AB37">
        <v>27.07</v>
      </c>
      <c r="AC37">
        <f>AB37/100</f>
        <v>0.2707</v>
      </c>
    </row>
    <row r="38" spans="1:29">
      <c r="A38" t="s">
        <v>209</v>
      </c>
      <c r="B38">
        <v>47.17</v>
      </c>
      <c r="C38">
        <f>B38*(1-0.009)</f>
        <v>46.745470000000005</v>
      </c>
      <c r="D38">
        <f t="shared" ref="D38:D43" si="47">C38/100</f>
        <v>0.46745470000000006</v>
      </c>
      <c r="H38" t="s">
        <v>209</v>
      </c>
      <c r="I38">
        <v>44.48</v>
      </c>
      <c r="J38">
        <f>I38*(1-0.0647)</f>
        <v>41.602143999999996</v>
      </c>
      <c r="K38">
        <f t="shared" ref="K38:K43" si="48">J38/100</f>
        <v>0.41602143999999996</v>
      </c>
      <c r="N38" t="s">
        <v>209</v>
      </c>
      <c r="O38">
        <v>51.71</v>
      </c>
      <c r="P38">
        <f>O38*(1-0.0242)</f>
        <v>50.458618000000001</v>
      </c>
      <c r="Q38">
        <f t="shared" ref="Q38:Q43" si="49">P38/100</f>
        <v>0.50458618</v>
      </c>
      <c r="T38" t="s">
        <v>209</v>
      </c>
      <c r="U38">
        <v>48.87</v>
      </c>
      <c r="V38">
        <f>U38*(1-0.0215)</f>
        <v>47.819294999999997</v>
      </c>
      <c r="W38">
        <f t="shared" ref="W38:W43" si="50">V38/100</f>
        <v>0.47819294999999995</v>
      </c>
      <c r="Z38" t="s">
        <v>209</v>
      </c>
      <c r="AA38">
        <v>52.04</v>
      </c>
      <c r="AB38">
        <f>AA38*(1-0.2707)</f>
        <v>37.952772000000003</v>
      </c>
      <c r="AC38">
        <f t="shared" ref="AC38:AC43" si="51">AB38/100</f>
        <v>0.37952772000000001</v>
      </c>
    </row>
    <row r="39" spans="1:29">
      <c r="A39" t="s">
        <v>210</v>
      </c>
      <c r="B39">
        <v>6.15</v>
      </c>
      <c r="C39">
        <f t="shared" ref="C39:C43" si="52">B39*(1-0.009)</f>
        <v>6.0946500000000006</v>
      </c>
      <c r="D39">
        <f t="shared" si="47"/>
        <v>6.0946500000000008E-2</v>
      </c>
      <c r="H39" t="s">
        <v>210</v>
      </c>
      <c r="I39">
        <v>6.28</v>
      </c>
      <c r="J39">
        <f t="shared" ref="J39:J43" si="53">I39*(1-0.0647)</f>
        <v>5.8736840000000008</v>
      </c>
      <c r="K39">
        <f t="shared" si="48"/>
        <v>5.8736840000000005E-2</v>
      </c>
      <c r="N39" t="s">
        <v>210</v>
      </c>
      <c r="O39">
        <v>5.32</v>
      </c>
      <c r="P39">
        <f t="shared" ref="P39:P43" si="54">O39*(1-0.0242)</f>
        <v>5.1912560000000001</v>
      </c>
      <c r="Q39">
        <f t="shared" si="49"/>
        <v>5.1912560000000003E-2</v>
      </c>
      <c r="T39" t="s">
        <v>210</v>
      </c>
      <c r="U39">
        <v>6.25</v>
      </c>
      <c r="V39">
        <f t="shared" ref="V39:V43" si="55">U39*(1-0.0215)</f>
        <v>6.1156250000000005</v>
      </c>
      <c r="W39">
        <f t="shared" si="50"/>
        <v>6.1156250000000002E-2</v>
      </c>
      <c r="Z39" t="s">
        <v>210</v>
      </c>
      <c r="AA39">
        <v>6.98</v>
      </c>
      <c r="AB39">
        <f t="shared" ref="AB39:AB43" si="56">AA39*(1-0.2707)</f>
        <v>5.0905140000000006</v>
      </c>
      <c r="AC39">
        <f t="shared" si="51"/>
        <v>5.0905140000000008E-2</v>
      </c>
    </row>
    <row r="40" spans="1:29">
      <c r="A40" t="s">
        <v>211</v>
      </c>
      <c r="B40">
        <v>0.25</v>
      </c>
      <c r="C40">
        <f t="shared" si="52"/>
        <v>0.24775</v>
      </c>
      <c r="D40">
        <f t="shared" si="47"/>
        <v>2.4775000000000001E-3</v>
      </c>
      <c r="H40" t="s">
        <v>211</v>
      </c>
      <c r="I40">
        <v>8.2100000000000009</v>
      </c>
      <c r="J40">
        <f t="shared" si="53"/>
        <v>7.6788130000000008</v>
      </c>
      <c r="K40">
        <f t="shared" si="48"/>
        <v>7.678813000000001E-2</v>
      </c>
      <c r="N40" t="s">
        <v>211</v>
      </c>
      <c r="O40">
        <v>0.33</v>
      </c>
      <c r="P40">
        <f t="shared" si="54"/>
        <v>0.32201400000000002</v>
      </c>
      <c r="Q40">
        <f t="shared" si="49"/>
        <v>3.2201400000000002E-3</v>
      </c>
      <c r="T40" t="s">
        <v>211</v>
      </c>
      <c r="U40">
        <v>0.33</v>
      </c>
      <c r="V40">
        <f t="shared" si="55"/>
        <v>0.32290500000000005</v>
      </c>
      <c r="W40">
        <f t="shared" si="50"/>
        <v>3.2290500000000007E-3</v>
      </c>
      <c r="Z40" t="s">
        <v>211</v>
      </c>
      <c r="AA40">
        <v>3.55</v>
      </c>
      <c r="AB40">
        <f t="shared" si="56"/>
        <v>2.5890150000000003</v>
      </c>
      <c r="AC40">
        <f t="shared" si="51"/>
        <v>2.5890150000000004E-2</v>
      </c>
    </row>
    <row r="41" spans="1:29">
      <c r="A41" t="s">
        <v>214</v>
      </c>
      <c r="B41">
        <v>0</v>
      </c>
      <c r="C41">
        <f t="shared" si="52"/>
        <v>0</v>
      </c>
      <c r="D41">
        <f t="shared" si="47"/>
        <v>0</v>
      </c>
      <c r="H41" t="s">
        <v>214</v>
      </c>
      <c r="I41">
        <v>0</v>
      </c>
      <c r="J41">
        <f t="shared" si="53"/>
        <v>0</v>
      </c>
      <c r="K41">
        <f t="shared" si="48"/>
        <v>0</v>
      </c>
      <c r="N41" t="s">
        <v>214</v>
      </c>
      <c r="O41">
        <v>0</v>
      </c>
      <c r="P41">
        <f t="shared" si="54"/>
        <v>0</v>
      </c>
      <c r="Q41">
        <f t="shared" si="49"/>
        <v>0</v>
      </c>
      <c r="T41" t="s">
        <v>214</v>
      </c>
      <c r="U41">
        <v>0</v>
      </c>
      <c r="V41">
        <f t="shared" si="55"/>
        <v>0</v>
      </c>
      <c r="W41">
        <f t="shared" si="50"/>
        <v>0</v>
      </c>
      <c r="Z41" t="s">
        <v>214</v>
      </c>
      <c r="AA41">
        <v>0</v>
      </c>
      <c r="AB41">
        <f t="shared" si="56"/>
        <v>0</v>
      </c>
      <c r="AC41">
        <f t="shared" si="51"/>
        <v>0</v>
      </c>
    </row>
    <row r="42" spans="1:29">
      <c r="A42" t="s">
        <v>213</v>
      </c>
      <c r="B42">
        <v>0</v>
      </c>
      <c r="C42">
        <f t="shared" si="52"/>
        <v>0</v>
      </c>
      <c r="D42">
        <f t="shared" si="47"/>
        <v>0</v>
      </c>
      <c r="H42" t="s">
        <v>213</v>
      </c>
      <c r="I42">
        <v>0.54</v>
      </c>
      <c r="J42">
        <f t="shared" si="53"/>
        <v>0.50506200000000001</v>
      </c>
      <c r="K42">
        <f t="shared" si="48"/>
        <v>5.0506200000000005E-3</v>
      </c>
      <c r="N42" t="s">
        <v>213</v>
      </c>
      <c r="O42">
        <v>0</v>
      </c>
      <c r="P42">
        <f t="shared" si="54"/>
        <v>0</v>
      </c>
      <c r="Q42">
        <f t="shared" si="49"/>
        <v>0</v>
      </c>
      <c r="T42" t="s">
        <v>213</v>
      </c>
      <c r="U42">
        <v>0.47</v>
      </c>
      <c r="V42">
        <f t="shared" si="55"/>
        <v>0.459895</v>
      </c>
      <c r="W42">
        <f t="shared" si="50"/>
        <v>4.5989500000000001E-3</v>
      </c>
      <c r="Z42" t="s">
        <v>213</v>
      </c>
      <c r="AA42">
        <v>1.1399999999999999</v>
      </c>
      <c r="AB42">
        <f t="shared" si="56"/>
        <v>0.83140199999999997</v>
      </c>
      <c r="AC42">
        <f t="shared" si="51"/>
        <v>8.3140200000000001E-3</v>
      </c>
    </row>
    <row r="43" spans="1:29">
      <c r="A43" t="s">
        <v>212</v>
      </c>
      <c r="B43">
        <v>46.43</v>
      </c>
      <c r="C43">
        <f t="shared" si="52"/>
        <v>46.012129999999999</v>
      </c>
      <c r="D43">
        <f t="shared" si="47"/>
        <v>0.46012130000000001</v>
      </c>
      <c r="H43" t="s">
        <v>212</v>
      </c>
      <c r="I43">
        <v>40.49</v>
      </c>
      <c r="J43">
        <f t="shared" si="53"/>
        <v>37.870297000000001</v>
      </c>
      <c r="K43">
        <f t="shared" si="48"/>
        <v>0.37870297000000003</v>
      </c>
      <c r="N43" t="s">
        <v>212</v>
      </c>
      <c r="O43">
        <v>42.64</v>
      </c>
      <c r="P43">
        <f t="shared" si="54"/>
        <v>41.608111999999998</v>
      </c>
      <c r="Q43">
        <f t="shared" si="49"/>
        <v>0.41608111999999997</v>
      </c>
      <c r="T43" t="s">
        <v>212</v>
      </c>
      <c r="U43">
        <v>44.09</v>
      </c>
      <c r="V43">
        <f t="shared" si="55"/>
        <v>43.142065000000002</v>
      </c>
      <c r="W43">
        <f t="shared" si="50"/>
        <v>0.43142065000000002</v>
      </c>
      <c r="Z43" t="s">
        <v>212</v>
      </c>
      <c r="AA43">
        <v>36.299999999999997</v>
      </c>
      <c r="AB43">
        <f t="shared" si="56"/>
        <v>26.473590000000002</v>
      </c>
      <c r="AC43">
        <f t="shared" si="51"/>
        <v>0.26473590000000002</v>
      </c>
    </row>
    <row r="44" spans="1:29">
      <c r="B44">
        <f>SUM(B37:B43)</f>
        <v>100</v>
      </c>
      <c r="C44">
        <f t="shared" ref="C44:D44" si="57">SUM(C37:C43)</f>
        <v>100</v>
      </c>
      <c r="D44">
        <f t="shared" si="57"/>
        <v>1</v>
      </c>
      <c r="I44">
        <f>SUM(I37:I43)</f>
        <v>100</v>
      </c>
      <c r="J44">
        <f t="shared" ref="J44:K44" si="58">SUM(J37:J43)</f>
        <v>100</v>
      </c>
      <c r="K44">
        <f t="shared" si="58"/>
        <v>1</v>
      </c>
      <c r="O44">
        <f>SUM(O37:O43)</f>
        <v>100</v>
      </c>
      <c r="P44">
        <f t="shared" ref="P44:Q44" si="59">SUM(P37:P43)</f>
        <v>100</v>
      </c>
      <c r="Q44">
        <f t="shared" si="59"/>
        <v>1</v>
      </c>
      <c r="U44">
        <f>SUM(U37:U43)</f>
        <v>100.00999999999999</v>
      </c>
      <c r="V44">
        <f t="shared" ref="V44:W44" si="60">SUM(V37:V43)</f>
        <v>100.00978499999999</v>
      </c>
      <c r="W44">
        <f t="shared" si="60"/>
        <v>1.00009785</v>
      </c>
      <c r="AA44">
        <f>SUM(AA37:AA43)</f>
        <v>100.00999999999999</v>
      </c>
      <c r="AB44">
        <f t="shared" ref="AB44:AC44" si="61">SUM(AB37:AB43)</f>
        <v>100.007293</v>
      </c>
      <c r="AC44">
        <f t="shared" si="61"/>
        <v>1.00007293</v>
      </c>
    </row>
    <row r="48" spans="1:29">
      <c r="A48" t="s">
        <v>219</v>
      </c>
      <c r="H48" t="s">
        <v>221</v>
      </c>
      <c r="N48" t="s">
        <v>228</v>
      </c>
      <c r="T48" t="s">
        <v>234</v>
      </c>
      <c r="Z48" t="s">
        <v>240</v>
      </c>
    </row>
    <row r="49" spans="1:29">
      <c r="A49" t="s">
        <v>208</v>
      </c>
      <c r="C49">
        <v>3.88</v>
      </c>
      <c r="D49">
        <f>C49/100</f>
        <v>3.8800000000000001E-2</v>
      </c>
      <c r="H49" t="s">
        <v>208</v>
      </c>
      <c r="J49">
        <v>2.4700000000000002</v>
      </c>
      <c r="K49">
        <f>J49/100</f>
        <v>2.4700000000000003E-2</v>
      </c>
      <c r="N49" t="s">
        <v>208</v>
      </c>
      <c r="P49">
        <v>5.44</v>
      </c>
      <c r="Q49">
        <f>P49/100</f>
        <v>5.4400000000000004E-2</v>
      </c>
      <c r="T49" t="s">
        <v>208</v>
      </c>
      <c r="V49">
        <v>1.1299999999999999</v>
      </c>
      <c r="W49">
        <f>V49/100</f>
        <v>1.1299999999999999E-2</v>
      </c>
      <c r="Z49" t="s">
        <v>208</v>
      </c>
      <c r="AB49">
        <v>0.8</v>
      </c>
      <c r="AC49">
        <f>AB49/100</f>
        <v>8.0000000000000002E-3</v>
      </c>
    </row>
    <row r="50" spans="1:29">
      <c r="A50" t="s">
        <v>209</v>
      </c>
      <c r="B50">
        <v>47.6</v>
      </c>
      <c r="C50">
        <f>B50*(1-0.0388)</f>
        <v>45.753120000000003</v>
      </c>
      <c r="D50">
        <f t="shared" ref="D50:D55" si="62">C50/100</f>
        <v>0.45753120000000003</v>
      </c>
      <c r="H50" t="s">
        <v>209</v>
      </c>
      <c r="I50">
        <v>44.7</v>
      </c>
      <c r="J50">
        <f>I50*(1-0.0247)</f>
        <v>43.595910000000003</v>
      </c>
      <c r="K50">
        <f t="shared" ref="K50:K55" si="63">J50/100</f>
        <v>0.43595910000000004</v>
      </c>
      <c r="N50" t="s">
        <v>209</v>
      </c>
      <c r="O50">
        <v>53.42</v>
      </c>
      <c r="P50">
        <f>O50*(1-0.0544)</f>
        <v>50.513952000000003</v>
      </c>
      <c r="Q50">
        <f t="shared" ref="Q50:Q55" si="64">P50/100</f>
        <v>0.50513952000000006</v>
      </c>
      <c r="T50" t="s">
        <v>209</v>
      </c>
      <c r="U50">
        <v>48.91</v>
      </c>
      <c r="V50">
        <f>U50*(1-0.0113)</f>
        <v>48.357316999999995</v>
      </c>
      <c r="W50">
        <f t="shared" ref="W50:W55" si="65">V50/100</f>
        <v>0.48357316999999994</v>
      </c>
      <c r="Z50" t="s">
        <v>209</v>
      </c>
      <c r="AA50">
        <v>53.2</v>
      </c>
      <c r="AB50">
        <f>AA50*(1-0.008)</f>
        <v>52.7744</v>
      </c>
      <c r="AC50">
        <f t="shared" ref="AC50:AC55" si="66">AB50/100</f>
        <v>0.52774399999999999</v>
      </c>
    </row>
    <row r="51" spans="1:29">
      <c r="A51" t="s">
        <v>210</v>
      </c>
      <c r="B51">
        <v>5.5</v>
      </c>
      <c r="C51">
        <f t="shared" ref="C51:C55" si="67">B51*(1-0.0388)</f>
        <v>5.2866</v>
      </c>
      <c r="D51">
        <f t="shared" si="62"/>
        <v>5.2865999999999996E-2</v>
      </c>
      <c r="H51" t="s">
        <v>210</v>
      </c>
      <c r="I51">
        <v>7.24</v>
      </c>
      <c r="J51">
        <f t="shared" ref="J51:J55" si="68">I51*(1-0.0247)</f>
        <v>7.0611720000000009</v>
      </c>
      <c r="K51">
        <f t="shared" si="63"/>
        <v>7.0611720000000003E-2</v>
      </c>
      <c r="N51" t="s">
        <v>210</v>
      </c>
      <c r="O51">
        <v>6.12</v>
      </c>
      <c r="P51">
        <f t="shared" ref="P51:P55" si="69">O51*(1-0.0544)</f>
        <v>5.7870720000000002</v>
      </c>
      <c r="Q51">
        <f t="shared" si="64"/>
        <v>5.787072E-2</v>
      </c>
      <c r="T51" t="s">
        <v>210</v>
      </c>
      <c r="U51">
        <v>6</v>
      </c>
      <c r="V51">
        <f t="shared" ref="V51:V55" si="70">U51*(1-0.0113)</f>
        <v>5.9321999999999999</v>
      </c>
      <c r="W51">
        <f t="shared" si="65"/>
        <v>5.9322E-2</v>
      </c>
      <c r="Z51" t="s">
        <v>210</v>
      </c>
      <c r="AA51">
        <v>6.1</v>
      </c>
      <c r="AB51">
        <f t="shared" ref="AB51:AB55" si="71">AA51*(1-0.008)</f>
        <v>6.0511999999999997</v>
      </c>
      <c r="AC51">
        <f t="shared" si="66"/>
        <v>6.0511999999999996E-2</v>
      </c>
    </row>
    <row r="52" spans="1:29">
      <c r="A52" t="s">
        <v>211</v>
      </c>
      <c r="B52">
        <v>0.8</v>
      </c>
      <c r="C52">
        <f t="shared" si="67"/>
        <v>0.76896000000000009</v>
      </c>
      <c r="D52">
        <f t="shared" si="62"/>
        <v>7.6896000000000013E-3</v>
      </c>
      <c r="H52" t="s">
        <v>211</v>
      </c>
      <c r="I52">
        <v>1.19</v>
      </c>
      <c r="J52">
        <f t="shared" si="68"/>
        <v>1.1606069999999999</v>
      </c>
      <c r="K52">
        <f t="shared" si="63"/>
        <v>1.160607E-2</v>
      </c>
      <c r="N52" t="s">
        <v>211</v>
      </c>
      <c r="O52">
        <v>1.4</v>
      </c>
      <c r="P52">
        <f t="shared" si="69"/>
        <v>1.3238399999999999</v>
      </c>
      <c r="Q52">
        <f t="shared" si="64"/>
        <v>1.3238399999999999E-2</v>
      </c>
      <c r="T52" t="s">
        <v>211</v>
      </c>
      <c r="U52">
        <v>0.53</v>
      </c>
      <c r="V52">
        <f t="shared" si="70"/>
        <v>0.524011</v>
      </c>
      <c r="W52">
        <f t="shared" si="65"/>
        <v>5.2401100000000001E-3</v>
      </c>
      <c r="Z52" t="s">
        <v>211</v>
      </c>
      <c r="AA52">
        <v>0.1</v>
      </c>
      <c r="AB52">
        <f t="shared" si="71"/>
        <v>9.920000000000001E-2</v>
      </c>
      <c r="AC52">
        <f t="shared" si="66"/>
        <v>9.9200000000000004E-4</v>
      </c>
    </row>
    <row r="53" spans="1:29">
      <c r="A53" t="s">
        <v>214</v>
      </c>
      <c r="B53">
        <v>0</v>
      </c>
      <c r="C53">
        <f t="shared" si="67"/>
        <v>0</v>
      </c>
      <c r="D53">
        <f t="shared" si="62"/>
        <v>0</v>
      </c>
      <c r="H53" t="s">
        <v>214</v>
      </c>
      <c r="I53">
        <v>0</v>
      </c>
      <c r="J53">
        <f t="shared" si="68"/>
        <v>0</v>
      </c>
      <c r="K53">
        <f t="shared" si="63"/>
        <v>0</v>
      </c>
      <c r="N53" t="s">
        <v>214</v>
      </c>
      <c r="O53">
        <v>0</v>
      </c>
      <c r="P53">
        <f t="shared" si="69"/>
        <v>0</v>
      </c>
      <c r="Q53">
        <f t="shared" si="64"/>
        <v>0</v>
      </c>
      <c r="T53" t="s">
        <v>214</v>
      </c>
      <c r="U53">
        <v>0</v>
      </c>
      <c r="V53">
        <f t="shared" si="70"/>
        <v>0</v>
      </c>
      <c r="W53">
        <f t="shared" si="65"/>
        <v>0</v>
      </c>
      <c r="Z53" t="s">
        <v>214</v>
      </c>
      <c r="AA53">
        <v>0</v>
      </c>
      <c r="AB53">
        <f t="shared" si="71"/>
        <v>0</v>
      </c>
      <c r="AC53">
        <f t="shared" si="66"/>
        <v>0</v>
      </c>
    </row>
    <row r="54" spans="1:29">
      <c r="A54" t="s">
        <v>213</v>
      </c>
      <c r="B54">
        <v>0</v>
      </c>
      <c r="C54">
        <f t="shared" si="67"/>
        <v>0</v>
      </c>
      <c r="D54">
        <f t="shared" si="62"/>
        <v>0</v>
      </c>
      <c r="H54" t="s">
        <v>213</v>
      </c>
      <c r="I54">
        <v>0</v>
      </c>
      <c r="J54">
        <f t="shared" si="68"/>
        <v>0</v>
      </c>
      <c r="K54">
        <f t="shared" si="63"/>
        <v>0</v>
      </c>
      <c r="N54" t="s">
        <v>213</v>
      </c>
      <c r="O54">
        <v>0</v>
      </c>
      <c r="P54">
        <f t="shared" si="69"/>
        <v>0</v>
      </c>
      <c r="Q54">
        <f t="shared" si="64"/>
        <v>0</v>
      </c>
      <c r="T54" t="s">
        <v>213</v>
      </c>
      <c r="U54">
        <v>0.12</v>
      </c>
      <c r="V54">
        <f t="shared" si="70"/>
        <v>0.118644</v>
      </c>
      <c r="W54">
        <f t="shared" si="65"/>
        <v>1.18644E-3</v>
      </c>
      <c r="Z54" t="s">
        <v>213</v>
      </c>
      <c r="AA54">
        <v>0</v>
      </c>
      <c r="AB54">
        <f t="shared" si="71"/>
        <v>0</v>
      </c>
      <c r="AC54">
        <f t="shared" si="66"/>
        <v>0</v>
      </c>
    </row>
    <row r="55" spans="1:29">
      <c r="A55" t="s">
        <v>212</v>
      </c>
      <c r="B55">
        <v>46.1</v>
      </c>
      <c r="C55">
        <f t="shared" si="67"/>
        <v>44.311320000000002</v>
      </c>
      <c r="D55">
        <f t="shared" si="62"/>
        <v>0.44311320000000004</v>
      </c>
      <c r="H55" t="s">
        <v>212</v>
      </c>
      <c r="I55">
        <v>46.87</v>
      </c>
      <c r="J55">
        <f t="shared" si="68"/>
        <v>45.712311</v>
      </c>
      <c r="K55">
        <f t="shared" si="63"/>
        <v>0.45712311</v>
      </c>
      <c r="N55" t="s">
        <v>212</v>
      </c>
      <c r="O55">
        <v>39.06</v>
      </c>
      <c r="P55">
        <f t="shared" si="69"/>
        <v>36.935136</v>
      </c>
      <c r="Q55">
        <f t="shared" si="64"/>
        <v>0.36935136000000002</v>
      </c>
      <c r="T55" t="s">
        <v>212</v>
      </c>
      <c r="U55">
        <v>44.44</v>
      </c>
      <c r="V55">
        <f t="shared" si="70"/>
        <v>43.937827999999996</v>
      </c>
      <c r="W55">
        <f t="shared" si="65"/>
        <v>0.43937827999999995</v>
      </c>
      <c r="Z55" t="s">
        <v>212</v>
      </c>
      <c r="AA55">
        <v>40.6</v>
      </c>
      <c r="AB55">
        <f t="shared" si="71"/>
        <v>40.275199999999998</v>
      </c>
      <c r="AC55">
        <f t="shared" si="66"/>
        <v>0.402752</v>
      </c>
    </row>
    <row r="56" spans="1:29">
      <c r="B56">
        <f>SUM(B49:B55)</f>
        <v>100</v>
      </c>
      <c r="C56">
        <f t="shared" ref="C56:D56" si="72">SUM(C49:C55)</f>
        <v>100</v>
      </c>
      <c r="D56">
        <f t="shared" si="72"/>
        <v>1</v>
      </c>
      <c r="I56">
        <f>SUM(I49:I55)</f>
        <v>100</v>
      </c>
      <c r="J56">
        <f>SUM(J49:J55)</f>
        <v>100</v>
      </c>
      <c r="K56">
        <f>SUM(K49:K55)</f>
        <v>1</v>
      </c>
      <c r="O56">
        <f>SUM(O49:O55)</f>
        <v>100</v>
      </c>
      <c r="P56">
        <f t="shared" ref="P56:Q56" si="73">SUM(P49:P55)</f>
        <v>100</v>
      </c>
      <c r="Q56">
        <f t="shared" si="73"/>
        <v>1</v>
      </c>
      <c r="U56">
        <f>SUM(U49:U55)</f>
        <v>100</v>
      </c>
      <c r="V56">
        <f t="shared" ref="V56:W56" si="74">SUM(V49:V55)</f>
        <v>100</v>
      </c>
      <c r="W56">
        <f t="shared" si="74"/>
        <v>1</v>
      </c>
      <c r="AA56">
        <f>SUM(AA49:AA55)</f>
        <v>100</v>
      </c>
      <c r="AB56">
        <f t="shared" ref="AB56:AC56" si="75">SUM(AB49:AB55)</f>
        <v>100</v>
      </c>
      <c r="AC56">
        <f t="shared" si="75"/>
        <v>1</v>
      </c>
    </row>
    <row r="60" spans="1:29">
      <c r="A60" t="s">
        <v>222</v>
      </c>
      <c r="H60" t="s">
        <v>223</v>
      </c>
      <c r="N60" t="s">
        <v>229</v>
      </c>
      <c r="T60" t="s">
        <v>235</v>
      </c>
      <c r="Z60" t="s">
        <v>241</v>
      </c>
    </row>
    <row r="61" spans="1:29">
      <c r="A61" t="s">
        <v>208</v>
      </c>
      <c r="C61">
        <v>1.87</v>
      </c>
      <c r="D61">
        <f>C61/100</f>
        <v>1.8700000000000001E-2</v>
      </c>
      <c r="H61" t="s">
        <v>208</v>
      </c>
      <c r="J61">
        <v>18.95</v>
      </c>
      <c r="K61">
        <f>J61/100</f>
        <v>0.1895</v>
      </c>
      <c r="N61" t="s">
        <v>208</v>
      </c>
      <c r="P61">
        <v>16.899999999999999</v>
      </c>
      <c r="Q61">
        <f>P61/100</f>
        <v>0.16899999999999998</v>
      </c>
      <c r="T61" t="s">
        <v>208</v>
      </c>
      <c r="V61">
        <v>0.53</v>
      </c>
      <c r="W61">
        <f>V61/100</f>
        <v>5.3E-3</v>
      </c>
      <c r="Z61" t="s">
        <v>208</v>
      </c>
      <c r="AB61">
        <v>4.12</v>
      </c>
      <c r="AC61">
        <f>AB61/100</f>
        <v>4.1200000000000001E-2</v>
      </c>
    </row>
    <row r="62" spans="1:29">
      <c r="A62" t="s">
        <v>209</v>
      </c>
      <c r="B62">
        <v>53.65</v>
      </c>
      <c r="C62">
        <f>B62*(1-0.0187)</f>
        <v>52.646744999999996</v>
      </c>
      <c r="D62">
        <f t="shared" ref="D62:D67" si="76">C62/100</f>
        <v>0.52646744999999995</v>
      </c>
      <c r="H62" t="s">
        <v>209</v>
      </c>
      <c r="I62">
        <v>45.02</v>
      </c>
      <c r="J62">
        <f>I62*(1-0.1895)</f>
        <v>36.488710000000005</v>
      </c>
      <c r="K62">
        <f t="shared" ref="K62:K67" si="77">J62/100</f>
        <v>0.36488710000000002</v>
      </c>
      <c r="N62" t="s">
        <v>209</v>
      </c>
      <c r="O62">
        <v>48.77</v>
      </c>
      <c r="P62">
        <f>O62*(1-0.169)</f>
        <v>40.52787</v>
      </c>
      <c r="Q62">
        <f t="shared" ref="Q62:Q67" si="78">P62/100</f>
        <v>0.40527869999999999</v>
      </c>
      <c r="T62" t="s">
        <v>209</v>
      </c>
      <c r="U62">
        <v>49.1</v>
      </c>
      <c r="V62">
        <f>U62*(1-0.0053)</f>
        <v>48.839770000000001</v>
      </c>
      <c r="W62">
        <f t="shared" ref="W62:W67" si="79">V62/100</f>
        <v>0.48839769999999999</v>
      </c>
      <c r="Z62" t="s">
        <v>209</v>
      </c>
      <c r="AA62">
        <v>55.24</v>
      </c>
      <c r="AB62">
        <f>AA62*(1-0.0412)</f>
        <v>52.964112</v>
      </c>
      <c r="AC62">
        <f t="shared" ref="AC62:AC67" si="80">AB62/100</f>
        <v>0.52964111999999997</v>
      </c>
    </row>
    <row r="63" spans="1:29">
      <c r="A63" t="s">
        <v>210</v>
      </c>
      <c r="B63">
        <v>7.45</v>
      </c>
      <c r="C63">
        <f t="shared" ref="C63:C67" si="81">B63*(1-0.0187)</f>
        <v>7.3106849999999994</v>
      </c>
      <c r="D63">
        <f t="shared" si="76"/>
        <v>7.3106850000000001E-2</v>
      </c>
      <c r="H63" t="s">
        <v>210</v>
      </c>
      <c r="I63">
        <v>6.57</v>
      </c>
      <c r="J63">
        <f t="shared" ref="J63:J67" si="82">I63*(1-0.1895)</f>
        <v>5.3249849999999999</v>
      </c>
      <c r="K63">
        <f t="shared" si="77"/>
        <v>5.3249850000000001E-2</v>
      </c>
      <c r="N63" t="s">
        <v>210</v>
      </c>
      <c r="O63">
        <v>6.05</v>
      </c>
      <c r="P63">
        <f t="shared" ref="P63:P67" si="83">O63*(1-0.169)</f>
        <v>5.0275499999999997</v>
      </c>
      <c r="Q63">
        <f t="shared" si="78"/>
        <v>5.0275500000000001E-2</v>
      </c>
      <c r="T63" t="s">
        <v>210</v>
      </c>
      <c r="U63">
        <v>5.55</v>
      </c>
      <c r="V63">
        <f t="shared" ref="V63:V67" si="84">U63*(1-0.0053)</f>
        <v>5.5205849999999996</v>
      </c>
      <c r="W63">
        <f t="shared" si="79"/>
        <v>5.5205849999999994E-2</v>
      </c>
      <c r="Z63" t="s">
        <v>210</v>
      </c>
      <c r="AA63">
        <v>5.89</v>
      </c>
      <c r="AB63">
        <f t="shared" ref="AB63:AB67" si="85">AA63*(1-0.0412)</f>
        <v>5.6473319999999996</v>
      </c>
      <c r="AC63">
        <f t="shared" si="80"/>
        <v>5.6473319999999994E-2</v>
      </c>
    </row>
    <row r="64" spans="1:29">
      <c r="A64" t="s">
        <v>211</v>
      </c>
      <c r="B64">
        <v>1.05</v>
      </c>
      <c r="C64">
        <f t="shared" si="81"/>
        <v>1.030365</v>
      </c>
      <c r="D64">
        <f t="shared" si="76"/>
        <v>1.0303649999999999E-2</v>
      </c>
      <c r="H64" t="s">
        <v>211</v>
      </c>
      <c r="I64">
        <v>2.19</v>
      </c>
      <c r="J64">
        <f t="shared" si="82"/>
        <v>1.7749949999999999</v>
      </c>
      <c r="K64">
        <f t="shared" si="77"/>
        <v>1.774995E-2</v>
      </c>
      <c r="N64" t="s">
        <v>211</v>
      </c>
      <c r="O64">
        <v>4.25</v>
      </c>
      <c r="P64">
        <f t="shared" si="83"/>
        <v>3.5317499999999997</v>
      </c>
      <c r="Q64">
        <f t="shared" si="78"/>
        <v>3.5317499999999995E-2</v>
      </c>
      <c r="T64" t="s">
        <v>211</v>
      </c>
      <c r="U64">
        <v>0.45</v>
      </c>
      <c r="V64">
        <f t="shared" si="84"/>
        <v>0.44761500000000004</v>
      </c>
      <c r="W64">
        <f t="shared" si="79"/>
        <v>4.4761500000000008E-3</v>
      </c>
      <c r="Z64" t="s">
        <v>211</v>
      </c>
      <c r="AA64">
        <v>1.58</v>
      </c>
      <c r="AB64">
        <f t="shared" si="85"/>
        <v>1.514904</v>
      </c>
      <c r="AC64">
        <f t="shared" si="80"/>
        <v>1.5149040000000001E-2</v>
      </c>
    </row>
    <row r="65" spans="1:29">
      <c r="A65" t="s">
        <v>214</v>
      </c>
      <c r="B65">
        <v>0</v>
      </c>
      <c r="C65">
        <f t="shared" si="81"/>
        <v>0</v>
      </c>
      <c r="D65">
        <f t="shared" si="76"/>
        <v>0</v>
      </c>
      <c r="H65" t="s">
        <v>214</v>
      </c>
      <c r="I65">
        <v>0</v>
      </c>
      <c r="J65">
        <f t="shared" si="82"/>
        <v>0</v>
      </c>
      <c r="K65">
        <f t="shared" si="77"/>
        <v>0</v>
      </c>
      <c r="N65" t="s">
        <v>214</v>
      </c>
      <c r="O65">
        <v>0</v>
      </c>
      <c r="P65">
        <f t="shared" si="83"/>
        <v>0</v>
      </c>
      <c r="Q65">
        <f t="shared" si="78"/>
        <v>0</v>
      </c>
      <c r="T65" t="s">
        <v>214</v>
      </c>
      <c r="U65">
        <v>0</v>
      </c>
      <c r="V65">
        <f t="shared" si="84"/>
        <v>0</v>
      </c>
      <c r="W65">
        <f t="shared" si="79"/>
        <v>0</v>
      </c>
      <c r="Z65" t="s">
        <v>214</v>
      </c>
      <c r="AA65">
        <v>0</v>
      </c>
      <c r="AB65">
        <f t="shared" si="85"/>
        <v>0</v>
      </c>
      <c r="AC65">
        <f t="shared" si="80"/>
        <v>0</v>
      </c>
    </row>
    <row r="66" spans="1:29">
      <c r="A66" t="s">
        <v>213</v>
      </c>
      <c r="B66">
        <v>0</v>
      </c>
      <c r="C66">
        <f t="shared" si="81"/>
        <v>0</v>
      </c>
      <c r="D66">
        <f t="shared" si="76"/>
        <v>0</v>
      </c>
      <c r="H66" t="s">
        <v>213</v>
      </c>
      <c r="I66">
        <v>0</v>
      </c>
      <c r="J66">
        <f t="shared" si="82"/>
        <v>0</v>
      </c>
      <c r="K66">
        <f t="shared" si="77"/>
        <v>0</v>
      </c>
      <c r="N66" t="s">
        <v>213</v>
      </c>
      <c r="O66">
        <v>0.67</v>
      </c>
      <c r="P66">
        <f t="shared" si="83"/>
        <v>0.55676999999999999</v>
      </c>
      <c r="Q66">
        <f t="shared" si="78"/>
        <v>5.5677000000000001E-3</v>
      </c>
      <c r="T66" t="s">
        <v>213</v>
      </c>
      <c r="U66">
        <v>0</v>
      </c>
      <c r="V66">
        <f t="shared" si="84"/>
        <v>0</v>
      </c>
      <c r="W66">
        <f t="shared" si="79"/>
        <v>0</v>
      </c>
      <c r="Z66" t="s">
        <v>213</v>
      </c>
      <c r="AA66">
        <v>0</v>
      </c>
      <c r="AB66">
        <f t="shared" si="85"/>
        <v>0</v>
      </c>
      <c r="AC66">
        <f t="shared" si="80"/>
        <v>0</v>
      </c>
    </row>
    <row r="67" spans="1:29">
      <c r="A67" t="s">
        <v>212</v>
      </c>
      <c r="B67">
        <v>37.840000000000003</v>
      </c>
      <c r="C67">
        <f t="shared" si="81"/>
        <v>37.132392000000003</v>
      </c>
      <c r="D67">
        <f t="shared" si="76"/>
        <v>0.37132392000000003</v>
      </c>
      <c r="H67" t="s">
        <v>212</v>
      </c>
      <c r="I67">
        <v>46.22</v>
      </c>
      <c r="J67">
        <f t="shared" si="82"/>
        <v>37.461309999999997</v>
      </c>
      <c r="K67">
        <f t="shared" si="77"/>
        <v>0.37461309999999998</v>
      </c>
      <c r="N67" t="s">
        <v>212</v>
      </c>
      <c r="O67">
        <v>40.26</v>
      </c>
      <c r="P67">
        <f t="shared" si="83"/>
        <v>33.456059999999994</v>
      </c>
      <c r="Q67">
        <f t="shared" si="78"/>
        <v>0.33456059999999993</v>
      </c>
      <c r="T67" t="s">
        <v>212</v>
      </c>
      <c r="U67">
        <v>44.9</v>
      </c>
      <c r="V67">
        <f t="shared" si="84"/>
        <v>44.662030000000001</v>
      </c>
      <c r="W67">
        <f t="shared" si="79"/>
        <v>0.44662030000000003</v>
      </c>
      <c r="Z67" t="s">
        <v>212</v>
      </c>
      <c r="AA67">
        <v>37.29</v>
      </c>
      <c r="AB67">
        <f t="shared" si="85"/>
        <v>35.753651999999995</v>
      </c>
      <c r="AC67">
        <f t="shared" si="80"/>
        <v>0.35753651999999997</v>
      </c>
    </row>
    <row r="68" spans="1:29">
      <c r="B68">
        <f>SUM(B61:B67)</f>
        <v>99.990000000000009</v>
      </c>
      <c r="C68">
        <f>SUM(C61:C67)</f>
        <v>99.990186999999992</v>
      </c>
      <c r="D68">
        <f>SUM(D61:D67)</f>
        <v>0.99990186999999997</v>
      </c>
      <c r="I68">
        <f>SUM(I61:I67)</f>
        <v>100</v>
      </c>
      <c r="J68">
        <f t="shared" ref="J68:K68" si="86">SUM(J61:J67)</f>
        <v>100</v>
      </c>
      <c r="K68">
        <f t="shared" si="86"/>
        <v>1</v>
      </c>
      <c r="O68">
        <f>SUM(O61:O67)</f>
        <v>100</v>
      </c>
      <c r="P68">
        <f t="shared" ref="P68:Q68" si="87">SUM(P61:P67)</f>
        <v>99.999999999999986</v>
      </c>
      <c r="Q68">
        <f t="shared" si="87"/>
        <v>1</v>
      </c>
      <c r="U68">
        <f>SUM(U61:U67)</f>
        <v>100</v>
      </c>
      <c r="V68">
        <f>SUM(V61:V67)</f>
        <v>100</v>
      </c>
      <c r="W68">
        <f>SUM(W61:W67)</f>
        <v>1</v>
      </c>
      <c r="AA68">
        <f>SUM(AA61:AA67)</f>
        <v>100</v>
      </c>
      <c r="AB68">
        <f t="shared" ref="AB68:AC68" si="88">SUM(AB61:AB67)</f>
        <v>100</v>
      </c>
      <c r="AC68">
        <f t="shared" si="88"/>
        <v>0.99999999999999978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Dataset</vt:lpstr>
      <vt:lpstr>RYield 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</dc:creator>
  <cp:keywords/>
  <dc:description/>
  <cp:lastModifiedBy>Microsoft Office User</cp:lastModifiedBy>
  <cp:revision/>
  <dcterms:created xsi:type="dcterms:W3CDTF">2018-11-09T08:15:00Z</dcterms:created>
  <dcterms:modified xsi:type="dcterms:W3CDTF">2023-02-23T18:04:59Z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88118AB01C46439C86EE0EBD9B07DE1E</vt:lpwstr>
  </property>
</Properties>
</file>