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6A17F37D-7227-4CD8-B31A-3575993FF83A}" xr6:coauthVersionLast="47" xr6:coauthVersionMax="47" xr10:uidLastSave="{00000000-0000-0000-0000-000000000000}"/>
  <bookViews>
    <workbookView xWindow="-110" yWindow="-110" windowWidth="19420" windowHeight="10660" xr2:uid="{00000000-000D-0000-FFFF-FFFF00000000}"/>
  </bookViews>
  <sheets>
    <sheet name="Problem 1 - Financial Analysis" sheetId="1" r:id="rId1"/>
    <sheet name="Problems 2, 3 &amp; 4 TVM"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6" i="3" l="1"/>
  <c r="G54" i="3"/>
  <c r="F54" i="3"/>
  <c r="E54" i="3"/>
  <c r="D54" i="3"/>
  <c r="C54" i="3"/>
  <c r="E33" i="3"/>
  <c r="E32" i="3"/>
  <c r="G29" i="3"/>
  <c r="E29" i="3"/>
  <c r="E28" i="3"/>
  <c r="G28" i="3"/>
  <c r="E15" i="3"/>
  <c r="B99" i="1"/>
  <c r="B98" i="1"/>
  <c r="E91" i="1"/>
  <c r="D91" i="1"/>
  <c r="E90" i="1"/>
  <c r="D90" i="1"/>
  <c r="E89" i="1"/>
  <c r="D89" i="1"/>
  <c r="E86" i="1"/>
  <c r="D86" i="1"/>
  <c r="E85" i="1"/>
  <c r="D85" i="1"/>
  <c r="E82" i="1"/>
  <c r="D82" i="1"/>
  <c r="E81" i="1"/>
  <c r="D81" i="1"/>
  <c r="E80" i="1"/>
  <c r="D80" i="1"/>
  <c r="E79" i="1"/>
  <c r="D79" i="1"/>
  <c r="E76" i="1"/>
  <c r="D76" i="1"/>
  <c r="E75" i="1"/>
  <c r="D75" i="1"/>
  <c r="E74" i="1"/>
  <c r="D74" i="1"/>
  <c r="E71" i="1"/>
  <c r="D71" i="1"/>
  <c r="E70" i="1"/>
  <c r="D70" i="1"/>
  <c r="E69" i="1"/>
  <c r="D69" i="1"/>
  <c r="E66" i="1"/>
  <c r="D66" i="1"/>
  <c r="E65" i="1"/>
  <c r="D65" i="1"/>
  <c r="E64" i="1"/>
  <c r="D64" i="1"/>
  <c r="E63" i="1"/>
  <c r="D63" i="1"/>
  <c r="E39" i="1"/>
  <c r="D39" i="1"/>
  <c r="E43" i="1"/>
  <c r="E45" i="1" s="1"/>
  <c r="E46" i="1" s="1"/>
  <c r="E47" i="1" s="1"/>
  <c r="D43" i="1"/>
  <c r="D45" i="1" s="1"/>
  <c r="E30" i="1"/>
  <c r="E25" i="1"/>
  <c r="D30" i="1"/>
  <c r="D25" i="1"/>
  <c r="E17" i="1"/>
  <c r="E19" i="1" s="1"/>
  <c r="D17" i="1"/>
  <c r="D19" i="1" s="1"/>
  <c r="D42" i="1" l="1"/>
  <c r="E42" i="1"/>
  <c r="E27" i="1"/>
  <c r="D27" i="1"/>
  <c r="D46" i="1"/>
  <c r="D47" i="1" s="1"/>
  <c r="D31" i="1" l="1"/>
  <c r="E31" i="1"/>
  <c r="A98" i="1"/>
  <c r="D60" i="1"/>
  <c r="D52" i="1"/>
  <c r="D36" i="1"/>
  <c r="A99" i="1" l="1"/>
  <c r="E52" i="1"/>
  <c r="E36" i="1"/>
  <c r="E60" i="1"/>
</calcChain>
</file>

<file path=xl/sharedStrings.xml><?xml version="1.0" encoding="utf-8"?>
<sst xmlns="http://schemas.openxmlformats.org/spreadsheetml/2006/main" count="121" uniqueCount="116">
  <si>
    <t>Assets</t>
  </si>
  <si>
    <t>Cash and cash equivalents</t>
  </si>
  <si>
    <t>Accounts Receivable</t>
  </si>
  <si>
    <t>Inventories</t>
  </si>
  <si>
    <t xml:space="preserve">  Total current assets</t>
  </si>
  <si>
    <t>Total assets</t>
  </si>
  <si>
    <t>Liabilities and equity</t>
  </si>
  <si>
    <t>Accounts payable</t>
  </si>
  <si>
    <t>Accruals</t>
  </si>
  <si>
    <t xml:space="preserve">  Total current liabilities</t>
  </si>
  <si>
    <t>Long-term debt</t>
  </si>
  <si>
    <t xml:space="preserve">  Total liabilities</t>
  </si>
  <si>
    <t>Common stock</t>
  </si>
  <si>
    <t>Retained Earnings</t>
  </si>
  <si>
    <t xml:space="preserve">  Total common equity</t>
  </si>
  <si>
    <t>Total liabilities and equity</t>
  </si>
  <si>
    <t>Interest Expense</t>
  </si>
  <si>
    <t>Sales</t>
  </si>
  <si>
    <t>Depreciation and Amortization</t>
  </si>
  <si>
    <t xml:space="preserve">  EBIT</t>
  </si>
  <si>
    <t xml:space="preserve">  EBT</t>
  </si>
  <si>
    <t>Taxes (40%)</t>
  </si>
  <si>
    <t xml:space="preserve">  Net Income</t>
  </si>
  <si>
    <t>Common dividends</t>
  </si>
  <si>
    <t>Addition to retained earnings</t>
  </si>
  <si>
    <t>Liquidity Ratios</t>
  </si>
  <si>
    <t xml:space="preserve">   Price-to-earnings ratio</t>
  </si>
  <si>
    <t xml:space="preserve">   Earnings per share</t>
  </si>
  <si>
    <t>Other Data</t>
  </si>
  <si>
    <t>Ratio Analysis</t>
  </si>
  <si>
    <t>ROE  =</t>
  </si>
  <si>
    <t>Industry Avg</t>
  </si>
  <si>
    <t>Short-term investments</t>
  </si>
  <si>
    <t>Profitability Ratios</t>
  </si>
  <si>
    <t xml:space="preserve">  Net fixed assets</t>
  </si>
  <si>
    <t>(Thousands of Dollars)</t>
  </si>
  <si>
    <t>NA</t>
  </si>
  <si>
    <t># of shares (Thousands)</t>
  </si>
  <si>
    <t>Lease payment (Thousands of Dollars)</t>
  </si>
  <si>
    <t>Other operating expenses</t>
  </si>
  <si>
    <t>December 31 Balance Sheets</t>
  </si>
  <si>
    <t>December 31 Income Statements</t>
  </si>
  <si>
    <t>Analysis:</t>
  </si>
  <si>
    <t>Net Profit Margin</t>
  </si>
  <si>
    <t>x Asset Turnover    x    Equity Multiplier (book)</t>
  </si>
  <si>
    <t>Working Capital Ratios</t>
  </si>
  <si>
    <t>Leverage Ratios</t>
  </si>
  <si>
    <t>Valuation Ratios</t>
  </si>
  <si>
    <t>Operating Returns</t>
  </si>
  <si>
    <t xml:space="preserve">     Gross Profit Margin</t>
  </si>
  <si>
    <t xml:space="preserve">     Operating Margin</t>
  </si>
  <si>
    <t xml:space="preserve">     EBIT Margin</t>
  </si>
  <si>
    <t xml:space="preserve">     Net Profit Margin</t>
  </si>
  <si>
    <t xml:space="preserve">     Current Ratio</t>
  </si>
  <si>
    <t xml:space="preserve">     Quick Ratio</t>
  </si>
  <si>
    <t xml:space="preserve">     Cash Ratio</t>
  </si>
  <si>
    <t xml:space="preserve">     Asset Turnover</t>
  </si>
  <si>
    <t xml:space="preserve">     Return on Equity</t>
  </si>
  <si>
    <t xml:space="preserve">     Return on Assets</t>
  </si>
  <si>
    <t xml:space="preserve">     Accounts Receivable Days</t>
  </si>
  <si>
    <t xml:space="preserve">     Accounts Payable Days</t>
  </si>
  <si>
    <t xml:space="preserve">     Inventory Days (Turnover)</t>
  </si>
  <si>
    <t xml:space="preserve">     Debt-to-equity ratio (book)</t>
  </si>
  <si>
    <t xml:space="preserve">     Debt-to-equity ratio (market)</t>
  </si>
  <si>
    <t xml:space="preserve">     Debt -to-capital ratio</t>
  </si>
  <si>
    <t xml:space="preserve">     Equity multiplier (book)</t>
  </si>
  <si>
    <t>202X</t>
  </si>
  <si>
    <t>202Y</t>
  </si>
  <si>
    <t>BUSI Financial Management</t>
  </si>
  <si>
    <t>Columbia College</t>
  </si>
  <si>
    <t>Module 1 Problem #1: Financial Analysis</t>
  </si>
  <si>
    <t>COGS</t>
  </si>
  <si>
    <t>Red Dress Press, Inc.</t>
  </si>
  <si>
    <t xml:space="preserve">Red Dress Press, Inc. Inc. </t>
  </si>
  <si>
    <t>Perform a Dupont Analysis for Red Dress Press, Inc. for 202X and 202Y</t>
  </si>
  <si>
    <t xml:space="preserve">What does the calculated data tell us about Red Dress Press, Inc.?  Provide an analysis that includes comparison to industry averages as well as year to year comparison.  Is Red Dress Press, Inc. performing better in 202X compared to 202Y?  Provide 3-5 sentences for your response. </t>
  </si>
  <si>
    <t>Short term notes payable</t>
  </si>
  <si>
    <t xml:space="preserve">  Gross Profit</t>
  </si>
  <si>
    <t xml:space="preserve">   Operating Income</t>
  </si>
  <si>
    <t>Annual Cost of Sales</t>
  </si>
  <si>
    <t>Market Value of Equity</t>
  </si>
  <si>
    <t>Year-end Share/Stock Price</t>
  </si>
  <si>
    <t>PV  =</t>
  </si>
  <si>
    <t>Formula:</t>
  </si>
  <si>
    <t>Investment #1</t>
  </si>
  <si>
    <t>Investment #2</t>
  </si>
  <si>
    <t>Payment</t>
  </si>
  <si>
    <t>Portfolio Future Value Total:</t>
  </si>
  <si>
    <t>Module 1 Problems 2, 3 and 4</t>
  </si>
  <si>
    <t>Problem #2:  You have $100,000 that you want to invest in a one year Certificate of Deposit (CD) with a 2.78% annual interest rate. What will be the value of that CD in a year?</t>
  </si>
  <si>
    <t xml:space="preserve">#3 - Your company has chosen to take on two projects. The first is for three years and pays $1,560,000 annually. The second is for four years and pays $2,000,000 annually. The interest rate for both is 5.5%. What is the Future Value of this portfolio?  What is the present value of this portfolio? </t>
  </si>
  <si>
    <t>Portfolio Present Value Total:</t>
  </si>
  <si>
    <t>PVA = PMT*[(1/r)*(1-(1/(1+r)^n))]</t>
  </si>
  <si>
    <t>r/YR  =</t>
  </si>
  <si>
    <t>n  =</t>
  </si>
  <si>
    <t>FV = PV(1+r)^n =</t>
  </si>
  <si>
    <t>FVA = PMT*[((1+r)^n-1))/r]</t>
  </si>
  <si>
    <t>#4 - The Sody Soda Company is looking to expand its offerings of soft drinks into the sweet tea market. In order to add this product line, the company will need to purchase a manufacturing facility and invest additional money into upgrades of the facility, as well as the equipment necessary to manufacture the new sweet tea line. The anticipated start up costs are $2.75 million, with a cost of capital of 3.75%.  The project manager predicts cash flows from this new product line will be $200,000 for the first year, with an increase of $100,000 for each subsequent year.  Management wants to know if the project should be persued, or if the company will ultimately lose money from the project, over a 5 year time period.  What is the projected NPV for this expansion? Do you recommend management pursue the project, or pass on the opportunity?  Why?</t>
  </si>
  <si>
    <t>NPV = original investment + annual cash flows</t>
  </si>
  <si>
    <t>Investment</t>
  </si>
  <si>
    <t>Year 1</t>
  </si>
  <si>
    <t>Year 2</t>
  </si>
  <si>
    <t>Year 3</t>
  </si>
  <si>
    <t>Year 4</t>
  </si>
  <si>
    <t>Year 5</t>
  </si>
  <si>
    <t>Annual Cash Flows</t>
  </si>
  <si>
    <t>Cash Flows</t>
  </si>
  <si>
    <t>Present Value</t>
  </si>
  <si>
    <t>NPV</t>
  </si>
  <si>
    <t>Rate (divide)</t>
  </si>
  <si>
    <t>Analysis and Recommendation (3-5 Sentences)</t>
  </si>
  <si>
    <t>N/A</t>
  </si>
  <si>
    <r>
      <rPr>
        <b/>
        <sz val="10"/>
        <rFont val="Arial"/>
        <family val="2"/>
      </rPr>
      <t xml:space="preserve">Directions: </t>
    </r>
    <r>
      <rPr>
        <sz val="10"/>
        <rFont val="Arial"/>
        <family val="2"/>
      </rPr>
      <t xml:space="preserve"> The Red Dress Press, Inc. is a daily newspaper publishing company, located in Springfield, somewhere in the United States.  Business for the company has been fluctuating over the past several years.  To get a better handle on the health of the business, the CFO has requested that data for the previous years of 202X and 202Y be compared to each other, as well as to industry averages. Using the financial data provided below, calculate the requested ratios and provide your analysis of the current financial situation at Red Dress Press.  Use the functions of Excel for calculating your data to simplify the process. Enter answers into each colored cell. </t>
    </r>
  </si>
  <si>
    <r>
      <rPr>
        <b/>
        <sz val="10"/>
        <rFont val="Arial"/>
        <family val="2"/>
      </rPr>
      <t>Directions:</t>
    </r>
    <r>
      <rPr>
        <sz val="10"/>
        <rFont val="Arial"/>
        <family val="2"/>
      </rPr>
      <t xml:space="preserve">  Using the financial functions of Excel and/or the formulas for TVM, solve each of the problems. Show all work by writing it out OR through the Excel functions you use to calcuate the answer in your cell.</t>
    </r>
    <r>
      <rPr>
        <sz val="10"/>
        <rFont val="Arial"/>
        <family val="2"/>
      </rPr>
      <t xml:space="preserve">  Enter answers into each colored cell. </t>
    </r>
  </si>
  <si>
    <t xml:space="preserve">Red Dress Press, Inc. shows a small decline in its gross profit margin and operating margin, indicating rising costs compared to revenue. Its EBIT margin improved slightly and is better than the industry average. The net profit margin remains below the industry standard, despite stable profitability. Liquidity ratios have improved, with both the current and quick ratios exceeding industry benchmarks, showing good short-term financial health. However, the cash ratio is lower than average, suggesting less cash liquidity. Leverage ratios indicate concerns about rising debt, with both the debt-to-equity and debt-to-capital ratios above industry norms, increasing financial risk. Nonetheless, return on equity (ROE) is very high, well above the industry average, although there is a slight decline in financial efficiency according to Dupont Analysis. In summary, Red Dress Press, Inc. is financially strong but is dealing with higher debt risks and some decline in profitability compared to its competitors. </t>
  </si>
  <si>
    <t>The Net Present Value (NPV) of -$989,685.24 indicates that the project would result in a financial loss over the five-year period. Despite increasing annual cash flows, the initial investment of $2.75 million and the 3.75% cost of capital outweigh the expected returns. The present value of future cash flows does not generate a positive return, meaning the company would not recover its investment within the given time frame. Since a negative NPV suggests the project would destroy shareholder value rather than create it, it is recommended that management pass on this opportunity or explore ways to reduce costs and improve projected cash flows before reconsidering.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</si>
</sst>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7" formatCode="&quot;$&quot;#,##0.00_);\(&quot;$&quot;#,##0.00\)"/>
    <numFmt numFmtId="44" formatCode="_(&quot;$&quot;* #,##0.00_);_(&quot;$&quot;* \(#,##0.00\);_(&quot;$&quot;* &quot;-&quot;??_);_(@_)"/>
    <numFmt numFmtId="164" formatCode="&quot;$&quot;#,##0"/>
    <numFmt numFmtId="165" formatCode="&quot;$&quot;#,##0.00"/>
    <numFmt numFmtId="166" formatCode="0.0%"/>
    <numFmt numFmtId="168" formatCode="0.0"/>
  </numFmts>
  <fonts count="17" x14ac:knownFonts="1">
    <font>
      <sz val="10"/>
      <name val="Arial"/>
    </font>
    <font>
      <sz val="10"/>
      <name val="Arial"/>
      <family val="2"/>
    </font>
    <font>
      <b/>
      <sz val="10"/>
      <name val="Arial"/>
      <family val="2"/>
    </font>
    <font>
      <b/>
      <sz val="10"/>
      <color theme="8" tint="-0.249977111117893"/>
      <name val="Arial"/>
      <family val="2"/>
    </font>
    <font>
      <u/>
      <sz val="10"/>
      <name val="Arial"/>
      <family val="2"/>
    </font>
    <font>
      <b/>
      <i/>
      <sz val="10"/>
      <name val="Arial"/>
      <family val="2"/>
    </font>
    <font>
      <b/>
      <sz val="10"/>
      <color indexed="18"/>
      <name val="Arial"/>
      <family val="2"/>
    </font>
    <font>
      <b/>
      <sz val="10"/>
      <color indexed="12"/>
      <name val="Arial"/>
      <family val="2"/>
    </font>
    <font>
      <sz val="10"/>
      <color indexed="10"/>
      <name val="Arial"/>
      <family val="2"/>
    </font>
    <font>
      <u val="double"/>
      <sz val="10"/>
      <name val="Arial"/>
      <family val="2"/>
    </font>
    <font>
      <b/>
      <sz val="10"/>
      <color indexed="14"/>
      <name val="Arial"/>
      <family val="2"/>
    </font>
    <font>
      <b/>
      <sz val="10"/>
      <color indexed="10"/>
      <name val="Arial"/>
      <family val="2"/>
    </font>
    <font>
      <sz val="10"/>
      <color indexed="14"/>
      <name val="Arial"/>
      <family val="2"/>
    </font>
    <font>
      <sz val="10"/>
      <color theme="8" tint="-0.249977111117893"/>
      <name val="Arial"/>
      <family val="2"/>
    </font>
    <font>
      <sz val="10"/>
      <name val="Arial"/>
      <family val="2"/>
    </font>
    <font>
      <b/>
      <sz val="10"/>
      <color theme="7" tint="-0.249977111117893"/>
      <name val="Arial"/>
      <family val="2"/>
    </font>
    <font>
      <b/>
      <sz val="10"/>
      <color theme="7" tint="-0.249977111117893"/>
      <name val="Times New Roman"/>
      <family val="1"/>
    </font>
  </fonts>
  <fills count="3">
    <fill>
      <patternFill patternType="none"/>
    </fill>
    <fill>
      <patternFill patternType="gray125"/>
    </fill>
    <fill>
      <patternFill patternType="solid">
        <fgColor rgb="FFFDD9CF"/>
        <bgColor indexed="64"/>
      </patternFill>
    </fill>
  </fills>
  <borders count="4">
    <border>
      <left/>
      <right/>
      <top/>
      <bottom/>
      <diagonal/>
    </border>
    <border>
      <left/>
      <right/>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4" fontId="14" fillId="0" borderId="0" applyFont="0" applyFill="0" applyBorder="0" applyAlignment="0" applyProtection="0"/>
  </cellStyleXfs>
  <cellXfs count="92">
    <xf numFmtId="0" fontId="0" fillId="0" borderId="0" xfId="0"/>
    <xf numFmtId="0" fontId="2" fillId="0" borderId="0" xfId="0" applyFont="1"/>
    <xf numFmtId="0" fontId="1" fillId="0" borderId="0" xfId="0" applyFont="1"/>
    <xf numFmtId="0" fontId="3" fillId="0" borderId="0" xfId="0" applyFont="1"/>
    <xf numFmtId="0" fontId="2" fillId="0" borderId="0" xfId="0" applyFont="1" applyAlignment="1">
      <alignment horizontal="left"/>
    </xf>
    <xf numFmtId="0" fontId="1" fillId="0" borderId="0" xfId="0" applyFont="1" applyAlignment="1">
      <alignment horizontal="left"/>
    </xf>
    <xf numFmtId="0" fontId="4" fillId="0" borderId="0" xfId="0" applyFont="1"/>
    <xf numFmtId="0" fontId="5" fillId="0" borderId="0" xfId="0" applyFont="1"/>
    <xf numFmtId="0" fontId="1" fillId="0" borderId="0" xfId="0" quotePrefix="1" applyFont="1" applyAlignment="1">
      <alignment horizontal="left"/>
    </xf>
    <xf numFmtId="0" fontId="6" fillId="0" borderId="0" xfId="0" applyFont="1" applyAlignment="1">
      <alignment horizontal="center"/>
    </xf>
    <xf numFmtId="0" fontId="7" fillId="0" borderId="0" xfId="0" applyFont="1"/>
    <xf numFmtId="0" fontId="1" fillId="0" borderId="0" xfId="0" applyFont="1" applyAlignment="1">
      <alignment horizontal="center"/>
    </xf>
    <xf numFmtId="22" fontId="2" fillId="0" borderId="0" xfId="0" applyNumberFormat="1" applyFont="1"/>
    <xf numFmtId="14" fontId="2" fillId="0" borderId="0" xfId="0" quotePrefix="1" applyNumberFormat="1" applyFont="1" applyAlignment="1">
      <alignment horizontal="right"/>
    </xf>
    <xf numFmtId="165" fontId="8" fillId="0" borderId="0" xfId="0" applyNumberFormat="1" applyFont="1"/>
    <xf numFmtId="0" fontId="8" fillId="0" borderId="0" xfId="0" applyFont="1"/>
    <xf numFmtId="0" fontId="2" fillId="0" borderId="0" xfId="0" applyFont="1" applyAlignment="1">
      <alignment horizontal="right"/>
    </xf>
    <xf numFmtId="0" fontId="2" fillId="0" borderId="1" xfId="0" applyFont="1" applyBorder="1" applyAlignment="1">
      <alignment horizontal="right"/>
    </xf>
    <xf numFmtId="164" fontId="1" fillId="0" borderId="0" xfId="0" applyNumberFormat="1" applyFont="1"/>
    <xf numFmtId="3" fontId="1" fillId="0" borderId="0" xfId="0" applyNumberFormat="1" applyFont="1"/>
    <xf numFmtId="3" fontId="4" fillId="0" borderId="0" xfId="0" applyNumberFormat="1" applyFont="1"/>
    <xf numFmtId="164" fontId="9" fillId="0" borderId="0" xfId="0" applyNumberFormat="1" applyFont="1"/>
    <xf numFmtId="164" fontId="1" fillId="0" borderId="0" xfId="0" applyNumberFormat="1" applyFont="1" applyAlignment="1">
      <alignment horizontal="right"/>
    </xf>
    <xf numFmtId="164" fontId="4" fillId="0" borderId="0" xfId="0" applyNumberFormat="1" applyFont="1"/>
    <xf numFmtId="0" fontId="10" fillId="0" borderId="0" xfId="0" quotePrefix="1" applyFont="1" applyAlignment="1">
      <alignment horizontal="center"/>
    </xf>
    <xf numFmtId="0" fontId="11" fillId="0" borderId="0" xfId="0" applyFont="1" applyAlignment="1">
      <alignment horizontal="center"/>
    </xf>
    <xf numFmtId="166" fontId="12" fillId="0" borderId="0" xfId="1" applyNumberFormat="1" applyFont="1" applyFill="1" applyBorder="1" applyAlignment="1">
      <alignment horizontal="center"/>
    </xf>
    <xf numFmtId="164" fontId="8" fillId="0" borderId="0" xfId="0" applyNumberFormat="1" applyFont="1" applyAlignment="1">
      <alignment horizontal="right"/>
    </xf>
    <xf numFmtId="5" fontId="1" fillId="0" borderId="0" xfId="0" applyNumberFormat="1" applyFont="1"/>
    <xf numFmtId="37" fontId="1" fillId="0" borderId="0" xfId="0" applyNumberFormat="1" applyFont="1"/>
    <xf numFmtId="37" fontId="4" fillId="0" borderId="0" xfId="0" applyNumberFormat="1" applyFont="1"/>
    <xf numFmtId="5" fontId="9" fillId="0" borderId="0" xfId="0" applyNumberFormat="1" applyFont="1"/>
    <xf numFmtId="165" fontId="7" fillId="0" borderId="0" xfId="0" applyNumberFormat="1" applyFont="1"/>
    <xf numFmtId="0" fontId="2" fillId="0" borderId="1" xfId="0" applyFont="1" applyBorder="1"/>
    <xf numFmtId="166" fontId="1" fillId="0" borderId="0" xfId="1" applyNumberFormat="1" applyFont="1" applyFill="1"/>
    <xf numFmtId="165" fontId="1" fillId="0" borderId="0" xfId="0" applyNumberFormat="1" applyFont="1"/>
    <xf numFmtId="0" fontId="13" fillId="0" borderId="0" xfId="0" applyFont="1"/>
    <xf numFmtId="10" fontId="3" fillId="0" borderId="0" xfId="1" applyNumberFormat="1" applyFont="1" applyFill="1"/>
    <xf numFmtId="7" fontId="1" fillId="0" borderId="0" xfId="0" applyNumberFormat="1" applyFont="1"/>
    <xf numFmtId="0" fontId="1" fillId="0" borderId="0" xfId="0" applyFont="1" applyAlignment="1">
      <alignment wrapText="1"/>
    </xf>
    <xf numFmtId="2" fontId="2" fillId="0" borderId="0" xfId="0" applyNumberFormat="1" applyFont="1"/>
    <xf numFmtId="10" fontId="2" fillId="0" borderId="0" xfId="1" applyNumberFormat="1" applyFont="1" applyFill="1"/>
    <xf numFmtId="166" fontId="2" fillId="2" borderId="0" xfId="1" applyNumberFormat="1" applyFont="1" applyFill="1"/>
    <xf numFmtId="166" fontId="2" fillId="0" borderId="0" xfId="1" applyNumberFormat="1" applyFont="1" applyFill="1"/>
    <xf numFmtId="165" fontId="2" fillId="2" borderId="0" xfId="0" applyNumberFormat="1" applyFont="1" applyFill="1"/>
    <xf numFmtId="10" fontId="1" fillId="2" borderId="0" xfId="1" applyNumberFormat="1" applyFont="1" applyFill="1"/>
    <xf numFmtId="10" fontId="1" fillId="2" borderId="0" xfId="0" applyNumberFormat="1" applyFont="1" applyFill="1"/>
    <xf numFmtId="2" fontId="1" fillId="2" borderId="0" xfId="0" applyNumberFormat="1" applyFont="1" applyFill="1"/>
    <xf numFmtId="2" fontId="1" fillId="0" borderId="0" xfId="0" applyNumberFormat="1" applyFont="1"/>
    <xf numFmtId="166" fontId="1" fillId="2" borderId="0" xfId="1" applyNumberFormat="1" applyFont="1" applyFill="1"/>
    <xf numFmtId="2" fontId="1" fillId="2" borderId="0" xfId="1" applyNumberFormat="1" applyFont="1" applyFill="1"/>
    <xf numFmtId="165" fontId="1" fillId="2" borderId="0" xfId="0" applyNumberFormat="1" applyFont="1" applyFill="1"/>
    <xf numFmtId="10" fontId="1" fillId="2" borderId="0" xfId="1" applyNumberFormat="1" applyFont="1" applyFill="1" applyAlignment="1">
      <alignment horizontal="center"/>
    </xf>
    <xf numFmtId="2" fontId="1" fillId="2" borderId="0" xfId="0" applyNumberFormat="1" applyFont="1" applyFill="1" applyAlignment="1">
      <alignment horizontal="center"/>
    </xf>
    <xf numFmtId="165" fontId="3" fillId="0" borderId="0" xfId="0" applyNumberFormat="1" applyFont="1"/>
    <xf numFmtId="9" fontId="3" fillId="0" borderId="0" xfId="1" applyFont="1"/>
    <xf numFmtId="0" fontId="1" fillId="0" borderId="2" xfId="0" applyFont="1" applyBorder="1"/>
    <xf numFmtId="9" fontId="7" fillId="0" borderId="0" xfId="1" applyFont="1" applyFill="1" applyBorder="1" applyAlignment="1">
      <alignment horizontal="right"/>
    </xf>
    <xf numFmtId="165" fontId="2" fillId="0" borderId="0" xfId="0" applyNumberFormat="1" applyFont="1"/>
    <xf numFmtId="165" fontId="2" fillId="2" borderId="0" xfId="2" applyNumberFormat="1" applyFont="1" applyFill="1"/>
    <xf numFmtId="0" fontId="2" fillId="2" borderId="0" xfId="0" applyFont="1" applyFill="1"/>
    <xf numFmtId="165" fontId="2" fillId="2" borderId="2" xfId="0" applyNumberFormat="1" applyFont="1" applyFill="1" applyBorder="1"/>
    <xf numFmtId="166" fontId="2" fillId="2" borderId="2" xfId="1" applyNumberFormat="1" applyFont="1" applyFill="1" applyBorder="1"/>
    <xf numFmtId="0" fontId="2" fillId="2" borderId="2" xfId="0" applyFont="1" applyFill="1" applyBorder="1"/>
    <xf numFmtId="165" fontId="2" fillId="2" borderId="0" xfId="0" applyNumberFormat="1" applyFont="1" applyFill="1" applyAlignment="1">
      <alignment horizontal="right"/>
    </xf>
    <xf numFmtId="0" fontId="1" fillId="0" borderId="0" xfId="0" applyFont="1" applyAlignment="1">
      <alignment vertical="center"/>
    </xf>
    <xf numFmtId="0" fontId="1" fillId="0" borderId="3" xfId="0" applyFont="1" applyBorder="1" applyAlignment="1">
      <alignment horizontal="center"/>
    </xf>
    <xf numFmtId="0" fontId="0" fillId="0" borderId="3" xfId="0" applyBorder="1"/>
    <xf numFmtId="0" fontId="1" fillId="0" borderId="3" xfId="0" applyFont="1" applyBorder="1"/>
    <xf numFmtId="3" fontId="2" fillId="2" borderId="0" xfId="0" applyNumberFormat="1" applyFont="1" applyFill="1"/>
    <xf numFmtId="166" fontId="1" fillId="0" borderId="0" xfId="0" applyNumberFormat="1" applyFont="1"/>
    <xf numFmtId="10" fontId="1" fillId="0" borderId="0" xfId="1" applyNumberFormat="1" applyFont="1" applyFill="1"/>
    <xf numFmtId="165" fontId="1" fillId="0" borderId="0" xfId="0" applyNumberFormat="1" applyFont="1" applyAlignment="1">
      <alignment horizontal="right"/>
    </xf>
    <xf numFmtId="2" fontId="1" fillId="0" borderId="0" xfId="0" applyNumberFormat="1" applyFont="1" applyAlignment="1">
      <alignment horizontal="right"/>
    </xf>
    <xf numFmtId="168" fontId="1" fillId="0" borderId="0" xfId="1" applyNumberFormat="1" applyFont="1" applyFill="1"/>
    <xf numFmtId="0" fontId="1" fillId="0" borderId="1" xfId="0" applyFont="1" applyBorder="1"/>
    <xf numFmtId="0" fontId="1" fillId="0" borderId="0" xfId="0" applyFont="1" applyAlignment="1">
      <alignment wrapText="1"/>
    </xf>
    <xf numFmtId="0" fontId="1" fillId="0" borderId="0" xfId="0" applyFont="1" applyAlignment="1">
      <alignment vertical="top" wrapText="1"/>
    </xf>
    <xf numFmtId="0" fontId="0" fillId="0" borderId="0" xfId="0" applyAlignment="1">
      <alignment vertical="top" wrapText="1"/>
    </xf>
    <xf numFmtId="0" fontId="1" fillId="2" borderId="0" xfId="0" applyFont="1" applyFill="1" applyAlignment="1">
      <alignment wrapText="1"/>
    </xf>
    <xf numFmtId="0" fontId="0" fillId="2" borderId="0" xfId="0" applyFill="1" applyAlignment="1">
      <alignment wrapText="1"/>
    </xf>
    <xf numFmtId="0" fontId="3" fillId="0" borderId="0" xfId="0" applyFont="1" applyAlignment="1">
      <alignment horizontal="left" vertical="top" wrapText="1"/>
    </xf>
    <xf numFmtId="0" fontId="1" fillId="0" borderId="3" xfId="0" applyFont="1" applyBorder="1" applyAlignment="1">
      <alignment horizontal="center"/>
    </xf>
    <xf numFmtId="0" fontId="0" fillId="0" borderId="3" xfId="0" applyBorder="1" applyAlignment="1">
      <alignment horizontal="center"/>
    </xf>
    <xf numFmtId="0" fontId="0" fillId="2" borderId="0" xfId="0" applyFill="1" applyAlignment="1">
      <alignment horizontal="left"/>
    </xf>
    <xf numFmtId="0" fontId="15" fillId="0" borderId="0" xfId="0" applyFont="1" applyAlignment="1">
      <alignment horizontal="center"/>
    </xf>
    <xf numFmtId="0" fontId="16" fillId="0" borderId="0" xfId="0" applyFont="1" applyAlignment="1">
      <alignment horizontal="center"/>
    </xf>
    <xf numFmtId="0" fontId="15" fillId="0" borderId="2" xfId="0" applyFont="1" applyBorder="1" applyAlignment="1">
      <alignment horizontal="center"/>
    </xf>
    <xf numFmtId="0" fontId="3" fillId="0" borderId="0" xfId="0" applyFont="1" applyAlignment="1">
      <alignment horizontal="left" wrapText="1"/>
    </xf>
    <xf numFmtId="165" fontId="2" fillId="2" borderId="0" xfId="0" applyNumberFormat="1" applyFont="1" applyFill="1" applyAlignment="1">
      <alignment horizontal="center"/>
    </xf>
    <xf numFmtId="9" fontId="2" fillId="2" borderId="1" xfId="1" applyFont="1" applyFill="1" applyBorder="1"/>
    <xf numFmtId="165" fontId="2" fillId="2" borderId="1" xfId="0" applyNumberFormat="1" applyFont="1" applyFill="1" applyBorder="1" applyAlignment="1">
      <alignment horizontal="center"/>
    </xf>
  </cellXfs>
  <cellStyles count="3">
    <cellStyle name="Currency" xfId="2" builtinId="4"/>
    <cellStyle name="Normal" xfId="0" builtinId="0"/>
    <cellStyle name="Percent" xfId="1" builtinId="5"/>
  </cellStyles>
  <dxfs count="0"/>
  <tableStyles count="0" defaultTableStyle="TableStyleMedium9" defaultPivotStyle="PivotStyleLight16"/>
  <colors>
    <mruColors>
      <color rgb="FFFDD9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3"/>
  <sheetViews>
    <sheetView tabSelected="1" zoomScaleNormal="100" workbookViewId="0">
      <selection activeCell="A115" sqref="A115"/>
    </sheetView>
  </sheetViews>
  <sheetFormatPr defaultColWidth="11.6328125" defaultRowHeight="12.5" x14ac:dyDescent="0.25"/>
  <cols>
    <col min="1" max="1" width="63.26953125" style="2" bestFit="1" customWidth="1"/>
    <col min="2" max="2" width="11.6328125" style="2" customWidth="1"/>
    <col min="3" max="3" width="17.08984375" style="2" customWidth="1"/>
    <col min="4" max="5" width="11.6328125" style="2" customWidth="1"/>
    <col min="6" max="6" width="11.7265625" style="2" bestFit="1" customWidth="1"/>
    <col min="7" max="7" width="30.1796875" style="2" customWidth="1"/>
    <col min="8" max="8" width="23.54296875" style="2" customWidth="1"/>
    <col min="9" max="16384" width="11.6328125" style="2"/>
  </cols>
  <sheetData>
    <row r="1" spans="1:9" x14ac:dyDescent="0.25">
      <c r="A1" s="2" t="s">
        <v>68</v>
      </c>
    </row>
    <row r="2" spans="1:9" x14ac:dyDescent="0.25">
      <c r="A2" s="2" t="s">
        <v>69</v>
      </c>
    </row>
    <row r="4" spans="1:9" s="1" customFormat="1" ht="13" x14ac:dyDescent="0.3">
      <c r="A4" s="3" t="s">
        <v>70</v>
      </c>
      <c r="D4" s="12"/>
      <c r="G4" s="13"/>
    </row>
    <row r="5" spans="1:9" s="1" customFormat="1" ht="13" x14ac:dyDescent="0.3">
      <c r="A5" s="3"/>
      <c r="D5" s="12"/>
      <c r="G5" s="13"/>
    </row>
    <row r="6" spans="1:9" s="1" customFormat="1" ht="104" customHeight="1" x14ac:dyDescent="0.3">
      <c r="A6" s="76" t="s">
        <v>112</v>
      </c>
      <c r="B6" s="76"/>
      <c r="C6" s="76"/>
      <c r="D6" s="76"/>
      <c r="E6" s="76"/>
      <c r="F6" s="76"/>
      <c r="G6" s="13"/>
    </row>
    <row r="7" spans="1:9" ht="12" customHeight="1" x14ac:dyDescent="0.25"/>
    <row r="8" spans="1:9" ht="13" x14ac:dyDescent="0.3">
      <c r="A8" s="4" t="s">
        <v>72</v>
      </c>
      <c r="I8" s="14"/>
    </row>
    <row r="9" spans="1:9" ht="13" x14ac:dyDescent="0.3">
      <c r="A9" s="4" t="s">
        <v>40</v>
      </c>
      <c r="I9" s="14"/>
    </row>
    <row r="10" spans="1:9" x14ac:dyDescent="0.25">
      <c r="A10" s="5" t="s">
        <v>35</v>
      </c>
      <c r="I10" s="15"/>
    </row>
    <row r="11" spans="1:9" ht="13" x14ac:dyDescent="0.3">
      <c r="A11" s="6"/>
      <c r="B11" s="6"/>
      <c r="I11" s="16"/>
    </row>
    <row r="12" spans="1:9" ht="13.5" thickBot="1" x14ac:dyDescent="0.35">
      <c r="A12" s="7" t="s">
        <v>0</v>
      </c>
      <c r="D12" s="17" t="s">
        <v>66</v>
      </c>
      <c r="E12" s="17" t="s">
        <v>67</v>
      </c>
    </row>
    <row r="13" spans="1:9" x14ac:dyDescent="0.25">
      <c r="A13" s="2" t="s">
        <v>1</v>
      </c>
      <c r="D13" s="18">
        <v>256009</v>
      </c>
      <c r="E13" s="18">
        <v>275000</v>
      </c>
      <c r="G13" s="18"/>
      <c r="I13" s="18"/>
    </row>
    <row r="14" spans="1:9" x14ac:dyDescent="0.25">
      <c r="A14" s="2" t="s">
        <v>32</v>
      </c>
      <c r="D14" s="19">
        <v>2765</v>
      </c>
      <c r="E14" s="19">
        <v>2599</v>
      </c>
      <c r="G14" s="19"/>
      <c r="I14" s="18"/>
    </row>
    <row r="15" spans="1:9" x14ac:dyDescent="0.25">
      <c r="A15" s="2" t="s">
        <v>2</v>
      </c>
      <c r="D15" s="19">
        <v>82518</v>
      </c>
      <c r="E15" s="19">
        <v>74560</v>
      </c>
      <c r="F15" s="8"/>
      <c r="G15" s="19"/>
      <c r="I15" s="18"/>
    </row>
    <row r="16" spans="1:9" x14ac:dyDescent="0.25">
      <c r="A16" s="2" t="s">
        <v>3</v>
      </c>
      <c r="D16" s="20">
        <v>36950</v>
      </c>
      <c r="E16" s="20">
        <v>40500</v>
      </c>
      <c r="F16" s="8"/>
      <c r="G16" s="20"/>
      <c r="I16" s="18"/>
    </row>
    <row r="17" spans="1:9" x14ac:dyDescent="0.25">
      <c r="A17" s="8" t="s">
        <v>4</v>
      </c>
      <c r="D17" s="18">
        <f>SUM(D13:D16)</f>
        <v>378242</v>
      </c>
      <c r="E17" s="18">
        <f>SUM(E13:E16)</f>
        <v>392659</v>
      </c>
      <c r="F17" s="8"/>
      <c r="G17" s="18"/>
      <c r="I17" s="18"/>
    </row>
    <row r="18" spans="1:9" x14ac:dyDescent="0.25">
      <c r="A18" s="8" t="s">
        <v>34</v>
      </c>
      <c r="D18" s="20">
        <v>25100</v>
      </c>
      <c r="E18" s="20">
        <v>28001</v>
      </c>
      <c r="F18" s="8"/>
      <c r="I18" s="18"/>
    </row>
    <row r="19" spans="1:9" x14ac:dyDescent="0.25">
      <c r="A19" s="2" t="s">
        <v>5</v>
      </c>
      <c r="D19" s="21">
        <f>D17+D18</f>
        <v>403342</v>
      </c>
      <c r="E19" s="21">
        <f>E17+E18</f>
        <v>420660</v>
      </c>
      <c r="F19" s="8"/>
      <c r="I19" s="18"/>
    </row>
    <row r="20" spans="1:9" x14ac:dyDescent="0.25">
      <c r="D20" s="18"/>
      <c r="E20" s="22"/>
      <c r="F20" s="8"/>
      <c r="I20" s="18"/>
    </row>
    <row r="21" spans="1:9" ht="13" x14ac:dyDescent="0.3">
      <c r="A21" s="7" t="s">
        <v>6</v>
      </c>
      <c r="D21" s="18"/>
      <c r="E21" s="22"/>
      <c r="F21" s="8"/>
      <c r="I21" s="18"/>
    </row>
    <row r="22" spans="1:9" x14ac:dyDescent="0.25">
      <c r="A22" s="2" t="s">
        <v>7</v>
      </c>
      <c r="D22" s="18">
        <v>28632</v>
      </c>
      <c r="E22" s="18">
        <v>25000</v>
      </c>
      <c r="F22" s="8"/>
      <c r="I22" s="18"/>
    </row>
    <row r="23" spans="1:9" x14ac:dyDescent="0.25">
      <c r="A23" s="2" t="s">
        <v>8</v>
      </c>
      <c r="D23" s="19">
        <v>14230</v>
      </c>
      <c r="E23" s="19">
        <v>14000</v>
      </c>
      <c r="F23" s="8"/>
      <c r="I23" s="18"/>
    </row>
    <row r="24" spans="1:9" x14ac:dyDescent="0.25">
      <c r="A24" s="2" t="s">
        <v>76</v>
      </c>
      <c r="D24" s="20">
        <v>35250</v>
      </c>
      <c r="E24" s="20">
        <v>33260</v>
      </c>
      <c r="F24" s="5"/>
      <c r="I24" s="18"/>
    </row>
    <row r="25" spans="1:9" x14ac:dyDescent="0.25">
      <c r="A25" s="8" t="s">
        <v>9</v>
      </c>
      <c r="D25" s="18">
        <f>SUM(D22:D24)</f>
        <v>78112</v>
      </c>
      <c r="E25" s="18">
        <f>SUM(E22:E24)</f>
        <v>72260</v>
      </c>
      <c r="F25" s="8"/>
      <c r="I25" s="18"/>
    </row>
    <row r="26" spans="1:9" x14ac:dyDescent="0.25">
      <c r="A26" s="2" t="s">
        <v>10</v>
      </c>
      <c r="D26" s="20">
        <v>145230</v>
      </c>
      <c r="E26" s="20">
        <v>164000</v>
      </c>
    </row>
    <row r="27" spans="1:9" x14ac:dyDescent="0.25">
      <c r="A27" s="8" t="s">
        <v>11</v>
      </c>
      <c r="D27" s="18">
        <f>D25+D26</f>
        <v>223342</v>
      </c>
      <c r="E27" s="18">
        <f>E25+E26</f>
        <v>236260</v>
      </c>
      <c r="G27" s="18"/>
    </row>
    <row r="28" spans="1:9" x14ac:dyDescent="0.25">
      <c r="A28" s="2" t="s">
        <v>12</v>
      </c>
      <c r="D28" s="19">
        <v>126000</v>
      </c>
      <c r="E28" s="19">
        <v>127500</v>
      </c>
      <c r="G28" s="19"/>
    </row>
    <row r="29" spans="1:9" x14ac:dyDescent="0.25">
      <c r="A29" s="2" t="s">
        <v>13</v>
      </c>
      <c r="D29" s="20">
        <v>54000</v>
      </c>
      <c r="E29" s="20">
        <v>56900</v>
      </c>
      <c r="G29" s="20"/>
    </row>
    <row r="30" spans="1:9" x14ac:dyDescent="0.25">
      <c r="A30" s="8" t="s">
        <v>14</v>
      </c>
      <c r="D30" s="23">
        <f>SUM(D28:D29)</f>
        <v>180000</v>
      </c>
      <c r="E30" s="23">
        <f>SUM(E28:E29)</f>
        <v>184400</v>
      </c>
      <c r="G30" s="18"/>
    </row>
    <row r="31" spans="1:9" x14ac:dyDescent="0.25">
      <c r="A31" s="2" t="s">
        <v>15</v>
      </c>
      <c r="D31" s="21">
        <f>D30+D27</f>
        <v>403342</v>
      </c>
      <c r="E31" s="21">
        <f>E30+E27</f>
        <v>420660</v>
      </c>
      <c r="H31" s="8"/>
    </row>
    <row r="32" spans="1:9" ht="13" x14ac:dyDescent="0.3">
      <c r="A32" s="9"/>
      <c r="B32" s="9"/>
      <c r="C32" s="9"/>
      <c r="D32" s="9"/>
      <c r="E32" s="9"/>
      <c r="F32" s="9"/>
      <c r="G32" s="9"/>
      <c r="H32" s="8"/>
    </row>
    <row r="33" spans="1:11" ht="13" x14ac:dyDescent="0.3">
      <c r="A33" s="1" t="s">
        <v>73</v>
      </c>
      <c r="E33" s="14"/>
      <c r="G33" s="24"/>
      <c r="I33" s="25"/>
      <c r="J33" s="25"/>
      <c r="K33" s="25"/>
    </row>
    <row r="34" spans="1:11" ht="13" x14ac:dyDescent="0.3">
      <c r="A34" s="1" t="s">
        <v>41</v>
      </c>
      <c r="E34" s="14"/>
      <c r="G34" s="24"/>
      <c r="I34" s="25"/>
      <c r="J34" s="25"/>
      <c r="K34" s="25"/>
    </row>
    <row r="35" spans="1:11" x14ac:dyDescent="0.25">
      <c r="A35" s="5" t="s">
        <v>35</v>
      </c>
      <c r="G35" s="26"/>
      <c r="I35" s="27"/>
      <c r="K35" s="27"/>
    </row>
    <row r="36" spans="1:11" ht="13.5" thickBot="1" x14ac:dyDescent="0.35">
      <c r="D36" s="17" t="str">
        <f>$D$12</f>
        <v>202X</v>
      </c>
      <c r="E36" s="17" t="str">
        <f>$E$12</f>
        <v>202Y</v>
      </c>
      <c r="G36" s="26"/>
      <c r="I36" s="27"/>
      <c r="K36" s="27"/>
    </row>
    <row r="37" spans="1:11" x14ac:dyDescent="0.25">
      <c r="A37" s="2" t="s">
        <v>17</v>
      </c>
      <c r="D37" s="28">
        <v>569400</v>
      </c>
      <c r="E37" s="28">
        <v>589400</v>
      </c>
      <c r="F37" s="28"/>
      <c r="I37" s="27"/>
      <c r="K37" s="27"/>
    </row>
    <row r="38" spans="1:11" x14ac:dyDescent="0.25">
      <c r="A38" s="8" t="s">
        <v>71</v>
      </c>
      <c r="D38" s="29">
        <v>248000</v>
      </c>
      <c r="E38" s="29">
        <v>259000</v>
      </c>
      <c r="F38" s="29"/>
      <c r="I38" s="27"/>
      <c r="K38" s="27"/>
    </row>
    <row r="39" spans="1:11" x14ac:dyDescent="0.25">
      <c r="A39" s="8" t="s">
        <v>77</v>
      </c>
      <c r="D39" s="29">
        <f>D37-D38</f>
        <v>321400</v>
      </c>
      <c r="E39" s="29">
        <f>E37-E38</f>
        <v>330400</v>
      </c>
      <c r="F39" s="29"/>
      <c r="I39" s="27"/>
      <c r="K39" s="27"/>
    </row>
    <row r="40" spans="1:11" x14ac:dyDescent="0.25">
      <c r="A40" s="8" t="s">
        <v>18</v>
      </c>
      <c r="D40" s="29">
        <v>23600</v>
      </c>
      <c r="E40" s="29">
        <v>22450</v>
      </c>
      <c r="F40" s="29"/>
      <c r="I40" s="27"/>
      <c r="K40" s="27"/>
    </row>
    <row r="41" spans="1:11" x14ac:dyDescent="0.25">
      <c r="A41" s="2" t="s">
        <v>39</v>
      </c>
      <c r="D41" s="30">
        <v>62000</v>
      </c>
      <c r="E41" s="30">
        <v>62500</v>
      </c>
      <c r="F41" s="30"/>
      <c r="H41" s="18"/>
      <c r="I41" s="27"/>
      <c r="J41" s="18"/>
      <c r="K41" s="27"/>
    </row>
    <row r="42" spans="1:11" x14ac:dyDescent="0.25">
      <c r="A42" s="5" t="s">
        <v>78</v>
      </c>
      <c r="D42" s="30">
        <f>D39-D41</f>
        <v>259400</v>
      </c>
      <c r="E42" s="30">
        <f>E39-E41</f>
        <v>267900</v>
      </c>
      <c r="F42" s="30"/>
      <c r="H42" s="18"/>
      <c r="I42" s="27"/>
      <c r="J42" s="18"/>
      <c r="K42" s="27"/>
    </row>
    <row r="43" spans="1:11" x14ac:dyDescent="0.25">
      <c r="A43" s="8" t="s">
        <v>19</v>
      </c>
      <c r="D43" s="28">
        <f>D37-D38-D40-D41</f>
        <v>235800</v>
      </c>
      <c r="E43" s="28">
        <f>E37-E38-E40-E41</f>
        <v>245450</v>
      </c>
      <c r="F43" s="28"/>
      <c r="G43" s="28"/>
      <c r="I43" s="27"/>
      <c r="K43" s="27"/>
    </row>
    <row r="44" spans="1:11" x14ac:dyDescent="0.25">
      <c r="A44" s="8" t="s">
        <v>16</v>
      </c>
      <c r="D44" s="30">
        <v>6300</v>
      </c>
      <c r="E44" s="30">
        <v>6000</v>
      </c>
      <c r="I44" s="27"/>
      <c r="K44" s="27"/>
    </row>
    <row r="45" spans="1:11" x14ac:dyDescent="0.25">
      <c r="A45" s="8" t="s">
        <v>20</v>
      </c>
      <c r="D45" s="28">
        <f>D43-D44</f>
        <v>229500</v>
      </c>
      <c r="E45" s="28">
        <f>E43-E44</f>
        <v>239450</v>
      </c>
      <c r="I45" s="27"/>
      <c r="K45" s="27"/>
    </row>
    <row r="46" spans="1:11" x14ac:dyDescent="0.25">
      <c r="A46" s="8" t="s">
        <v>21</v>
      </c>
      <c r="D46" s="30">
        <f>D45*0.4</f>
        <v>91800</v>
      </c>
      <c r="E46" s="30">
        <f>E45*0.4</f>
        <v>95780</v>
      </c>
      <c r="I46" s="27"/>
      <c r="K46" s="27"/>
    </row>
    <row r="47" spans="1:11" x14ac:dyDescent="0.25">
      <c r="A47" s="8" t="s">
        <v>22</v>
      </c>
      <c r="D47" s="31">
        <f>D45-D46</f>
        <v>137700</v>
      </c>
      <c r="E47" s="31">
        <f>E45-E46</f>
        <v>143670</v>
      </c>
      <c r="I47" s="27"/>
      <c r="K47" s="27"/>
    </row>
    <row r="48" spans="1:11" x14ac:dyDescent="0.25">
      <c r="A48" s="8"/>
      <c r="D48" s="18"/>
      <c r="G48" s="26"/>
      <c r="I48" s="27"/>
      <c r="K48" s="27"/>
    </row>
    <row r="49" spans="1:9" x14ac:dyDescent="0.25">
      <c r="A49" s="5" t="s">
        <v>23</v>
      </c>
      <c r="D49" s="28">
        <v>17950</v>
      </c>
      <c r="E49" s="28">
        <v>18900</v>
      </c>
      <c r="G49" s="38"/>
    </row>
    <row r="50" spans="1:9" x14ac:dyDescent="0.25">
      <c r="A50" s="8" t="s">
        <v>24</v>
      </c>
      <c r="D50" s="28">
        <v>16730</v>
      </c>
      <c r="E50" s="28">
        <v>23680</v>
      </c>
    </row>
    <row r="52" spans="1:9" ht="13.5" thickBot="1" x14ac:dyDescent="0.35">
      <c r="A52" s="1" t="s">
        <v>28</v>
      </c>
      <c r="D52" s="17" t="str">
        <f>$D$12</f>
        <v>202X</v>
      </c>
      <c r="E52" s="17" t="str">
        <f>$E$12</f>
        <v>202Y</v>
      </c>
    </row>
    <row r="53" spans="1:9" ht="13" x14ac:dyDescent="0.3">
      <c r="A53" s="2" t="s">
        <v>81</v>
      </c>
      <c r="D53" s="35">
        <v>47.53</v>
      </c>
      <c r="E53" s="35">
        <v>23.8</v>
      </c>
      <c r="H53" s="32"/>
      <c r="I53" s="32"/>
    </row>
    <row r="54" spans="1:9" x14ac:dyDescent="0.25">
      <c r="A54" s="2" t="s">
        <v>37</v>
      </c>
      <c r="D54" s="19">
        <v>6250</v>
      </c>
      <c r="E54" s="19">
        <v>12500</v>
      </c>
    </row>
    <row r="55" spans="1:9" x14ac:dyDescent="0.25">
      <c r="A55" s="2" t="s">
        <v>38</v>
      </c>
      <c r="D55" s="18">
        <v>30000</v>
      </c>
      <c r="E55" s="18">
        <v>31000</v>
      </c>
    </row>
    <row r="56" spans="1:9" x14ac:dyDescent="0.25">
      <c r="A56" s="2" t="s">
        <v>79</v>
      </c>
      <c r="D56" s="18">
        <v>100099</v>
      </c>
      <c r="E56" s="18">
        <v>102450</v>
      </c>
    </row>
    <row r="57" spans="1:9" x14ac:dyDescent="0.25">
      <c r="A57" s="2" t="s">
        <v>80</v>
      </c>
      <c r="D57" s="18">
        <v>185200</v>
      </c>
      <c r="E57" s="18">
        <v>185600</v>
      </c>
    </row>
    <row r="58" spans="1:9" x14ac:dyDescent="0.25">
      <c r="D58" s="18"/>
      <c r="E58" s="18"/>
    </row>
    <row r="60" spans="1:9" ht="13.5" thickBot="1" x14ac:dyDescent="0.35">
      <c r="A60" s="3" t="s">
        <v>29</v>
      </c>
      <c r="D60" s="17" t="str">
        <f>$D$12</f>
        <v>202X</v>
      </c>
      <c r="E60" s="17" t="str">
        <f>$E$12</f>
        <v>202Y</v>
      </c>
      <c r="F60" s="33" t="s">
        <v>31</v>
      </c>
      <c r="G60" s="1"/>
    </row>
    <row r="61" spans="1:9" ht="13" x14ac:dyDescent="0.3">
      <c r="A61" s="3"/>
      <c r="D61" s="16"/>
      <c r="E61" s="16"/>
      <c r="F61" s="1"/>
      <c r="G61" s="1"/>
    </row>
    <row r="62" spans="1:9" ht="13" x14ac:dyDescent="0.3">
      <c r="A62" s="1" t="s">
        <v>33</v>
      </c>
      <c r="F62" s="36"/>
    </row>
    <row r="63" spans="1:9" x14ac:dyDescent="0.25">
      <c r="A63" s="2" t="s">
        <v>49</v>
      </c>
      <c r="D63" s="46">
        <f>D39/D37</f>
        <v>0.56445381102915348</v>
      </c>
      <c r="E63" s="46">
        <f>E39/E37</f>
        <v>0.56057007125890734</v>
      </c>
      <c r="F63" s="70">
        <v>0.60099999999999998</v>
      </c>
    </row>
    <row r="64" spans="1:9" x14ac:dyDescent="0.25">
      <c r="A64" s="2" t="s">
        <v>50</v>
      </c>
      <c r="D64" s="45">
        <f>D42/D37</f>
        <v>0.45556726378644186</v>
      </c>
      <c r="E64" s="45">
        <f>E42/E37</f>
        <v>0.45453003053953173</v>
      </c>
      <c r="F64" s="34">
        <v>0.53700000000000003</v>
      </c>
    </row>
    <row r="65" spans="1:6" x14ac:dyDescent="0.25">
      <c r="A65" s="2" t="s">
        <v>51</v>
      </c>
      <c r="D65" s="45">
        <f>D43/D37</f>
        <v>0.41412012644889357</v>
      </c>
      <c r="E65" s="45">
        <f>E43/E37</f>
        <v>0.41644044791313201</v>
      </c>
      <c r="F65" s="34">
        <v>0.41</v>
      </c>
    </row>
    <row r="66" spans="1:6" x14ac:dyDescent="0.25">
      <c r="A66" s="2" t="s">
        <v>52</v>
      </c>
      <c r="D66" s="45">
        <f>D47/D37</f>
        <v>0.24183350895679662</v>
      </c>
      <c r="E66" s="45">
        <f>E47/E37</f>
        <v>0.24375636240244317</v>
      </c>
      <c r="F66" s="34">
        <v>0.28899999999999998</v>
      </c>
    </row>
    <row r="67" spans="1:6" ht="13" x14ac:dyDescent="0.3">
      <c r="D67" s="41"/>
      <c r="E67" s="41"/>
      <c r="F67" s="71"/>
    </row>
    <row r="68" spans="1:6" ht="13" x14ac:dyDescent="0.3">
      <c r="A68" s="1" t="s">
        <v>25</v>
      </c>
    </row>
    <row r="69" spans="1:6" x14ac:dyDescent="0.25">
      <c r="A69" s="2" t="s">
        <v>53</v>
      </c>
      <c r="D69" s="47">
        <f>D17/D25</f>
        <v>4.8423033592789837</v>
      </c>
      <c r="E69" s="47">
        <f>E17/E25</f>
        <v>5.4339745363963461</v>
      </c>
      <c r="F69" s="48">
        <v>5</v>
      </c>
    </row>
    <row r="70" spans="1:6" x14ac:dyDescent="0.25">
      <c r="A70" s="2" t="s">
        <v>54</v>
      </c>
      <c r="D70" s="47">
        <f>(D13+D14+D15)/D25</f>
        <v>4.3692646456370339</v>
      </c>
      <c r="E70" s="47">
        <f>(E13+E14+E15)/E25</f>
        <v>4.8734984777193464</v>
      </c>
      <c r="F70" s="48">
        <v>4.53</v>
      </c>
    </row>
    <row r="71" spans="1:6" x14ac:dyDescent="0.25">
      <c r="A71" s="2" t="s">
        <v>55</v>
      </c>
      <c r="D71" s="47">
        <f>D13/D27</f>
        <v>1.1462644733189458</v>
      </c>
      <c r="E71" s="47">
        <f>E13/E27</f>
        <v>1.1639718953695082</v>
      </c>
      <c r="F71" s="48">
        <v>2.63</v>
      </c>
    </row>
    <row r="72" spans="1:6" x14ac:dyDescent="0.25">
      <c r="D72" s="48"/>
      <c r="E72" s="48"/>
      <c r="F72" s="48"/>
    </row>
    <row r="73" spans="1:6" ht="13" x14ac:dyDescent="0.3">
      <c r="A73" s="1" t="s">
        <v>45</v>
      </c>
    </row>
    <row r="74" spans="1:6" x14ac:dyDescent="0.25">
      <c r="A74" s="2" t="s">
        <v>59</v>
      </c>
      <c r="D74" s="47">
        <f>D15/(D37/365)</f>
        <v>52.896153846153844</v>
      </c>
      <c r="E74" s="47">
        <f>E15/(E37/365)</f>
        <v>46.173057346454023</v>
      </c>
      <c r="F74" s="48">
        <v>59.85</v>
      </c>
    </row>
    <row r="75" spans="1:6" x14ac:dyDescent="0.25">
      <c r="A75" s="2" t="s">
        <v>60</v>
      </c>
      <c r="D75" s="47">
        <f>D22/(D38/365)</f>
        <v>42.13983870967742</v>
      </c>
      <c r="E75" s="47">
        <f>E22/(E38/365)</f>
        <v>35.231660231660236</v>
      </c>
      <c r="F75" s="48">
        <v>20.399999999999999</v>
      </c>
    </row>
    <row r="76" spans="1:6" x14ac:dyDescent="0.25">
      <c r="A76" s="2" t="s">
        <v>61</v>
      </c>
      <c r="D76" s="47">
        <f>D56/D16</f>
        <v>2.7090392422192151</v>
      </c>
      <c r="E76" s="47">
        <f>E56/E16</f>
        <v>2.5296296296296297</v>
      </c>
      <c r="F76" s="48">
        <v>1.95</v>
      </c>
    </row>
    <row r="77" spans="1:6" ht="13" x14ac:dyDescent="0.3">
      <c r="D77" s="40"/>
      <c r="E77" s="40"/>
      <c r="F77" s="48"/>
    </row>
    <row r="78" spans="1:6" ht="13" x14ac:dyDescent="0.3">
      <c r="A78" s="1" t="s">
        <v>46</v>
      </c>
    </row>
    <row r="79" spans="1:6" x14ac:dyDescent="0.25">
      <c r="A79" s="2" t="s">
        <v>62</v>
      </c>
      <c r="D79" s="46">
        <f>D26/D30</f>
        <v>0.80683333333333329</v>
      </c>
      <c r="E79" s="46">
        <f>E26/E30</f>
        <v>0.88937093275488066</v>
      </c>
      <c r="F79" s="34">
        <v>0.432</v>
      </c>
    </row>
    <row r="80" spans="1:6" x14ac:dyDescent="0.25">
      <c r="A80" s="2" t="s">
        <v>63</v>
      </c>
      <c r="D80" s="49">
        <f>D26/D57</f>
        <v>0.78417926565874729</v>
      </c>
      <c r="E80" s="49">
        <f>E26/E57</f>
        <v>0.88362068965517238</v>
      </c>
      <c r="F80" s="34">
        <v>0.441</v>
      </c>
    </row>
    <row r="81" spans="1:6" x14ac:dyDescent="0.25">
      <c r="A81" s="2" t="s">
        <v>64</v>
      </c>
      <c r="D81" s="49">
        <f>D26/(D30+D26)</f>
        <v>0.44654552163084588</v>
      </c>
      <c r="E81" s="49">
        <f>E26/(E30+E26)</f>
        <v>0.47072330654420208</v>
      </c>
      <c r="F81" s="34">
        <v>0.13800000000000001</v>
      </c>
    </row>
    <row r="82" spans="1:6" x14ac:dyDescent="0.25">
      <c r="A82" s="2" t="s">
        <v>65</v>
      </c>
      <c r="D82" s="50">
        <f>D19/D30</f>
        <v>2.2407888888888889</v>
      </c>
      <c r="E82" s="50">
        <f>E19/E30</f>
        <v>2.2812364425162688</v>
      </c>
      <c r="F82" s="74">
        <v>1.8</v>
      </c>
    </row>
    <row r="83" spans="1:6" ht="13" x14ac:dyDescent="0.3">
      <c r="A83"/>
      <c r="D83" s="43"/>
      <c r="E83" s="43"/>
      <c r="F83" s="34"/>
    </row>
    <row r="84" spans="1:6" ht="13" x14ac:dyDescent="0.3">
      <c r="A84" s="1" t="s">
        <v>47</v>
      </c>
    </row>
    <row r="85" spans="1:6" x14ac:dyDescent="0.25">
      <c r="A85" t="s">
        <v>27</v>
      </c>
      <c r="D85" s="51">
        <f>D47/D54</f>
        <v>22.032</v>
      </c>
      <c r="E85" s="51">
        <f>E47/E54</f>
        <v>11.493600000000001</v>
      </c>
      <c r="F85" s="72" t="s">
        <v>36</v>
      </c>
    </row>
    <row r="86" spans="1:6" x14ac:dyDescent="0.25">
      <c r="A86" t="s">
        <v>26</v>
      </c>
      <c r="D86" s="47">
        <f>D53/D85</f>
        <v>2.157316630355846</v>
      </c>
      <c r="E86" s="47">
        <f>E53/E85</f>
        <v>2.070717616760632</v>
      </c>
      <c r="F86" s="73" t="s">
        <v>111</v>
      </c>
    </row>
    <row r="87" spans="1:6" x14ac:dyDescent="0.25">
      <c r="A87"/>
    </row>
    <row r="88" spans="1:6" ht="13" x14ac:dyDescent="0.3">
      <c r="A88" s="1" t="s">
        <v>48</v>
      </c>
    </row>
    <row r="89" spans="1:6" x14ac:dyDescent="0.25">
      <c r="A89" s="2" t="s">
        <v>56</v>
      </c>
      <c r="D89" s="47">
        <f>D37/D19</f>
        <v>1.4117052030286952</v>
      </c>
      <c r="E89" s="47">
        <f>E37/E19</f>
        <v>1.4011315551752008</v>
      </c>
      <c r="F89" s="48">
        <v>1.05</v>
      </c>
    </row>
    <row r="90" spans="1:6" x14ac:dyDescent="0.25">
      <c r="A90" s="2" t="s">
        <v>57</v>
      </c>
      <c r="D90" s="45">
        <f>D47/D30</f>
        <v>0.76500000000000001</v>
      </c>
      <c r="E90" s="45">
        <f>E47/E30</f>
        <v>0.77912147505422991</v>
      </c>
      <c r="F90" s="71">
        <v>0.27500000000000002</v>
      </c>
    </row>
    <row r="91" spans="1:6" x14ac:dyDescent="0.25">
      <c r="A91" s="2" t="s">
        <v>58</v>
      </c>
      <c r="D91" s="45">
        <f>(D47+D44)/D19</f>
        <v>0.35701712194613999</v>
      </c>
      <c r="E91" s="45">
        <f>(E47+E44)/E19</f>
        <v>0.35579803166452717</v>
      </c>
      <c r="F91" s="71">
        <v>0.157</v>
      </c>
    </row>
    <row r="92" spans="1:6" ht="13" x14ac:dyDescent="0.3">
      <c r="D92" s="41"/>
      <c r="E92" s="41"/>
      <c r="F92" s="37"/>
    </row>
    <row r="94" spans="1:6" s="36" customFormat="1" ht="13" x14ac:dyDescent="0.3">
      <c r="A94" s="3" t="s">
        <v>74</v>
      </c>
    </row>
    <row r="95" spans="1:6" s="36" customFormat="1" ht="13" x14ac:dyDescent="0.3">
      <c r="A95" s="3"/>
    </row>
    <row r="96" spans="1:6" ht="13" x14ac:dyDescent="0.3">
      <c r="A96" s="10"/>
    </row>
    <row r="97" spans="1:7" x14ac:dyDescent="0.25">
      <c r="A97"/>
      <c r="B97" t="s">
        <v>30</v>
      </c>
      <c r="C97" t="s">
        <v>43</v>
      </c>
      <c r="D97" t="s">
        <v>44</v>
      </c>
      <c r="E97"/>
      <c r="F97"/>
      <c r="G97"/>
    </row>
    <row r="98" spans="1:7" x14ac:dyDescent="0.25">
      <c r="A98" s="11" t="str">
        <f>D12</f>
        <v>202X</v>
      </c>
      <c r="B98" s="52">
        <f>D66*D76*D82</f>
        <v>1.4680225133770894</v>
      </c>
      <c r="C98" s="52"/>
      <c r="D98" s="53"/>
      <c r="E98" s="53"/>
    </row>
    <row r="99" spans="1:7" x14ac:dyDescent="0.25">
      <c r="A99" s="11" t="str">
        <f>E12</f>
        <v>202Y</v>
      </c>
      <c r="B99" s="52">
        <f>E66*E76*E82</f>
        <v>1.4066407690971443</v>
      </c>
      <c r="C99" s="52"/>
      <c r="D99" s="53"/>
      <c r="E99" s="53"/>
    </row>
    <row r="103" spans="1:7" ht="13" x14ac:dyDescent="0.3">
      <c r="A103" s="3" t="s">
        <v>42</v>
      </c>
    </row>
    <row r="104" spans="1:7" x14ac:dyDescent="0.25">
      <c r="A104" s="77" t="s">
        <v>75</v>
      </c>
      <c r="B104" s="78"/>
      <c r="C104" s="78"/>
      <c r="D104" s="78"/>
      <c r="E104" s="78"/>
      <c r="F104" s="78"/>
      <c r="G104" s="78"/>
    </row>
    <row r="105" spans="1:7" x14ac:dyDescent="0.25">
      <c r="A105" s="78"/>
      <c r="B105" s="78"/>
      <c r="C105" s="78"/>
      <c r="D105" s="78"/>
      <c r="E105" s="78"/>
      <c r="F105" s="78"/>
      <c r="G105" s="78"/>
    </row>
    <row r="106" spans="1:7" x14ac:dyDescent="0.25">
      <c r="A106" s="78"/>
      <c r="B106" s="78"/>
      <c r="C106" s="78"/>
      <c r="D106" s="78"/>
      <c r="E106" s="78"/>
      <c r="F106" s="78"/>
      <c r="G106" s="78"/>
    </row>
    <row r="108" spans="1:7" x14ac:dyDescent="0.25">
      <c r="A108" s="79" t="s">
        <v>114</v>
      </c>
      <c r="B108" s="80"/>
      <c r="C108" s="80"/>
      <c r="D108" s="80"/>
      <c r="E108" s="80"/>
      <c r="F108" s="80"/>
      <c r="G108" s="80"/>
    </row>
    <row r="109" spans="1:7" x14ac:dyDescent="0.25">
      <c r="A109" s="80"/>
      <c r="B109" s="80"/>
      <c r="C109" s="80"/>
      <c r="D109" s="80"/>
      <c r="E109" s="80"/>
      <c r="F109" s="80"/>
      <c r="G109" s="80"/>
    </row>
    <row r="110" spans="1:7" x14ac:dyDescent="0.25">
      <c r="A110" s="80"/>
      <c r="B110" s="80"/>
      <c r="C110" s="80"/>
      <c r="D110" s="80"/>
      <c r="E110" s="80"/>
      <c r="F110" s="80"/>
      <c r="G110" s="80"/>
    </row>
    <row r="111" spans="1:7" x14ac:dyDescent="0.25">
      <c r="A111" s="80"/>
      <c r="B111" s="80"/>
      <c r="C111" s="80"/>
      <c r="D111" s="80"/>
      <c r="E111" s="80"/>
      <c r="F111" s="80"/>
      <c r="G111" s="80"/>
    </row>
    <row r="112" spans="1:7" x14ac:dyDescent="0.25">
      <c r="A112" s="80"/>
      <c r="B112" s="80"/>
      <c r="C112" s="80"/>
      <c r="D112" s="80"/>
      <c r="E112" s="80"/>
      <c r="F112" s="80"/>
      <c r="G112" s="80"/>
    </row>
    <row r="113" spans="1:7" x14ac:dyDescent="0.25">
      <c r="A113" s="80"/>
      <c r="B113" s="80"/>
      <c r="C113" s="80"/>
      <c r="D113" s="80"/>
      <c r="E113" s="80"/>
      <c r="F113" s="80"/>
      <c r="G113" s="80"/>
    </row>
  </sheetData>
  <mergeCells count="3">
    <mergeCell ref="A6:F6"/>
    <mergeCell ref="A104:G106"/>
    <mergeCell ref="A108:G113"/>
  </mergeCells>
  <phoneticPr fontId="0" type="noConversion"/>
  <printOptions gridLines="1"/>
  <pageMargins left="0.25" right="0.25" top="0.75" bottom="0.75" header="0.3" footer="0.3"/>
  <pageSetup orientation="portrait" verticalDpi="300" r:id="rId1"/>
  <headerFooter alignWithMargins="0">
    <oddHeader>&amp;RPage &amp;P</oddHeader>
  </headerFooter>
  <ignoredErrors>
    <ignoredError sqref="D17" formulaRange="1"/>
    <ignoredError sqref="D46:E4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8"/>
  <sheetViews>
    <sheetView topLeftCell="A42" zoomScaleNormal="100" workbookViewId="0">
      <selection activeCell="I66" sqref="I66"/>
    </sheetView>
  </sheetViews>
  <sheetFormatPr defaultRowHeight="12.5" x14ac:dyDescent="0.25"/>
  <cols>
    <col min="1" max="1" width="13.36328125" customWidth="1"/>
    <col min="2" max="2" width="12.453125" bestFit="1" customWidth="1"/>
    <col min="3" max="3" width="29.08984375" bestFit="1" customWidth="1"/>
    <col min="4" max="4" width="15.90625" customWidth="1"/>
    <col min="5" max="5" width="13.54296875" bestFit="1" customWidth="1"/>
    <col min="6" max="6" width="12.453125" bestFit="1" customWidth="1"/>
    <col min="7" max="7" width="14.08984375" customWidth="1"/>
  </cols>
  <sheetData>
    <row r="1" spans="1:7" ht="13" x14ac:dyDescent="0.3">
      <c r="A1" s="3" t="s">
        <v>88</v>
      </c>
      <c r="B1" s="3"/>
      <c r="C1" s="3"/>
    </row>
    <row r="3" spans="1:7" ht="12.5" customHeight="1" x14ac:dyDescent="0.25">
      <c r="A3" s="76" t="s">
        <v>113</v>
      </c>
      <c r="B3" s="76"/>
      <c r="C3" s="76"/>
      <c r="D3" s="76"/>
      <c r="E3" s="76"/>
      <c r="F3" s="76"/>
      <c r="G3" s="76"/>
    </row>
    <row r="4" spans="1:7" x14ac:dyDescent="0.25">
      <c r="A4" s="76"/>
      <c r="B4" s="76"/>
      <c r="C4" s="76"/>
      <c r="D4" s="76"/>
      <c r="E4" s="76"/>
      <c r="F4" s="76"/>
      <c r="G4" s="76"/>
    </row>
    <row r="5" spans="1:7" x14ac:dyDescent="0.25">
      <c r="A5" s="76"/>
      <c r="B5" s="76"/>
      <c r="C5" s="76"/>
      <c r="D5" s="76"/>
      <c r="E5" s="76"/>
      <c r="F5" s="76"/>
      <c r="G5" s="76"/>
    </row>
    <row r="6" spans="1:7" x14ac:dyDescent="0.25">
      <c r="A6" s="39"/>
      <c r="B6" s="39"/>
      <c r="C6" s="39"/>
      <c r="D6" s="39"/>
      <c r="E6" s="39"/>
      <c r="F6" s="39"/>
      <c r="G6" s="39"/>
    </row>
    <row r="8" spans="1:7" ht="12.5" customHeight="1" x14ac:dyDescent="0.25">
      <c r="A8" s="88" t="s">
        <v>89</v>
      </c>
      <c r="B8" s="88"/>
      <c r="C8" s="88"/>
      <c r="D8" s="88"/>
      <c r="E8" s="88"/>
      <c r="F8" s="88"/>
      <c r="G8" s="88"/>
    </row>
    <row r="9" spans="1:7" x14ac:dyDescent="0.25">
      <c r="A9" s="88"/>
      <c r="B9" s="88"/>
      <c r="C9" s="88"/>
      <c r="D9" s="88"/>
      <c r="E9" s="88"/>
      <c r="F9" s="88"/>
      <c r="G9" s="88"/>
    </row>
    <row r="10" spans="1:7" x14ac:dyDescent="0.25">
      <c r="A10" s="88"/>
      <c r="B10" s="88"/>
      <c r="C10" s="88"/>
      <c r="D10" s="88"/>
      <c r="E10" s="88"/>
      <c r="F10" s="88"/>
      <c r="G10" s="88"/>
    </row>
    <row r="11" spans="1:7" x14ac:dyDescent="0.25">
      <c r="A11" s="2"/>
      <c r="B11" s="2"/>
      <c r="C11" s="2"/>
      <c r="D11" s="2"/>
      <c r="E11" s="2"/>
      <c r="F11" s="2"/>
      <c r="G11" s="2"/>
    </row>
    <row r="12" spans="1:7" ht="13" x14ac:dyDescent="0.3">
      <c r="A12" s="2"/>
      <c r="B12" s="1"/>
      <c r="C12" s="1" t="s">
        <v>82</v>
      </c>
      <c r="D12" s="54">
        <v>100000</v>
      </c>
      <c r="E12" s="1"/>
      <c r="F12" s="2"/>
      <c r="G12" s="2"/>
    </row>
    <row r="13" spans="1:7" ht="13" x14ac:dyDescent="0.3">
      <c r="A13" s="2"/>
      <c r="B13" s="1"/>
      <c r="C13" s="1" t="s">
        <v>93</v>
      </c>
      <c r="D13" s="55">
        <v>2.7799999999999998E-2</v>
      </c>
      <c r="E13" s="1"/>
      <c r="F13" s="2"/>
      <c r="G13" s="2"/>
    </row>
    <row r="14" spans="1:7" ht="13" x14ac:dyDescent="0.3">
      <c r="A14" s="2"/>
      <c r="B14" s="1"/>
      <c r="C14" s="1" t="s">
        <v>94</v>
      </c>
      <c r="D14" s="3">
        <v>1</v>
      </c>
      <c r="E14" s="1"/>
      <c r="F14" s="2"/>
    </row>
    <row r="15" spans="1:7" ht="13" x14ac:dyDescent="0.3">
      <c r="A15" s="2"/>
      <c r="B15" s="1" t="s">
        <v>83</v>
      </c>
      <c r="C15" s="1" t="s">
        <v>95</v>
      </c>
      <c r="D15" s="1"/>
      <c r="E15" s="59">
        <f>D12*(1+D13)^D14</f>
        <v>102780</v>
      </c>
      <c r="F15" s="2"/>
      <c r="G15" s="2"/>
    </row>
    <row r="16" spans="1:7" ht="13" x14ac:dyDescent="0.3">
      <c r="A16" s="2"/>
      <c r="B16" s="1"/>
      <c r="C16" s="1"/>
      <c r="D16" s="1"/>
      <c r="E16" s="58"/>
      <c r="F16" s="2"/>
      <c r="G16" s="2"/>
    </row>
    <row r="19" spans="1:8" ht="12.5" customHeight="1" x14ac:dyDescent="0.25">
      <c r="A19" s="81" t="s">
        <v>90</v>
      </c>
      <c r="B19" s="81"/>
      <c r="C19" s="81"/>
      <c r="D19" s="81"/>
      <c r="E19" s="81"/>
      <c r="F19" s="81"/>
      <c r="G19" s="81"/>
    </row>
    <row r="20" spans="1:8" ht="12.5" customHeight="1" x14ac:dyDescent="0.25">
      <c r="A20" s="81"/>
      <c r="B20" s="81"/>
      <c r="C20" s="81"/>
      <c r="D20" s="81"/>
      <c r="E20" s="81"/>
      <c r="F20" s="81"/>
      <c r="G20" s="81"/>
    </row>
    <row r="21" spans="1:8" ht="12.5" customHeight="1" x14ac:dyDescent="0.25">
      <c r="A21" s="81"/>
      <c r="B21" s="81"/>
      <c r="C21" s="81"/>
      <c r="D21" s="81"/>
      <c r="E21" s="81"/>
      <c r="F21" s="81"/>
      <c r="G21" s="81"/>
    </row>
    <row r="22" spans="1:8" ht="13" customHeight="1" x14ac:dyDescent="0.25">
      <c r="A22" s="81"/>
      <c r="B22" s="81"/>
      <c r="C22" s="81"/>
      <c r="D22" s="81"/>
      <c r="E22" s="81"/>
      <c r="F22" s="81"/>
      <c r="G22" s="81"/>
    </row>
    <row r="23" spans="1:8" x14ac:dyDescent="0.25">
      <c r="A23" s="2"/>
      <c r="B23" s="2"/>
      <c r="C23" s="2"/>
      <c r="D23" s="2"/>
      <c r="E23" s="2"/>
      <c r="F23" s="2"/>
      <c r="G23" s="2"/>
    </row>
    <row r="24" spans="1:8" ht="13" x14ac:dyDescent="0.3">
      <c r="A24" s="2"/>
      <c r="B24" s="2"/>
      <c r="C24" s="2"/>
      <c r="D24" s="85" t="s">
        <v>84</v>
      </c>
      <c r="E24" s="86"/>
      <c r="F24" s="87" t="s">
        <v>85</v>
      </c>
      <c r="G24" s="85"/>
      <c r="H24" s="2"/>
    </row>
    <row r="25" spans="1:8" ht="13" x14ac:dyDescent="0.3">
      <c r="A25" s="2"/>
      <c r="B25" s="1"/>
      <c r="C25" s="1" t="s">
        <v>86</v>
      </c>
      <c r="D25" s="44">
        <v>1560000</v>
      </c>
      <c r="E25" s="1"/>
      <c r="F25" s="61">
        <v>2000000</v>
      </c>
      <c r="G25" s="2"/>
    </row>
    <row r="26" spans="1:8" ht="13" x14ac:dyDescent="0.3">
      <c r="A26" s="10"/>
      <c r="B26" s="1"/>
      <c r="C26" s="1" t="s">
        <v>93</v>
      </c>
      <c r="D26" s="42">
        <v>5.5E-2</v>
      </c>
      <c r="E26" s="1"/>
      <c r="F26" s="62">
        <v>5.5E-2</v>
      </c>
      <c r="G26" s="2"/>
    </row>
    <row r="27" spans="1:8" ht="13" x14ac:dyDescent="0.3">
      <c r="A27" s="2"/>
      <c r="B27" s="1"/>
      <c r="C27" s="1" t="s">
        <v>94</v>
      </c>
      <c r="D27" s="60">
        <v>3</v>
      </c>
      <c r="E27" s="1"/>
      <c r="F27" s="63">
        <v>4</v>
      </c>
      <c r="G27" s="2"/>
    </row>
    <row r="28" spans="1:8" ht="13" x14ac:dyDescent="0.3">
      <c r="A28" s="2"/>
      <c r="B28" s="1" t="s">
        <v>83</v>
      </c>
      <c r="C28" s="1" t="s">
        <v>96</v>
      </c>
      <c r="D28" s="1"/>
      <c r="E28" s="59">
        <f>D25*(((1+D26)^(D27-1))/D26)</f>
        <v>31569436.36363636</v>
      </c>
      <c r="F28" s="56"/>
      <c r="G28" s="59">
        <f>F25*(((1+F26)^(F27-1))/F26)</f>
        <v>42699686.36363636</v>
      </c>
    </row>
    <row r="29" spans="1:8" ht="13" x14ac:dyDescent="0.3">
      <c r="A29" s="2"/>
      <c r="B29" s="1" t="s">
        <v>83</v>
      </c>
      <c r="C29" s="1" t="s">
        <v>92</v>
      </c>
      <c r="D29" s="1"/>
      <c r="E29" s="44">
        <f>D25*((1/D26)*(1-(1/(1+D26)^D27)))</f>
        <v>4208776.0704224845</v>
      </c>
      <c r="F29" s="58"/>
      <c r="G29" s="44">
        <f>F25*((1/F26)*(1-(1/(1+F26)^F27)))</f>
        <v>7010300.2435563058</v>
      </c>
    </row>
    <row r="30" spans="1:8" ht="13" x14ac:dyDescent="0.3">
      <c r="A30" s="2"/>
      <c r="B30" s="1"/>
      <c r="C30" s="1"/>
      <c r="D30" s="1"/>
      <c r="E30" s="58"/>
      <c r="F30" s="56"/>
      <c r="G30" s="58"/>
    </row>
    <row r="31" spans="1:8" ht="13" x14ac:dyDescent="0.3">
      <c r="A31" s="2"/>
      <c r="B31" s="2"/>
      <c r="C31" s="2"/>
      <c r="D31" s="2"/>
      <c r="E31" s="57"/>
      <c r="F31" s="2"/>
      <c r="G31" s="2"/>
    </row>
    <row r="32" spans="1:8" ht="13" x14ac:dyDescent="0.3">
      <c r="A32" s="2"/>
      <c r="B32" s="2"/>
      <c r="C32" s="1" t="s">
        <v>87</v>
      </c>
      <c r="D32" s="1"/>
      <c r="E32" s="64">
        <f>E28+G28</f>
        <v>74269122.727272719</v>
      </c>
      <c r="F32" s="2"/>
      <c r="G32" s="2"/>
    </row>
    <row r="33" spans="1:7" ht="13" x14ac:dyDescent="0.3">
      <c r="A33" s="2"/>
      <c r="B33" s="2"/>
      <c r="C33" s="1" t="s">
        <v>91</v>
      </c>
      <c r="D33" s="2"/>
      <c r="E33" s="44">
        <f>E29+G29</f>
        <v>11219076.313978791</v>
      </c>
      <c r="F33" s="2"/>
      <c r="G33" s="2"/>
    </row>
    <row r="37" spans="1:7" x14ac:dyDescent="0.25">
      <c r="A37" s="81" t="s">
        <v>97</v>
      </c>
      <c r="B37" s="81"/>
      <c r="C37" s="81"/>
      <c r="D37" s="81"/>
      <c r="E37" s="81"/>
      <c r="F37" s="81"/>
      <c r="G37" s="81"/>
    </row>
    <row r="38" spans="1:7" x14ac:dyDescent="0.25">
      <c r="A38" s="81"/>
      <c r="B38" s="81"/>
      <c r="C38" s="81"/>
      <c r="D38" s="81"/>
      <c r="E38" s="81"/>
      <c r="F38" s="81"/>
      <c r="G38" s="81"/>
    </row>
    <row r="39" spans="1:7" x14ac:dyDescent="0.25">
      <c r="A39" s="81"/>
      <c r="B39" s="81"/>
      <c r="C39" s="81"/>
      <c r="D39" s="81"/>
      <c r="E39" s="81"/>
      <c r="F39" s="81"/>
      <c r="G39" s="81"/>
    </row>
    <row r="40" spans="1:7" x14ac:dyDescent="0.25">
      <c r="A40" s="81"/>
      <c r="B40" s="81"/>
      <c r="C40" s="81"/>
      <c r="D40" s="81"/>
      <c r="E40" s="81"/>
      <c r="F40" s="81"/>
      <c r="G40" s="81"/>
    </row>
    <row r="41" spans="1:7" x14ac:dyDescent="0.25">
      <c r="A41" s="81"/>
      <c r="B41" s="81"/>
      <c r="C41" s="81"/>
      <c r="D41" s="81"/>
      <c r="E41" s="81"/>
      <c r="F41" s="81"/>
      <c r="G41" s="81"/>
    </row>
    <row r="42" spans="1:7" x14ac:dyDescent="0.25">
      <c r="A42" s="81"/>
      <c r="B42" s="81"/>
      <c r="C42" s="81"/>
      <c r="D42" s="81"/>
      <c r="E42" s="81"/>
      <c r="F42" s="81"/>
      <c r="G42" s="81"/>
    </row>
    <row r="43" spans="1:7" x14ac:dyDescent="0.25">
      <c r="A43" s="81"/>
      <c r="B43" s="81"/>
      <c r="C43" s="81"/>
      <c r="D43" s="81"/>
      <c r="E43" s="81"/>
      <c r="F43" s="81"/>
      <c r="G43" s="81"/>
    </row>
    <row r="44" spans="1:7" x14ac:dyDescent="0.25">
      <c r="A44" s="81"/>
      <c r="B44" s="81"/>
      <c r="C44" s="81"/>
      <c r="D44" s="81"/>
      <c r="E44" s="81"/>
      <c r="F44" s="81"/>
      <c r="G44" s="81"/>
    </row>
    <row r="45" spans="1:7" x14ac:dyDescent="0.25">
      <c r="A45" s="81"/>
      <c r="B45" s="81"/>
      <c r="C45" s="81"/>
      <c r="D45" s="81"/>
      <c r="E45" s="81"/>
      <c r="F45" s="81"/>
      <c r="G45" s="81"/>
    </row>
    <row r="48" spans="1:7" x14ac:dyDescent="0.25">
      <c r="A48" s="65" t="s">
        <v>98</v>
      </c>
    </row>
    <row r="50" spans="1:7" x14ac:dyDescent="0.25">
      <c r="A50" s="67"/>
      <c r="B50" s="68"/>
      <c r="C50" s="82" t="s">
        <v>105</v>
      </c>
      <c r="D50" s="83"/>
      <c r="E50" s="83"/>
      <c r="F50" s="83"/>
      <c r="G50" s="83"/>
    </row>
    <row r="51" spans="1:7" x14ac:dyDescent="0.25">
      <c r="A51" s="67"/>
      <c r="B51" s="66" t="s">
        <v>99</v>
      </c>
      <c r="C51" s="66" t="s">
        <v>100</v>
      </c>
      <c r="D51" s="66" t="s">
        <v>101</v>
      </c>
      <c r="E51" s="66" t="s">
        <v>102</v>
      </c>
      <c r="F51" s="66" t="s">
        <v>103</v>
      </c>
      <c r="G51" s="66" t="s">
        <v>104</v>
      </c>
    </row>
    <row r="52" spans="1:7" ht="13" x14ac:dyDescent="0.3">
      <c r="A52" s="2" t="s">
        <v>106</v>
      </c>
      <c r="B52" s="89">
        <v>2750000</v>
      </c>
      <c r="C52" s="89">
        <v>200000</v>
      </c>
      <c r="D52" s="89">
        <v>300000</v>
      </c>
      <c r="E52" s="89">
        <v>400000</v>
      </c>
      <c r="F52" s="89">
        <v>500000</v>
      </c>
      <c r="G52" s="89">
        <v>600000</v>
      </c>
    </row>
    <row r="53" spans="1:7" ht="13.5" thickBot="1" x14ac:dyDescent="0.35">
      <c r="A53" s="75" t="s">
        <v>109</v>
      </c>
      <c r="B53" s="90">
        <v>3.7499999999999999E-2</v>
      </c>
      <c r="C53" s="91"/>
      <c r="D53" s="91"/>
      <c r="E53" s="91"/>
      <c r="F53" s="91"/>
      <c r="G53" s="91"/>
    </row>
    <row r="54" spans="1:7" ht="13.5" thickBot="1" x14ac:dyDescent="0.35">
      <c r="A54" s="2" t="s">
        <v>107</v>
      </c>
      <c r="B54" s="69"/>
      <c r="C54" s="91">
        <f>C52/(1+B53)^1</f>
        <v>192771.08433734937</v>
      </c>
      <c r="D54" s="91">
        <f>D52/(1+B53)^2</f>
        <v>278705.18217448099</v>
      </c>
      <c r="E54" s="91">
        <f>E52/(1+B53)^3</f>
        <v>358175.33452142135</v>
      </c>
      <c r="F54" s="91">
        <f>F52/(1+B53)^4</f>
        <v>431536.5476161702</v>
      </c>
      <c r="G54" s="91">
        <f>G52/(1+B53)^5</f>
        <v>499126.60929099197</v>
      </c>
    </row>
    <row r="56" spans="1:7" ht="13" x14ac:dyDescent="0.3">
      <c r="A56" s="2" t="s">
        <v>108</v>
      </c>
      <c r="B56" s="44">
        <f>-B52+C54+D54+E54+F54+G54</f>
        <v>-989685.2420595861</v>
      </c>
    </row>
    <row r="59" spans="1:7" ht="13" x14ac:dyDescent="0.3">
      <c r="A59" s="1" t="s">
        <v>110</v>
      </c>
    </row>
    <row r="60" spans="1:7" x14ac:dyDescent="0.25">
      <c r="A60" s="84" t="s">
        <v>115</v>
      </c>
      <c r="B60" s="84"/>
      <c r="C60" s="84"/>
      <c r="D60" s="84"/>
      <c r="E60" s="84"/>
      <c r="F60" s="84"/>
      <c r="G60" s="84"/>
    </row>
    <row r="61" spans="1:7" x14ac:dyDescent="0.25">
      <c r="A61" s="84"/>
      <c r="B61" s="84"/>
      <c r="C61" s="84"/>
      <c r="D61" s="84"/>
      <c r="E61" s="84"/>
      <c r="F61" s="84"/>
      <c r="G61" s="84"/>
    </row>
    <row r="62" spans="1:7" x14ac:dyDescent="0.25">
      <c r="A62" s="84"/>
      <c r="B62" s="84"/>
      <c r="C62" s="84"/>
      <c r="D62" s="84"/>
      <c r="E62" s="84"/>
      <c r="F62" s="84"/>
      <c r="G62" s="84"/>
    </row>
    <row r="63" spans="1:7" x14ac:dyDescent="0.25">
      <c r="A63" s="84"/>
      <c r="B63" s="84"/>
      <c r="C63" s="84"/>
      <c r="D63" s="84"/>
      <c r="E63" s="84"/>
      <c r="F63" s="84"/>
      <c r="G63" s="84"/>
    </row>
    <row r="64" spans="1:7" x14ac:dyDescent="0.25">
      <c r="A64" s="84"/>
      <c r="B64" s="84"/>
      <c r="C64" s="84"/>
      <c r="D64" s="84"/>
      <c r="E64" s="84"/>
      <c r="F64" s="84"/>
      <c r="G64" s="84"/>
    </row>
    <row r="65" spans="1:7" x14ac:dyDescent="0.25">
      <c r="A65" s="84"/>
      <c r="B65" s="84"/>
      <c r="C65" s="84"/>
      <c r="D65" s="84"/>
      <c r="E65" s="84"/>
      <c r="F65" s="84"/>
      <c r="G65" s="84"/>
    </row>
    <row r="66" spans="1:7" x14ac:dyDescent="0.25">
      <c r="A66" s="84"/>
      <c r="B66" s="84"/>
      <c r="C66" s="84"/>
      <c r="D66" s="84"/>
      <c r="E66" s="84"/>
      <c r="F66" s="84"/>
      <c r="G66" s="84"/>
    </row>
    <row r="67" spans="1:7" x14ac:dyDescent="0.25">
      <c r="A67" s="84"/>
      <c r="B67" s="84"/>
      <c r="C67" s="84"/>
      <c r="D67" s="84"/>
      <c r="E67" s="84"/>
      <c r="F67" s="84"/>
      <c r="G67" s="84"/>
    </row>
    <row r="68" spans="1:7" x14ac:dyDescent="0.25">
      <c r="A68" s="84"/>
      <c r="B68" s="84"/>
      <c r="C68" s="84"/>
      <c r="D68" s="84"/>
      <c r="E68" s="84"/>
      <c r="F68" s="84"/>
      <c r="G68" s="84"/>
    </row>
  </sheetData>
  <mergeCells count="8">
    <mergeCell ref="A3:G5"/>
    <mergeCell ref="A8:G10"/>
    <mergeCell ref="A19:G22"/>
    <mergeCell ref="A37:G45"/>
    <mergeCell ref="C50:G50"/>
    <mergeCell ref="A60:G68"/>
    <mergeCell ref="D24:E24"/>
    <mergeCell ref="F24:G24"/>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1 - Financial Analysis</vt:lpstr>
      <vt:lpstr>Problems 2, 3 &amp; 4 TVM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Ratio Analysis. Build a Model</dc:title>
  <dc:subject>Build a Model</dc:subject>
  <dc:creator>Christopher Buzzard and Mike Ehrhardt</dc:creator>
  <cp:lastModifiedBy>JUDETADEUS MASIKA</cp:lastModifiedBy>
  <cp:lastPrinted>2022-02-23T14:00:05Z</cp:lastPrinted>
  <dcterms:created xsi:type="dcterms:W3CDTF">1999-09-07T00:55:56Z</dcterms:created>
  <dcterms:modified xsi:type="dcterms:W3CDTF">2025-03-07T17:19:53Z</dcterms:modified>
</cp:coreProperties>
</file>