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hidePivotFieldList="1" defaultThemeVersion="166925"/>
  <mc:AlternateContent xmlns:mc="http://schemas.openxmlformats.org/markup-compatibility/2006">
    <mc:Choice Requires="x15">
      <x15ac:absPath xmlns:x15ac="http://schemas.microsoft.com/office/spreadsheetml/2010/11/ac" url="C:\Users\Baha\OneDrive\Documents\MY FIVERR ACCOUNT TASKS\mella_r-attachments\"/>
    </mc:Choice>
  </mc:AlternateContent>
  <xr:revisionPtr revIDLastSave="0" documentId="13_ncr:1_{01366349-EBB1-4E50-A642-4A9D592800D2}" xr6:coauthVersionLast="47" xr6:coauthVersionMax="47" xr10:uidLastSave="{00000000-0000-0000-0000-000000000000}"/>
  <bookViews>
    <workbookView xWindow="-120" yWindow="-120" windowWidth="20730" windowHeight="11760" firstSheet="1" activeTab="1" xr2:uid="{99853665-B109-4871-B9E9-51A45AC49FCE}"/>
  </bookViews>
  <sheets>
    <sheet name="References_Acknowledgement" sheetId="2" r:id="rId1"/>
    <sheet name="Chapter 9_Problem 1" sheetId="15" r:id="rId2"/>
    <sheet name="Chapter 9_Problem 2" sheetId="18" r:id="rId3"/>
    <sheet name="Chapter 9_Problem 3" sheetId="19" r:id="rId4"/>
  </sheets>
  <definedNames>
    <definedName name="_xlnm._FilterDatabase" localSheetId="3" hidden="1">'Chapter 9_Problem 3'!$B$13:$D$36</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21" i="15" l="1"/>
  <c r="Z21" i="15"/>
  <c r="N37" i="19"/>
  <c r="D14" i="19"/>
  <c r="D15" i="19"/>
  <c r="D16" i="19"/>
  <c r="D17" i="19"/>
  <c r="D18" i="19"/>
  <c r="D19" i="19"/>
  <c r="D20" i="19"/>
  <c r="D21" i="19"/>
  <c r="D22" i="19"/>
  <c r="D23" i="19"/>
  <c r="D24" i="19"/>
  <c r="D25" i="19"/>
  <c r="D26" i="19"/>
  <c r="D27" i="19"/>
  <c r="D28" i="19"/>
  <c r="D29" i="19"/>
  <c r="D30" i="19"/>
  <c r="D31" i="19"/>
  <c r="D32" i="19"/>
  <c r="D33" i="19"/>
  <c r="D34" i="19"/>
  <c r="D35" i="19"/>
  <c r="D36" i="19"/>
  <c r="E14" i="19"/>
  <c r="G15" i="19"/>
  <c r="N15" i="19"/>
  <c r="G16" i="19"/>
  <c r="N16" i="19"/>
  <c r="G17" i="19"/>
  <c r="N17" i="19"/>
  <c r="G18" i="19"/>
  <c r="N18" i="19"/>
  <c r="G19" i="19"/>
  <c r="N19" i="19"/>
  <c r="E20" i="19"/>
  <c r="G20" i="19"/>
  <c r="N20" i="19"/>
  <c r="G21" i="19"/>
  <c r="N21" i="19"/>
  <c r="G22" i="19"/>
  <c r="N22" i="19"/>
  <c r="G23" i="19"/>
  <c r="N23" i="19"/>
  <c r="G24" i="19"/>
  <c r="N24" i="19"/>
  <c r="G25" i="19"/>
  <c r="N25" i="19"/>
  <c r="E26" i="19"/>
  <c r="G26" i="19"/>
  <c r="N26" i="19"/>
  <c r="G27" i="19"/>
  <c r="N27" i="19"/>
  <c r="G28" i="19"/>
  <c r="N28" i="19"/>
  <c r="G29" i="19"/>
  <c r="N29" i="19"/>
  <c r="G30" i="19"/>
  <c r="N30" i="19"/>
  <c r="G31" i="19"/>
  <c r="N31" i="19"/>
  <c r="E32" i="19"/>
  <c r="G32" i="19"/>
  <c r="N32" i="19"/>
  <c r="G33" i="19"/>
  <c r="N33" i="19"/>
  <c r="G34" i="19"/>
  <c r="N34" i="19"/>
  <c r="G35" i="19"/>
  <c r="N35" i="19"/>
  <c r="G36" i="19"/>
  <c r="N36" i="19"/>
  <c r="F14" i="19"/>
  <c r="H14" i="19"/>
  <c r="I14" i="19"/>
  <c r="J14" i="19"/>
  <c r="H20" i="19"/>
  <c r="K14" i="19"/>
  <c r="G14" i="19"/>
  <c r="N14" i="19"/>
  <c r="M14" i="19"/>
  <c r="F15" i="19"/>
  <c r="M15" i="19"/>
  <c r="F16" i="19"/>
  <c r="M16" i="19"/>
  <c r="F17" i="19"/>
  <c r="M17" i="19"/>
  <c r="F18" i="19"/>
  <c r="M18" i="19"/>
  <c r="F19" i="19"/>
  <c r="M19" i="19"/>
  <c r="F20" i="19"/>
  <c r="M20" i="19"/>
  <c r="F21" i="19"/>
  <c r="M21" i="19"/>
  <c r="F22" i="19"/>
  <c r="M22" i="19"/>
  <c r="F23" i="19"/>
  <c r="M23" i="19"/>
  <c r="F24" i="19"/>
  <c r="M24" i="19"/>
  <c r="F25" i="19"/>
  <c r="M25" i="19"/>
  <c r="F26" i="19"/>
  <c r="M26" i="19"/>
  <c r="F27" i="19"/>
  <c r="M27" i="19"/>
  <c r="F28" i="19"/>
  <c r="M28" i="19"/>
  <c r="F29" i="19"/>
  <c r="M29" i="19"/>
  <c r="F30" i="19"/>
  <c r="M30" i="19"/>
  <c r="F31" i="19"/>
  <c r="M31" i="19"/>
  <c r="F32" i="19"/>
  <c r="M32" i="19"/>
  <c r="F33" i="19"/>
  <c r="M33" i="19"/>
  <c r="F34" i="19"/>
  <c r="M34" i="19"/>
  <c r="F35" i="19"/>
  <c r="M35" i="19"/>
  <c r="F36" i="19"/>
  <c r="M36" i="19"/>
  <c r="M37" i="19"/>
  <c r="L14" i="19"/>
  <c r="H31" i="19"/>
  <c r="H26" i="19"/>
  <c r="Y21" i="15"/>
  <c r="AA21" i="15"/>
  <c r="AC21" i="15"/>
  <c r="AE21" i="15"/>
  <c r="Y22" i="15"/>
  <c r="AE22" i="15"/>
  <c r="Y23" i="15"/>
  <c r="AE23" i="15"/>
  <c r="Y24" i="15"/>
  <c r="AE24" i="15"/>
  <c r="Y25" i="15"/>
  <c r="AE25" i="15"/>
  <c r="Y26" i="15"/>
  <c r="AE26" i="15"/>
  <c r="Y27" i="15"/>
  <c r="AE27" i="15"/>
  <c r="Y28" i="15"/>
  <c r="AE28" i="15"/>
  <c r="Y29" i="15"/>
  <c r="AE29" i="15"/>
  <c r="Y30" i="15"/>
  <c r="AE30" i="15"/>
  <c r="Y31" i="15"/>
  <c r="AE31" i="15"/>
  <c r="Y32" i="15"/>
  <c r="AE32" i="15"/>
  <c r="Y33" i="15"/>
  <c r="AE33" i="15"/>
  <c r="Y34" i="15"/>
  <c r="AE34" i="15"/>
  <c r="Y35" i="15"/>
  <c r="AE35" i="15"/>
  <c r="Y36" i="15"/>
  <c r="AE36" i="15"/>
  <c r="Y37" i="15"/>
  <c r="AE37" i="15"/>
  <c r="Y38" i="15"/>
  <c r="AE38" i="15"/>
  <c r="Y39" i="15"/>
  <c r="AE39" i="15"/>
  <c r="Y40" i="15"/>
  <c r="AE40" i="15"/>
  <c r="AE46" i="15"/>
  <c r="AB21" i="15"/>
  <c r="AD21" i="15"/>
  <c r="X22" i="15"/>
  <c r="AD22" i="15"/>
  <c r="X23" i="15"/>
  <c r="AD23" i="15"/>
  <c r="X24" i="15"/>
  <c r="AD24" i="15"/>
  <c r="X25" i="15"/>
  <c r="AD25" i="15"/>
  <c r="X26" i="15"/>
  <c r="AD26" i="15"/>
  <c r="X27" i="15"/>
  <c r="AD27" i="15"/>
  <c r="X28" i="15"/>
  <c r="AD28" i="15"/>
  <c r="X29" i="15"/>
  <c r="AD29" i="15"/>
  <c r="X30" i="15"/>
  <c r="AD30" i="15"/>
  <c r="X31" i="15"/>
  <c r="AD31" i="15"/>
  <c r="X32" i="15"/>
  <c r="AD32" i="15"/>
  <c r="X33" i="15"/>
  <c r="AD33" i="15"/>
  <c r="X34" i="15"/>
  <c r="AD34" i="15"/>
  <c r="X35" i="15"/>
  <c r="AD35" i="15"/>
  <c r="X36" i="15"/>
  <c r="AD36" i="15"/>
  <c r="X37" i="15"/>
  <c r="AD37" i="15"/>
  <c r="X38" i="15"/>
  <c r="AD38" i="15"/>
  <c r="X39" i="15"/>
  <c r="AD39" i="15"/>
  <c r="X40" i="15"/>
  <c r="AD40" i="15"/>
  <c r="AD46" i="15"/>
  <c r="AC22" i="15"/>
  <c r="AC23" i="15"/>
  <c r="AC24" i="15"/>
  <c r="AC25" i="15"/>
  <c r="AC26" i="15"/>
  <c r="AC27" i="15"/>
  <c r="AC28" i="15"/>
  <c r="AC29" i="15"/>
  <c r="AC30" i="15"/>
  <c r="AC31" i="15"/>
  <c r="AC32" i="15"/>
  <c r="AC33" i="15"/>
  <c r="AC34" i="15"/>
  <c r="AC35" i="15"/>
  <c r="AC36" i="15"/>
  <c r="AC37" i="15"/>
  <c r="AC38" i="15"/>
  <c r="AC39" i="15"/>
  <c r="AC40" i="15"/>
  <c r="AC45" i="15"/>
  <c r="AB22" i="15"/>
  <c r="AB23" i="15"/>
  <c r="AB24" i="15"/>
  <c r="AB25" i="15"/>
  <c r="AB26" i="15"/>
  <c r="AB27" i="15"/>
  <c r="AB28" i="15"/>
  <c r="AB29" i="15"/>
  <c r="AB30" i="15"/>
  <c r="AB31" i="15"/>
  <c r="AB32" i="15"/>
  <c r="AB33" i="15"/>
  <c r="AB34" i="15"/>
  <c r="AB35" i="15"/>
  <c r="AB36" i="15"/>
  <c r="AB37" i="15"/>
  <c r="AB38" i="15"/>
  <c r="AB39" i="15"/>
  <c r="AB40" i="15"/>
  <c r="AB45" i="15"/>
  <c r="AA22" i="15"/>
  <c r="AA23" i="15"/>
  <c r="AA24" i="15"/>
  <c r="AA25" i="15"/>
  <c r="AA26" i="15"/>
  <c r="AA27" i="15"/>
  <c r="AA28" i="15"/>
  <c r="AA29" i="15"/>
  <c r="AA30" i="15"/>
  <c r="AA31" i="15"/>
  <c r="AA32" i="15"/>
  <c r="AA33" i="15"/>
  <c r="AA34" i="15"/>
  <c r="AA35" i="15"/>
  <c r="AA36" i="15"/>
  <c r="AA37" i="15"/>
  <c r="AA38" i="15"/>
  <c r="AA39" i="15"/>
  <c r="AA40" i="15"/>
  <c r="AA44" i="15"/>
  <c r="Z22" i="15"/>
  <c r="Z23" i="15"/>
  <c r="Z24" i="15"/>
  <c r="Z25" i="15"/>
  <c r="Z26" i="15"/>
  <c r="Z27" i="15"/>
  <c r="Z28" i="15"/>
  <c r="Z29" i="15"/>
  <c r="Z30" i="15"/>
  <c r="Z31" i="15"/>
  <c r="Z32" i="15"/>
  <c r="Z33" i="15"/>
  <c r="Z34" i="15"/>
  <c r="Z35" i="15"/>
  <c r="Z36" i="15"/>
  <c r="Z37" i="15"/>
  <c r="Z38" i="15"/>
  <c r="Z39" i="15"/>
  <c r="Z40" i="15"/>
  <c r="Z44" i="15"/>
  <c r="M21" i="15"/>
  <c r="Q21" i="15"/>
  <c r="U21" i="15"/>
  <c r="I22" i="15"/>
  <c r="U22" i="15"/>
  <c r="I23" i="15"/>
  <c r="U23" i="15"/>
  <c r="I24" i="15"/>
  <c r="U24" i="15"/>
  <c r="I25" i="15"/>
  <c r="U25" i="15"/>
  <c r="I26" i="15"/>
  <c r="U26" i="15"/>
  <c r="I27" i="15"/>
  <c r="U27" i="15"/>
  <c r="I28" i="15"/>
  <c r="U28" i="15"/>
  <c r="I29" i="15"/>
  <c r="U29" i="15"/>
  <c r="I30" i="15"/>
  <c r="U30" i="15"/>
  <c r="I31" i="15"/>
  <c r="U31" i="15"/>
  <c r="I32" i="15"/>
  <c r="U32" i="15"/>
  <c r="I33" i="15"/>
  <c r="U33" i="15"/>
  <c r="I34" i="15"/>
  <c r="U34" i="15"/>
  <c r="I35" i="15"/>
  <c r="U35" i="15"/>
  <c r="I36" i="15"/>
  <c r="U36" i="15"/>
  <c r="I37" i="15"/>
  <c r="U37" i="15"/>
  <c r="I38" i="15"/>
  <c r="U38" i="15"/>
  <c r="I39" i="15"/>
  <c r="U39" i="15"/>
  <c r="I40" i="15"/>
  <c r="U40" i="15"/>
  <c r="U43" i="15"/>
  <c r="N21" i="15"/>
  <c r="R21" i="15"/>
  <c r="V21" i="15"/>
  <c r="J22" i="15"/>
  <c r="V22" i="15"/>
  <c r="J23" i="15"/>
  <c r="V23" i="15"/>
  <c r="J24" i="15"/>
  <c r="V24" i="15"/>
  <c r="J25" i="15"/>
  <c r="V25" i="15"/>
  <c r="J26" i="15"/>
  <c r="V26" i="15"/>
  <c r="J27" i="15"/>
  <c r="V27" i="15"/>
  <c r="J28" i="15"/>
  <c r="V28" i="15"/>
  <c r="J29" i="15"/>
  <c r="V29" i="15"/>
  <c r="J30" i="15"/>
  <c r="V30" i="15"/>
  <c r="J31" i="15"/>
  <c r="V31" i="15"/>
  <c r="J32" i="15"/>
  <c r="V32" i="15"/>
  <c r="J33" i="15"/>
  <c r="V33" i="15"/>
  <c r="J34" i="15"/>
  <c r="V34" i="15"/>
  <c r="J35" i="15"/>
  <c r="V35" i="15"/>
  <c r="J36" i="15"/>
  <c r="V36" i="15"/>
  <c r="J37" i="15"/>
  <c r="V37" i="15"/>
  <c r="J38" i="15"/>
  <c r="V38" i="15"/>
  <c r="J39" i="15"/>
  <c r="V39" i="15"/>
  <c r="J40" i="15"/>
  <c r="V40" i="15"/>
  <c r="V43" i="15"/>
  <c r="S21" i="15"/>
  <c r="W21" i="15"/>
  <c r="K22" i="15"/>
  <c r="W22" i="15"/>
  <c r="K23" i="15"/>
  <c r="W23" i="15"/>
  <c r="K24" i="15"/>
  <c r="W24" i="15"/>
  <c r="K25" i="15"/>
  <c r="W25" i="15"/>
  <c r="K26" i="15"/>
  <c r="W26" i="15"/>
  <c r="K27" i="15"/>
  <c r="W27" i="15"/>
  <c r="K28" i="15"/>
  <c r="W28" i="15"/>
  <c r="K29" i="15"/>
  <c r="W29" i="15"/>
  <c r="K30" i="15"/>
  <c r="W30" i="15"/>
  <c r="K31" i="15"/>
  <c r="W31" i="15"/>
  <c r="K32" i="15"/>
  <c r="W32" i="15"/>
  <c r="K33" i="15"/>
  <c r="W33" i="15"/>
  <c r="K34" i="15"/>
  <c r="W34" i="15"/>
  <c r="K35" i="15"/>
  <c r="W35" i="15"/>
  <c r="K36" i="15"/>
  <c r="W36" i="15"/>
  <c r="K37" i="15"/>
  <c r="W37" i="15"/>
  <c r="K38" i="15"/>
  <c r="W38" i="15"/>
  <c r="K39" i="15"/>
  <c r="W39" i="15"/>
  <c r="K40" i="15"/>
  <c r="W40" i="15"/>
  <c r="W43" i="15"/>
  <c r="L21" i="15"/>
  <c r="P21" i="15"/>
  <c r="T21" i="15"/>
  <c r="H22" i="15"/>
  <c r="T22" i="15"/>
  <c r="H23" i="15"/>
  <c r="T23" i="15"/>
  <c r="H24" i="15"/>
  <c r="T24" i="15"/>
  <c r="H25" i="15"/>
  <c r="T25" i="15"/>
  <c r="H26" i="15"/>
  <c r="T26" i="15"/>
  <c r="H27" i="15"/>
  <c r="T27" i="15"/>
  <c r="H28" i="15"/>
  <c r="T28" i="15"/>
  <c r="H29" i="15"/>
  <c r="T29" i="15"/>
  <c r="H30" i="15"/>
  <c r="T30" i="15"/>
  <c r="H31" i="15"/>
  <c r="T31" i="15"/>
  <c r="H32" i="15"/>
  <c r="T32" i="15"/>
  <c r="H33" i="15"/>
  <c r="T33" i="15"/>
  <c r="H34" i="15"/>
  <c r="T34" i="15"/>
  <c r="H35" i="15"/>
  <c r="T35" i="15"/>
  <c r="H36" i="15"/>
  <c r="T36" i="15"/>
  <c r="H37" i="15"/>
  <c r="T37" i="15"/>
  <c r="H38" i="15"/>
  <c r="T38" i="15"/>
  <c r="H39" i="15"/>
  <c r="T39" i="15"/>
  <c r="H40" i="15"/>
  <c r="T40" i="15"/>
  <c r="T43" i="15"/>
  <c r="Q22" i="15"/>
  <c r="Q23" i="15"/>
  <c r="Q24" i="15"/>
  <c r="Q25" i="15"/>
  <c r="Q26" i="15"/>
  <c r="Q27" i="15"/>
  <c r="Q28" i="15"/>
  <c r="Q29" i="15"/>
  <c r="Q30" i="15"/>
  <c r="Q31" i="15"/>
  <c r="Q32" i="15"/>
  <c r="Q33" i="15"/>
  <c r="Q34" i="15"/>
  <c r="Q35" i="15"/>
  <c r="Q36" i="15"/>
  <c r="Q37" i="15"/>
  <c r="Q38" i="15"/>
  <c r="Q39" i="15"/>
  <c r="Q40" i="15"/>
  <c r="Q42" i="15"/>
  <c r="R22" i="15"/>
  <c r="R23" i="15"/>
  <c r="R24" i="15"/>
  <c r="R25" i="15"/>
  <c r="R26" i="15"/>
  <c r="R27" i="15"/>
  <c r="R28" i="15"/>
  <c r="R29" i="15"/>
  <c r="R30" i="15"/>
  <c r="R31" i="15"/>
  <c r="R32" i="15"/>
  <c r="R33" i="15"/>
  <c r="R34" i="15"/>
  <c r="R35" i="15"/>
  <c r="R36" i="15"/>
  <c r="R37" i="15"/>
  <c r="R38" i="15"/>
  <c r="R39" i="15"/>
  <c r="R40" i="15"/>
  <c r="R42" i="15"/>
  <c r="S22" i="15"/>
  <c r="S23" i="15"/>
  <c r="S24" i="15"/>
  <c r="S25" i="15"/>
  <c r="S26" i="15"/>
  <c r="S27" i="15"/>
  <c r="S28" i="15"/>
  <c r="S29" i="15"/>
  <c r="S30" i="15"/>
  <c r="S31" i="15"/>
  <c r="S32" i="15"/>
  <c r="S33" i="15"/>
  <c r="S34" i="15"/>
  <c r="S35" i="15"/>
  <c r="S36" i="15"/>
  <c r="S37" i="15"/>
  <c r="S38" i="15"/>
  <c r="S39" i="15"/>
  <c r="S40" i="15"/>
  <c r="S42" i="15"/>
  <c r="P22" i="15"/>
  <c r="P23" i="15"/>
  <c r="P24" i="15"/>
  <c r="P25" i="15"/>
  <c r="P26" i="15"/>
  <c r="P27" i="15"/>
  <c r="P28" i="15"/>
  <c r="P29" i="15"/>
  <c r="P30" i="15"/>
  <c r="P31" i="15"/>
  <c r="P32" i="15"/>
  <c r="P33" i="15"/>
  <c r="P34" i="15"/>
  <c r="P35" i="15"/>
  <c r="P36" i="15"/>
  <c r="P37" i="15"/>
  <c r="P38" i="15"/>
  <c r="P39" i="15"/>
  <c r="P40" i="15"/>
  <c r="P42" i="15"/>
  <c r="M22" i="15"/>
  <c r="M23" i="15"/>
  <c r="M24" i="15"/>
  <c r="M25" i="15"/>
  <c r="M26" i="15"/>
  <c r="M27" i="15"/>
  <c r="M28" i="15"/>
  <c r="M29" i="15"/>
  <c r="M30" i="15"/>
  <c r="M31" i="15"/>
  <c r="M32" i="15"/>
  <c r="M33" i="15"/>
  <c r="M34" i="15"/>
  <c r="M35" i="15"/>
  <c r="M36" i="15"/>
  <c r="M37" i="15"/>
  <c r="M38" i="15"/>
  <c r="M39" i="15"/>
  <c r="M40" i="15"/>
  <c r="M41" i="15"/>
  <c r="N22" i="15"/>
  <c r="N23" i="15"/>
  <c r="N24" i="15"/>
  <c r="N25" i="15"/>
  <c r="N26" i="15"/>
  <c r="N27" i="15"/>
  <c r="N28" i="15"/>
  <c r="N29" i="15"/>
  <c r="N30" i="15"/>
  <c r="N31" i="15"/>
  <c r="N32" i="15"/>
  <c r="N33" i="15"/>
  <c r="N34" i="15"/>
  <c r="N35" i="15"/>
  <c r="N36" i="15"/>
  <c r="N37" i="15"/>
  <c r="N38" i="15"/>
  <c r="N39" i="15"/>
  <c r="N40" i="15"/>
  <c r="N41" i="15"/>
  <c r="O21" i="15"/>
  <c r="O22" i="15"/>
  <c r="O23" i="15"/>
  <c r="O24" i="15"/>
  <c r="O25" i="15"/>
  <c r="O26" i="15"/>
  <c r="O27" i="15"/>
  <c r="O28" i="15"/>
  <c r="O29" i="15"/>
  <c r="O30" i="15"/>
  <c r="O31" i="15"/>
  <c r="O32" i="15"/>
  <c r="O33" i="15"/>
  <c r="O34" i="15"/>
  <c r="O35" i="15"/>
  <c r="O36" i="15"/>
  <c r="O37" i="15"/>
  <c r="O38" i="15"/>
  <c r="O39" i="15"/>
  <c r="O40" i="15"/>
  <c r="O41" i="15"/>
  <c r="L22" i="15"/>
  <c r="L23" i="15"/>
  <c r="L24" i="15"/>
  <c r="L25" i="15"/>
  <c r="L26" i="15"/>
  <c r="L27" i="15"/>
  <c r="L28" i="15"/>
  <c r="L29" i="15"/>
  <c r="L30" i="15"/>
  <c r="L31" i="15"/>
  <c r="L32" i="15"/>
  <c r="L33" i="15"/>
  <c r="L34" i="15"/>
  <c r="L35" i="15"/>
  <c r="L36" i="15"/>
  <c r="L37" i="15"/>
  <c r="L38" i="15"/>
  <c r="L39" i="15"/>
  <c r="L40" i="15"/>
  <c r="L41" i="15"/>
  <c r="H11" i="15"/>
  <c r="M11" i="15"/>
</calcChain>
</file>

<file path=xl/sharedStrings.xml><?xml version="1.0" encoding="utf-8"?>
<sst xmlns="http://schemas.openxmlformats.org/spreadsheetml/2006/main" count="94" uniqueCount="79">
  <si>
    <t>Enter your Student ID</t>
  </si>
  <si>
    <t>Closing Stock Prices</t>
  </si>
  <si>
    <t>Date</t>
  </si>
  <si>
    <t>IBM</t>
  </si>
  <si>
    <t>INTC</t>
  </si>
  <si>
    <t>CSCO</t>
  </si>
  <si>
    <t>GE</t>
  </si>
  <si>
    <t>DJ Industrials 
Index</t>
  </si>
  <si>
    <t>CD Interest Rates</t>
  </si>
  <si>
    <t>Year</t>
  </si>
  <si>
    <t>Average Rate</t>
  </si>
  <si>
    <r>
      <rPr>
        <b/>
        <u/>
        <sz val="14"/>
        <color rgb="FFFF0000"/>
        <rFont val="Calibri"/>
        <family val="2"/>
        <scheme val="minor"/>
      </rPr>
      <t>Pledge:</t>
    </r>
    <r>
      <rPr>
        <b/>
        <sz val="14"/>
        <color rgb="FFFF0000"/>
        <rFont val="Calibri"/>
        <family val="2"/>
        <scheme val="minor"/>
      </rPr>
      <t xml:space="preserve">  By entering my Student ID above, I pledge that I have completed this assignment in accordance with Columbia College's Academic Honesty Policy.  I pledge that any person-to-person assistance received on this assignment is a result of interaction with my instructor and/or classmates on a discussion board included in the Columbia College course website.  Any external reference materials I used in completing this assignment (including videos or a personal tutor) are listed in the textbox to the right titled References.  Further, I understand this document is strictly the property of Columbia College.  Under no circumstances will I provide this to another person through any medium, including but not limited to websites such as Course Hero or Brainly.  Finally, I understand that failure to include my student number above will result in this assignment not being graded.</t>
    </r>
  </si>
  <si>
    <t>IBM forecast</t>
  </si>
  <si>
    <t>INTC forecast</t>
  </si>
  <si>
    <t>CSCO forecast</t>
  </si>
  <si>
    <t>GE forecast</t>
  </si>
  <si>
    <t>MSE</t>
  </si>
  <si>
    <t>IBM-MAD</t>
  </si>
  <si>
    <t>INTC-MAD</t>
  </si>
  <si>
    <t>CSCO-MAD</t>
  </si>
  <si>
    <t>GE-MAD</t>
  </si>
  <si>
    <t>AVERAGE MAD</t>
  </si>
  <si>
    <t>IBM-MSE</t>
  </si>
  <si>
    <t>INTC-MSE</t>
  </si>
  <si>
    <t>CSCO-MSE</t>
  </si>
  <si>
    <t>GE-MSE</t>
  </si>
  <si>
    <t>AVERAGE MSE</t>
  </si>
  <si>
    <t>IBM-MAPE</t>
  </si>
  <si>
    <t>INTC-MAPE</t>
  </si>
  <si>
    <t>CSCO-MAPE</t>
  </si>
  <si>
    <t>GE-MAPE</t>
  </si>
  <si>
    <t>AVERAGE MAPE</t>
  </si>
  <si>
    <t>0.1-IBM</t>
  </si>
  <si>
    <t>0.5-IBM</t>
  </si>
  <si>
    <t>0.1-IBM-MAD</t>
  </si>
  <si>
    <t>0.5-IBM-MAD</t>
  </si>
  <si>
    <t>0.1-IBM-MSE</t>
  </si>
  <si>
    <t>0.5-IBM-MSE</t>
  </si>
  <si>
    <t>0.1-IBM-MAPE</t>
  </si>
  <si>
    <t>0.5-IBM-MAPE</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</si>
  <si>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</si>
  <si>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</si>
  <si>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</si>
  <si>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</si>
  <si>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</si>
  <si>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</si>
  <si>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</si>
  <si>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</si>
  <si>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</si>
  <si>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</si>
  <si>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</si>
  <si>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</si>
  <si>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</si>
  <si>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</si>
  <si>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</si>
  <si>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</si>
  <si>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</si>
  <si>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</si>
  <si>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</si>
  <si>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</si>
  <si>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</si>
  <si>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</si>
  <si>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</si>
  <si>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</si>
  <si>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Cycle</t>
  </si>
  <si>
    <t>CYCLE 1</t>
  </si>
  <si>
    <t>CYCLE 2</t>
  </si>
  <si>
    <t>CYCLE 3</t>
  </si>
  <si>
    <t>CYCLE 4</t>
  </si>
  <si>
    <t>Average_cycle_rate</t>
  </si>
  <si>
    <t>Seasonal index(additive)</t>
  </si>
  <si>
    <t>Seasonal index(multiplicative)</t>
  </si>
  <si>
    <t>Level</t>
  </si>
  <si>
    <t>Trend</t>
  </si>
  <si>
    <t>L1</t>
  </si>
  <si>
    <t>T1</t>
  </si>
  <si>
    <t>S1</t>
  </si>
  <si>
    <t>Forecast(additive)</t>
  </si>
  <si>
    <t>Forecast(multiplicative)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</si>
</sst>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0.00000000000000%"/>
    <numFmt numFmtId="166" formatCode="0.000000000000000%"/>
  </numFmts>
  <fonts count="14" x14ac:knownFonts="1">
    <font>
      <sz val="11"/>
      <color theme="1"/>
      <name val="Calibri"/>
      <family val="2"/>
      <scheme val="minor"/>
    </font>
    <font>
      <sz val="11"/>
      <color rgb="FFFF0000"/>
      <name val="Calibri"/>
      <family val="2"/>
      <scheme val="minor"/>
    </font>
    <font>
      <b/>
      <sz val="16"/>
      <color theme="1"/>
      <name val="Calibri"/>
      <family val="2"/>
      <scheme val="minor"/>
    </font>
    <font>
      <b/>
      <sz val="14"/>
      <color rgb="FFFF0000"/>
      <name val="Calibri"/>
      <family val="2"/>
      <scheme val="minor"/>
    </font>
    <font>
      <b/>
      <u/>
      <sz val="14"/>
      <color rgb="FFFF0000"/>
      <name val="Calibri"/>
      <family val="2"/>
      <scheme val="minor"/>
    </font>
    <font>
      <sz val="14"/>
      <color rgb="FFFF0000"/>
      <name val="Calibri"/>
      <family val="2"/>
      <scheme val="minor"/>
    </font>
    <font>
      <sz val="10"/>
      <name val="Arial"/>
      <family val="2"/>
    </font>
    <font>
      <b/>
      <sz val="12"/>
      <color theme="1"/>
      <name val="Arial"/>
      <family val="2"/>
    </font>
    <font>
      <sz val="12"/>
      <color theme="1"/>
      <name val="Arial"/>
      <family val="2"/>
    </font>
    <font>
      <sz val="12"/>
      <color theme="1"/>
      <name val="Calibri"/>
      <family val="2"/>
      <scheme val="minor"/>
    </font>
    <font>
      <b/>
      <sz val="24"/>
      <color theme="1"/>
      <name val="Calibri"/>
      <family val="2"/>
      <scheme val="minor"/>
    </font>
    <font>
      <sz val="11"/>
      <color theme="1"/>
      <name val="Calibri"/>
      <family val="2"/>
      <scheme val="minor"/>
    </font>
    <font>
      <b/>
      <sz val="12"/>
      <color rgb="FFFF0000"/>
      <name val="Arial"/>
      <family val="2"/>
    </font>
    <font>
      <i/>
      <sz val="12"/>
      <color theme="1"/>
      <name val="Arial"/>
      <family val="2"/>
    </font>
  </fonts>
  <fills count="2">
    <fill>
      <patternFill patternType="none"/>
    </fill>
    <fill>
      <patternFill patternType="gray125"/>
    </fill>
  </fills>
  <borders count="12">
    <border>
      <left/>
      <right/>
      <top/>
      <bottom/>
      <diagonal/>
    </border>
    <border>
      <left/>
      <right/>
      <top/>
      <bottom style="double">
        <color auto="1"/>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style="thin">
        <color indexed="64"/>
      </bottom>
      <diagonal/>
    </border>
  </borders>
  <cellStyleXfs count="5">
    <xf numFmtId="0" fontId="0" fillId="0" borderId="0"/>
    <xf numFmtId="0" fontId="6" fillId="0" borderId="0"/>
    <xf numFmtId="0" fontId="9" fillId="0" borderId="0"/>
    <xf numFmtId="44" fontId="11" fillId="0" borderId="0" applyFont="0" applyFill="0" applyBorder="0" applyAlignment="0" applyProtection="0"/>
    <xf numFmtId="9" fontId="11" fillId="0" borderId="0" applyFont="0" applyFill="0" applyBorder="0" applyAlignment="0" applyProtection="0"/>
  </cellStyleXfs>
  <cellXfs count="54">
    <xf numFmtId="0" fontId="0" fillId="0" borderId="0" xfId="0"/>
    <xf numFmtId="0" fontId="7" fillId="0" borderId="0" xfId="0" applyFont="1"/>
    <xf numFmtId="0" fontId="8" fillId="0" borderId="0" xfId="0" applyFont="1"/>
    <xf numFmtId="0" fontId="7" fillId="0" borderId="1" xfId="0" applyFont="1" applyBorder="1"/>
    <xf numFmtId="0" fontId="7" fillId="0" borderId="1" xfId="0" applyFont="1" applyBorder="1" applyAlignment="1">
      <alignment wrapText="1"/>
    </xf>
    <xf numFmtId="14" fontId="8" fillId="0" borderId="0" xfId="0" applyNumberFormat="1" applyFont="1"/>
    <xf numFmtId="164" fontId="8" fillId="0" borderId="0" xfId="0" applyNumberFormat="1" applyFont="1"/>
    <xf numFmtId="0" fontId="9" fillId="0" borderId="0" xfId="2"/>
    <xf numFmtId="0" fontId="7" fillId="0" borderId="0" xfId="2" applyFont="1"/>
    <xf numFmtId="0" fontId="7" fillId="0" borderId="1" xfId="2" applyFont="1" applyBorder="1"/>
    <xf numFmtId="0" fontId="8" fillId="0" borderId="0" xfId="2" applyFont="1" applyAlignment="1">
      <alignment vertical="center" wrapText="1"/>
    </xf>
    <xf numFmtId="10" fontId="8" fillId="0" borderId="0" xfId="2" applyNumberFormat="1" applyFont="1" applyAlignment="1">
      <alignment vertical="center" wrapText="1"/>
    </xf>
    <xf numFmtId="0" fontId="10" fillId="0" borderId="2" xfId="0" applyFont="1" applyBorder="1" applyAlignment="1">
      <alignment horizontal="center" vertical="center"/>
    </xf>
    <xf numFmtId="164" fontId="0" fillId="0" borderId="0" xfId="0" applyNumberFormat="1"/>
    <xf numFmtId="0" fontId="12" fillId="0" borderId="0" xfId="0" applyFont="1"/>
    <xf numFmtId="9" fontId="0" fillId="0" borderId="0" xfId="0" applyNumberFormat="1"/>
    <xf numFmtId="0" fontId="8" fillId="0" borderId="0" xfId="0" applyFont="1" applyAlignment="1">
      <alignment horizontal="center"/>
    </xf>
    <xf numFmtId="164" fontId="8" fillId="0" borderId="0" xfId="0" applyNumberFormat="1" applyFont="1" applyAlignment="1">
      <alignment horizontal="center"/>
    </xf>
    <xf numFmtId="164" fontId="8" fillId="0" borderId="0" xfId="3" applyNumberFormat="1" applyFont="1" applyAlignment="1">
      <alignment horizontal="center"/>
    </xf>
    <xf numFmtId="9" fontId="8" fillId="0" borderId="0" xfId="4" applyFont="1"/>
    <xf numFmtId="10" fontId="8" fillId="0" borderId="0" xfId="0" applyNumberFormat="1" applyFont="1"/>
    <xf numFmtId="165" fontId="8" fillId="0" borderId="0" xfId="0" applyNumberFormat="1" applyFont="1"/>
    <xf numFmtId="166" fontId="8" fillId="0" borderId="0" xfId="0" applyNumberFormat="1" applyFont="1"/>
    <xf numFmtId="0" fontId="13" fillId="0" borderId="11" xfId="0" applyFont="1" applyBorder="1" applyAlignment="1">
      <alignment horizontal="centerContinuous"/>
    </xf>
    <xf numFmtId="0" fontId="8" fillId="0" borderId="3" xfId="0" applyFont="1" applyBorder="1"/>
    <xf numFmtId="0" fontId="13" fillId="0" borderId="11" xfId="0" applyFont="1" applyBorder="1" applyAlignment="1">
      <alignment horizontal="center"/>
    </xf>
    <xf numFmtId="0" fontId="2" fillId="0" borderId="5" xfId="0" applyFont="1" applyBorder="1" applyAlignment="1">
      <alignment horizontal="center"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3" xfId="0" applyFont="1" applyBorder="1" applyAlignment="1">
      <alignment horizontal="center" vertical="center"/>
    </xf>
    <xf numFmtId="0" fontId="2" fillId="0" borderId="8" xfId="0" applyFont="1" applyBorder="1" applyAlignment="1">
      <alignment horizontal="center" vertical="center"/>
    </xf>
    <xf numFmtId="0" fontId="3" fillId="0" borderId="5" xfId="0" applyFont="1" applyBorder="1" applyAlignment="1">
      <alignment horizontal="left" vertical="top" wrapText="1"/>
    </xf>
    <xf numFmtId="0" fontId="3" fillId="0" borderId="4" xfId="0" applyFont="1" applyBorder="1" applyAlignment="1">
      <alignment horizontal="left" vertical="top" wrapText="1"/>
    </xf>
    <xf numFmtId="0" fontId="3" fillId="0" borderId="6" xfId="0" applyFont="1" applyBorder="1" applyAlignment="1">
      <alignment horizontal="left" vertical="top" wrapText="1"/>
    </xf>
    <xf numFmtId="0" fontId="3" fillId="0" borderId="9" xfId="0" applyFont="1" applyBorder="1" applyAlignment="1">
      <alignment horizontal="left" vertical="top" wrapText="1"/>
    </xf>
    <xf numFmtId="0" fontId="3" fillId="0" borderId="0" xfId="0" applyFont="1" applyAlignment="1">
      <alignment horizontal="left" vertical="top" wrapText="1"/>
    </xf>
    <xf numFmtId="0" fontId="3" fillId="0" borderId="10" xfId="0" applyFont="1" applyBorder="1" applyAlignment="1">
      <alignment horizontal="left" vertical="top" wrapText="1"/>
    </xf>
    <xf numFmtId="0" fontId="5" fillId="0" borderId="9" xfId="0" applyFont="1" applyBorder="1" applyAlignment="1">
      <alignment horizontal="left" vertical="top" wrapText="1"/>
    </xf>
    <xf numFmtId="0" fontId="5" fillId="0" borderId="0" xfId="0" applyFont="1" applyAlignment="1">
      <alignment horizontal="left" vertical="top" wrapText="1"/>
    </xf>
    <xf numFmtId="0" fontId="5" fillId="0" borderId="10" xfId="0" applyFont="1" applyBorder="1" applyAlignment="1">
      <alignment horizontal="left" vertical="top" wrapText="1"/>
    </xf>
    <xf numFmtId="0" fontId="1" fillId="0" borderId="9" xfId="0" applyFont="1" applyBorder="1" applyAlignment="1">
      <alignment horizontal="left" vertical="top" wrapText="1"/>
    </xf>
    <xf numFmtId="0" fontId="1" fillId="0" borderId="0" xfId="0" applyFont="1" applyAlignment="1">
      <alignment horizontal="left" vertical="top" wrapText="1"/>
    </xf>
    <xf numFmtId="0" fontId="1" fillId="0" borderId="10" xfId="0" applyFont="1" applyBorder="1" applyAlignment="1">
      <alignment horizontal="left" vertical="top" wrapText="1"/>
    </xf>
    <xf numFmtId="0" fontId="0" fillId="0" borderId="9" xfId="0" applyBorder="1" applyAlignment="1">
      <alignment horizontal="left" vertical="top" wrapText="1"/>
    </xf>
    <xf numFmtId="0" fontId="0" fillId="0" borderId="0" xfId="0" applyAlignment="1">
      <alignment horizontal="left" vertical="top" wrapText="1"/>
    </xf>
    <xf numFmtId="0" fontId="0" fillId="0" borderId="10" xfId="0" applyBorder="1" applyAlignment="1">
      <alignment horizontal="left" vertical="top" wrapText="1"/>
    </xf>
    <xf numFmtId="0" fontId="0" fillId="0" borderId="9" xfId="0" applyBorder="1" applyAlignment="1">
      <alignment wrapText="1"/>
    </xf>
    <xf numFmtId="0" fontId="0" fillId="0" borderId="0" xfId="0" applyAlignment="1">
      <alignment wrapText="1"/>
    </xf>
    <xf numFmtId="0" fontId="0" fillId="0" borderId="10" xfId="0" applyBorder="1" applyAlignment="1">
      <alignment wrapText="1"/>
    </xf>
    <xf numFmtId="0" fontId="0" fillId="0" borderId="7" xfId="0" applyBorder="1" applyAlignment="1">
      <alignment wrapText="1"/>
    </xf>
    <xf numFmtId="0" fontId="0" fillId="0" borderId="3" xfId="0" applyBorder="1" applyAlignment="1">
      <alignment wrapText="1"/>
    </xf>
    <xf numFmtId="0" fontId="0" fillId="0" borderId="8" xfId="0" applyBorder="1" applyAlignment="1">
      <alignment wrapText="1"/>
    </xf>
    <xf numFmtId="14" fontId="12" fillId="0" borderId="0" xfId="0" applyNumberFormat="1" applyFont="1"/>
  </cellXfs>
  <cellStyles count="5">
    <cellStyle name="Currency" xfId="3" builtinId="4"/>
    <cellStyle name="Normal" xfId="0" builtinId="0"/>
    <cellStyle name="Normal 2" xfId="1" xr:uid="{80B4F9F4-3C1C-4B08-A3B2-FB6878D98BF1}"/>
    <cellStyle name="Normal 3" xfId="2" xr:uid="{4E5097A7-4C4B-4E64-83B5-BF9F441D02FE}"/>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Stock Prices and DJIA (9/3/2010 - 10/1/2010)</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'Chapter 9_Problem 1'!$C$20</c:f>
              <c:strCache>
                <c:ptCount val="1"/>
                <c:pt idx="0">
                  <c:v>IBM</c:v>
                </c:pt>
              </c:strCache>
            </c:strRef>
          </c:tx>
          <c:spPr>
            <a:ln w="22225" cap="rnd">
              <a:solidFill>
                <a:schemeClr val="accent6"/>
              </a:solidFill>
              <a:round/>
            </a:ln>
            <a:effectLst/>
          </c:spPr>
          <c:marker>
            <c:symbol val="diamond"/>
            <c:size val="6"/>
            <c:spPr>
              <a:solidFill>
                <a:schemeClr val="accent6"/>
              </a:solidFill>
              <a:ln w="9525">
                <a:solidFill>
                  <a:schemeClr val="accent6"/>
                </a:solidFill>
                <a:round/>
              </a:ln>
              <a:effectLst/>
            </c:spPr>
          </c:marker>
          <c:cat>
            <c:numRef>
              <c:f>'Chapter 9_Problem 1'!$B$21:$B$40</c:f>
              <c:numCache>
                <c:formatCode>m/d/yyyy</c:formatCode>
                <c:ptCount val="20"/>
                <c:pt idx="0">
                  <c:v>40424</c:v>
                </c:pt>
                <c:pt idx="1">
                  <c:v>40428</c:v>
                </c:pt>
                <c:pt idx="2">
                  <c:v>40429</c:v>
                </c:pt>
                <c:pt idx="3">
                  <c:v>40430</c:v>
                </c:pt>
                <c:pt idx="4">
                  <c:v>40431</c:v>
                </c:pt>
                <c:pt idx="5">
                  <c:v>40434</c:v>
                </c:pt>
                <c:pt idx="6">
                  <c:v>40435</c:v>
                </c:pt>
                <c:pt idx="7">
                  <c:v>40436</c:v>
                </c:pt>
                <c:pt idx="8">
                  <c:v>40437</c:v>
                </c:pt>
                <c:pt idx="9">
                  <c:v>40438</c:v>
                </c:pt>
                <c:pt idx="10">
                  <c:v>40441</c:v>
                </c:pt>
                <c:pt idx="11">
                  <c:v>40442</c:v>
                </c:pt>
                <c:pt idx="12">
                  <c:v>40443</c:v>
                </c:pt>
                <c:pt idx="13">
                  <c:v>40444</c:v>
                </c:pt>
                <c:pt idx="14">
                  <c:v>40445</c:v>
                </c:pt>
                <c:pt idx="15">
                  <c:v>40448</c:v>
                </c:pt>
                <c:pt idx="16">
                  <c:v>40449</c:v>
                </c:pt>
                <c:pt idx="17">
                  <c:v>40450</c:v>
                </c:pt>
                <c:pt idx="18">
                  <c:v>40451</c:v>
                </c:pt>
                <c:pt idx="19">
                  <c:v>40452</c:v>
                </c:pt>
              </c:numCache>
            </c:numRef>
          </c:cat>
          <c:val>
            <c:numRef>
              <c:f>'Chapter 9_Problem 1'!$C$21:$C$40</c:f>
              <c:numCache>
                <c:formatCode>"$"#,##0.00</c:formatCode>
                <c:ptCount val="20"/>
                <c:pt idx="0">
                  <c:v>127.58</c:v>
                </c:pt>
                <c:pt idx="1">
                  <c:v>125.95</c:v>
                </c:pt>
                <c:pt idx="2">
                  <c:v>126.08</c:v>
                </c:pt>
                <c:pt idx="3">
                  <c:v>126.36</c:v>
                </c:pt>
                <c:pt idx="4">
                  <c:v>127.99</c:v>
                </c:pt>
                <c:pt idx="5">
                  <c:v>129.61000000000001</c:v>
                </c:pt>
                <c:pt idx="6">
                  <c:v>128.85</c:v>
                </c:pt>
                <c:pt idx="7">
                  <c:v>129.43</c:v>
                </c:pt>
                <c:pt idx="8">
                  <c:v>129.66999999999999</c:v>
                </c:pt>
                <c:pt idx="9">
                  <c:v>130.19</c:v>
                </c:pt>
                <c:pt idx="10">
                  <c:v>131.79</c:v>
                </c:pt>
                <c:pt idx="11">
                  <c:v>131.97999999999999</c:v>
                </c:pt>
                <c:pt idx="12">
                  <c:v>132.57</c:v>
                </c:pt>
                <c:pt idx="13">
                  <c:v>131.66999999999999</c:v>
                </c:pt>
                <c:pt idx="14">
                  <c:v>134.11000000000001</c:v>
                </c:pt>
                <c:pt idx="15">
                  <c:v>134.65</c:v>
                </c:pt>
                <c:pt idx="16">
                  <c:v>134.88999999999999</c:v>
                </c:pt>
                <c:pt idx="17">
                  <c:v>135.47999999999999</c:v>
                </c:pt>
                <c:pt idx="18">
                  <c:v>134.13999999999999</c:v>
                </c:pt>
                <c:pt idx="19">
                  <c:v>135.63999999999999</c:v>
                </c:pt>
              </c:numCache>
            </c:numRef>
          </c:val>
          <c:smooth val="0"/>
          <c:extLst>
            <c:ext xmlns:c16="http://schemas.microsoft.com/office/drawing/2014/chart" uri="{C3380CC4-5D6E-409C-BE32-E72D297353CC}">
              <c16:uniqueId val="{00000000-FBA9-4B38-B2AC-3C7D17A96071}"/>
            </c:ext>
          </c:extLst>
        </c:ser>
        <c:ser>
          <c:idx val="1"/>
          <c:order val="1"/>
          <c:tx>
            <c:strRef>
              <c:f>'Chapter 9_Problem 1'!$D$20</c:f>
              <c:strCache>
                <c:ptCount val="1"/>
                <c:pt idx="0">
                  <c:v>INTC</c:v>
                </c:pt>
              </c:strCache>
            </c:strRef>
          </c:tx>
          <c:spPr>
            <a:ln w="22225" cap="rnd">
              <a:solidFill>
                <a:schemeClr val="accent5"/>
              </a:solidFill>
              <a:round/>
            </a:ln>
            <a:effectLst/>
          </c:spPr>
          <c:marker>
            <c:symbol val="square"/>
            <c:size val="6"/>
            <c:spPr>
              <a:solidFill>
                <a:schemeClr val="accent5"/>
              </a:solidFill>
              <a:ln w="9525">
                <a:solidFill>
                  <a:schemeClr val="accent5"/>
                </a:solidFill>
                <a:round/>
              </a:ln>
              <a:effectLst/>
            </c:spPr>
          </c:marker>
          <c:cat>
            <c:numRef>
              <c:f>'Chapter 9_Problem 1'!$B$21:$B$40</c:f>
              <c:numCache>
                <c:formatCode>m/d/yyyy</c:formatCode>
                <c:ptCount val="20"/>
                <c:pt idx="0">
                  <c:v>40424</c:v>
                </c:pt>
                <c:pt idx="1">
                  <c:v>40428</c:v>
                </c:pt>
                <c:pt idx="2">
                  <c:v>40429</c:v>
                </c:pt>
                <c:pt idx="3">
                  <c:v>40430</c:v>
                </c:pt>
                <c:pt idx="4">
                  <c:v>40431</c:v>
                </c:pt>
                <c:pt idx="5">
                  <c:v>40434</c:v>
                </c:pt>
                <c:pt idx="6">
                  <c:v>40435</c:v>
                </c:pt>
                <c:pt idx="7">
                  <c:v>40436</c:v>
                </c:pt>
                <c:pt idx="8">
                  <c:v>40437</c:v>
                </c:pt>
                <c:pt idx="9">
                  <c:v>40438</c:v>
                </c:pt>
                <c:pt idx="10">
                  <c:v>40441</c:v>
                </c:pt>
                <c:pt idx="11">
                  <c:v>40442</c:v>
                </c:pt>
                <c:pt idx="12">
                  <c:v>40443</c:v>
                </c:pt>
                <c:pt idx="13">
                  <c:v>40444</c:v>
                </c:pt>
                <c:pt idx="14">
                  <c:v>40445</c:v>
                </c:pt>
                <c:pt idx="15">
                  <c:v>40448</c:v>
                </c:pt>
                <c:pt idx="16">
                  <c:v>40449</c:v>
                </c:pt>
                <c:pt idx="17">
                  <c:v>40450</c:v>
                </c:pt>
                <c:pt idx="18">
                  <c:v>40451</c:v>
                </c:pt>
                <c:pt idx="19">
                  <c:v>40452</c:v>
                </c:pt>
              </c:numCache>
            </c:numRef>
          </c:cat>
          <c:val>
            <c:numRef>
              <c:f>'Chapter 9_Problem 1'!$D$21:$D$40</c:f>
              <c:numCache>
                <c:formatCode>"$"#,##0.00</c:formatCode>
                <c:ptCount val="20"/>
                <c:pt idx="0">
                  <c:v>18.43</c:v>
                </c:pt>
                <c:pt idx="1">
                  <c:v>18.12</c:v>
                </c:pt>
                <c:pt idx="2">
                  <c:v>17.899999999999999</c:v>
                </c:pt>
                <c:pt idx="3">
                  <c:v>18</c:v>
                </c:pt>
                <c:pt idx="4">
                  <c:v>17.97</c:v>
                </c:pt>
                <c:pt idx="5">
                  <c:v>18.556999999999999</c:v>
                </c:pt>
                <c:pt idx="6">
                  <c:v>18.739999999999998</c:v>
                </c:pt>
                <c:pt idx="7">
                  <c:v>18.72</c:v>
                </c:pt>
                <c:pt idx="8">
                  <c:v>18.97</c:v>
                </c:pt>
                <c:pt idx="9">
                  <c:v>18.809999999999999</c:v>
                </c:pt>
                <c:pt idx="10">
                  <c:v>18.93</c:v>
                </c:pt>
                <c:pt idx="11">
                  <c:v>19.14</c:v>
                </c:pt>
                <c:pt idx="12">
                  <c:v>19.010000000000002</c:v>
                </c:pt>
                <c:pt idx="13">
                  <c:v>18.98</c:v>
                </c:pt>
                <c:pt idx="14">
                  <c:v>19.422999999999998</c:v>
                </c:pt>
                <c:pt idx="15">
                  <c:v>19.234999999999999</c:v>
                </c:pt>
                <c:pt idx="16">
                  <c:v>19.504999999999999</c:v>
                </c:pt>
                <c:pt idx="17">
                  <c:v>19.239999999999998</c:v>
                </c:pt>
                <c:pt idx="18">
                  <c:v>19.2</c:v>
                </c:pt>
                <c:pt idx="19">
                  <c:v>19.32</c:v>
                </c:pt>
              </c:numCache>
            </c:numRef>
          </c:val>
          <c:smooth val="0"/>
          <c:extLst>
            <c:ext xmlns:c16="http://schemas.microsoft.com/office/drawing/2014/chart" uri="{C3380CC4-5D6E-409C-BE32-E72D297353CC}">
              <c16:uniqueId val="{00000001-FBA9-4B38-B2AC-3C7D17A96071}"/>
            </c:ext>
          </c:extLst>
        </c:ser>
        <c:ser>
          <c:idx val="2"/>
          <c:order val="2"/>
          <c:tx>
            <c:strRef>
              <c:f>'Chapter 9_Problem 1'!$E$20</c:f>
              <c:strCache>
                <c:ptCount val="1"/>
                <c:pt idx="0">
                  <c:v>CSCO</c:v>
                </c:pt>
              </c:strCache>
            </c:strRef>
          </c:tx>
          <c:spPr>
            <a:ln w="22225" cap="rnd">
              <a:solidFill>
                <a:schemeClr val="accent4"/>
              </a:solidFill>
              <a:round/>
            </a:ln>
            <a:effectLst/>
          </c:spPr>
          <c:marker>
            <c:symbol val="triangle"/>
            <c:size val="6"/>
            <c:spPr>
              <a:solidFill>
                <a:schemeClr val="accent4"/>
              </a:solidFill>
              <a:ln w="9525">
                <a:solidFill>
                  <a:schemeClr val="accent4"/>
                </a:solidFill>
                <a:round/>
              </a:ln>
              <a:effectLst/>
            </c:spPr>
          </c:marker>
          <c:cat>
            <c:numRef>
              <c:f>'Chapter 9_Problem 1'!$B$21:$B$40</c:f>
              <c:numCache>
                <c:formatCode>m/d/yyyy</c:formatCode>
                <c:ptCount val="20"/>
                <c:pt idx="0">
                  <c:v>40424</c:v>
                </c:pt>
                <c:pt idx="1">
                  <c:v>40428</c:v>
                </c:pt>
                <c:pt idx="2">
                  <c:v>40429</c:v>
                </c:pt>
                <c:pt idx="3">
                  <c:v>40430</c:v>
                </c:pt>
                <c:pt idx="4">
                  <c:v>40431</c:v>
                </c:pt>
                <c:pt idx="5">
                  <c:v>40434</c:v>
                </c:pt>
                <c:pt idx="6">
                  <c:v>40435</c:v>
                </c:pt>
                <c:pt idx="7">
                  <c:v>40436</c:v>
                </c:pt>
                <c:pt idx="8">
                  <c:v>40437</c:v>
                </c:pt>
                <c:pt idx="9">
                  <c:v>40438</c:v>
                </c:pt>
                <c:pt idx="10">
                  <c:v>40441</c:v>
                </c:pt>
                <c:pt idx="11">
                  <c:v>40442</c:v>
                </c:pt>
                <c:pt idx="12">
                  <c:v>40443</c:v>
                </c:pt>
                <c:pt idx="13">
                  <c:v>40444</c:v>
                </c:pt>
                <c:pt idx="14">
                  <c:v>40445</c:v>
                </c:pt>
                <c:pt idx="15">
                  <c:v>40448</c:v>
                </c:pt>
                <c:pt idx="16">
                  <c:v>40449</c:v>
                </c:pt>
                <c:pt idx="17">
                  <c:v>40450</c:v>
                </c:pt>
                <c:pt idx="18">
                  <c:v>40451</c:v>
                </c:pt>
                <c:pt idx="19">
                  <c:v>40452</c:v>
                </c:pt>
              </c:numCache>
            </c:numRef>
          </c:cat>
          <c:val>
            <c:numRef>
              <c:f>'Chapter 9_Problem 1'!$E$21:$E$40</c:f>
              <c:numCache>
                <c:formatCode>"$"#,##0.00</c:formatCode>
                <c:ptCount val="20"/>
                <c:pt idx="0">
                  <c:v>21.04</c:v>
                </c:pt>
                <c:pt idx="1">
                  <c:v>20.58</c:v>
                </c:pt>
                <c:pt idx="2">
                  <c:v>20.64</c:v>
                </c:pt>
                <c:pt idx="3">
                  <c:v>20.61</c:v>
                </c:pt>
                <c:pt idx="4">
                  <c:v>20.62</c:v>
                </c:pt>
                <c:pt idx="5">
                  <c:v>21.26</c:v>
                </c:pt>
                <c:pt idx="6">
                  <c:v>21.45</c:v>
                </c:pt>
                <c:pt idx="7">
                  <c:v>21.59</c:v>
                </c:pt>
                <c:pt idx="8">
                  <c:v>21.93</c:v>
                </c:pt>
                <c:pt idx="9">
                  <c:v>21.863</c:v>
                </c:pt>
                <c:pt idx="10">
                  <c:v>21.75</c:v>
                </c:pt>
                <c:pt idx="11">
                  <c:v>21.64</c:v>
                </c:pt>
                <c:pt idx="12">
                  <c:v>21.67</c:v>
                </c:pt>
                <c:pt idx="13">
                  <c:v>21.53</c:v>
                </c:pt>
                <c:pt idx="14">
                  <c:v>22.09</c:v>
                </c:pt>
                <c:pt idx="15">
                  <c:v>22.11</c:v>
                </c:pt>
                <c:pt idx="16">
                  <c:v>21.863</c:v>
                </c:pt>
                <c:pt idx="17">
                  <c:v>21.87</c:v>
                </c:pt>
                <c:pt idx="18">
                  <c:v>21.9</c:v>
                </c:pt>
                <c:pt idx="19">
                  <c:v>21.91</c:v>
                </c:pt>
              </c:numCache>
            </c:numRef>
          </c:val>
          <c:smooth val="0"/>
          <c:extLst>
            <c:ext xmlns:c16="http://schemas.microsoft.com/office/drawing/2014/chart" uri="{C3380CC4-5D6E-409C-BE32-E72D297353CC}">
              <c16:uniqueId val="{00000002-FBA9-4B38-B2AC-3C7D17A96071}"/>
            </c:ext>
          </c:extLst>
        </c:ser>
        <c:ser>
          <c:idx val="3"/>
          <c:order val="3"/>
          <c:tx>
            <c:strRef>
              <c:f>'Chapter 9_Problem 1'!$F$20</c:f>
              <c:strCache>
                <c:ptCount val="1"/>
                <c:pt idx="0">
                  <c:v>GE</c:v>
                </c:pt>
              </c:strCache>
            </c:strRef>
          </c:tx>
          <c:spPr>
            <a:ln w="22225" cap="rnd">
              <a:solidFill>
                <a:schemeClr val="accent6">
                  <a:lumMod val="60000"/>
                </a:schemeClr>
              </a:solidFill>
              <a:round/>
            </a:ln>
            <a:effectLst/>
          </c:spPr>
          <c:marker>
            <c:symbol val="x"/>
            <c:size val="6"/>
            <c:spPr>
              <a:noFill/>
              <a:ln w="9525">
                <a:solidFill>
                  <a:schemeClr val="accent6">
                    <a:lumMod val="60000"/>
                  </a:schemeClr>
                </a:solidFill>
                <a:round/>
              </a:ln>
              <a:effectLst/>
            </c:spPr>
          </c:marker>
          <c:cat>
            <c:numRef>
              <c:f>'Chapter 9_Problem 1'!$B$21:$B$40</c:f>
              <c:numCache>
                <c:formatCode>m/d/yyyy</c:formatCode>
                <c:ptCount val="20"/>
                <c:pt idx="0">
                  <c:v>40424</c:v>
                </c:pt>
                <c:pt idx="1">
                  <c:v>40428</c:v>
                </c:pt>
                <c:pt idx="2">
                  <c:v>40429</c:v>
                </c:pt>
                <c:pt idx="3">
                  <c:v>40430</c:v>
                </c:pt>
                <c:pt idx="4">
                  <c:v>40431</c:v>
                </c:pt>
                <c:pt idx="5">
                  <c:v>40434</c:v>
                </c:pt>
                <c:pt idx="6">
                  <c:v>40435</c:v>
                </c:pt>
                <c:pt idx="7">
                  <c:v>40436</c:v>
                </c:pt>
                <c:pt idx="8">
                  <c:v>40437</c:v>
                </c:pt>
                <c:pt idx="9">
                  <c:v>40438</c:v>
                </c:pt>
                <c:pt idx="10">
                  <c:v>40441</c:v>
                </c:pt>
                <c:pt idx="11">
                  <c:v>40442</c:v>
                </c:pt>
                <c:pt idx="12">
                  <c:v>40443</c:v>
                </c:pt>
                <c:pt idx="13">
                  <c:v>40444</c:v>
                </c:pt>
                <c:pt idx="14">
                  <c:v>40445</c:v>
                </c:pt>
                <c:pt idx="15">
                  <c:v>40448</c:v>
                </c:pt>
                <c:pt idx="16">
                  <c:v>40449</c:v>
                </c:pt>
                <c:pt idx="17">
                  <c:v>40450</c:v>
                </c:pt>
                <c:pt idx="18">
                  <c:v>40451</c:v>
                </c:pt>
                <c:pt idx="19">
                  <c:v>40452</c:v>
                </c:pt>
              </c:numCache>
            </c:numRef>
          </c:cat>
          <c:val>
            <c:numRef>
              <c:f>'Chapter 9_Problem 1'!$F$21:$F$40</c:f>
              <c:numCache>
                <c:formatCode>"$"#,##0.00</c:formatCode>
                <c:ptCount val="20"/>
                <c:pt idx="0">
                  <c:v>15.391999999999999</c:v>
                </c:pt>
                <c:pt idx="1">
                  <c:v>15.44</c:v>
                </c:pt>
                <c:pt idx="2">
                  <c:v>15.7</c:v>
                </c:pt>
                <c:pt idx="3">
                  <c:v>15.91</c:v>
                </c:pt>
                <c:pt idx="4">
                  <c:v>15.98</c:v>
                </c:pt>
                <c:pt idx="5">
                  <c:v>16.25</c:v>
                </c:pt>
                <c:pt idx="6">
                  <c:v>16.16</c:v>
                </c:pt>
                <c:pt idx="7">
                  <c:v>16.34</c:v>
                </c:pt>
                <c:pt idx="8">
                  <c:v>16.23</c:v>
                </c:pt>
                <c:pt idx="9">
                  <c:v>16.29</c:v>
                </c:pt>
                <c:pt idx="10">
                  <c:v>16.55</c:v>
                </c:pt>
                <c:pt idx="11">
                  <c:v>16.52</c:v>
                </c:pt>
                <c:pt idx="12">
                  <c:v>16.5</c:v>
                </c:pt>
                <c:pt idx="13">
                  <c:v>16.14</c:v>
                </c:pt>
                <c:pt idx="14">
                  <c:v>16.66</c:v>
                </c:pt>
                <c:pt idx="15">
                  <c:v>16.43</c:v>
                </c:pt>
                <c:pt idx="16">
                  <c:v>16.440000000000001</c:v>
                </c:pt>
                <c:pt idx="17">
                  <c:v>16.36</c:v>
                </c:pt>
                <c:pt idx="18">
                  <c:v>16.25</c:v>
                </c:pt>
                <c:pt idx="19">
                  <c:v>16.36</c:v>
                </c:pt>
              </c:numCache>
            </c:numRef>
          </c:val>
          <c:smooth val="0"/>
          <c:extLst>
            <c:ext xmlns:c16="http://schemas.microsoft.com/office/drawing/2014/chart" uri="{C3380CC4-5D6E-409C-BE32-E72D297353CC}">
              <c16:uniqueId val="{00000003-FBA9-4B38-B2AC-3C7D17A96071}"/>
            </c:ext>
          </c:extLst>
        </c:ser>
        <c:ser>
          <c:idx val="4"/>
          <c:order val="4"/>
          <c:tx>
            <c:strRef>
              <c:f>'Chapter 9_Problem 1'!$G$20</c:f>
              <c:strCache>
                <c:ptCount val="1"/>
                <c:pt idx="0">
                  <c:v>DJ Industrials 
Index</c:v>
                </c:pt>
              </c:strCache>
            </c:strRef>
          </c:tx>
          <c:spPr>
            <a:ln w="22225" cap="rnd">
              <a:solidFill>
                <a:schemeClr val="accent5">
                  <a:lumMod val="60000"/>
                </a:schemeClr>
              </a:solidFill>
              <a:round/>
            </a:ln>
            <a:effectLst/>
          </c:spPr>
          <c:marker>
            <c:symbol val="star"/>
            <c:size val="6"/>
            <c:spPr>
              <a:noFill/>
              <a:ln w="9525">
                <a:solidFill>
                  <a:schemeClr val="accent5">
                    <a:lumMod val="60000"/>
                  </a:schemeClr>
                </a:solidFill>
                <a:round/>
              </a:ln>
              <a:effectLst/>
            </c:spPr>
          </c:marker>
          <c:cat>
            <c:numRef>
              <c:f>'Chapter 9_Problem 1'!$B$21:$B$40</c:f>
              <c:numCache>
                <c:formatCode>m/d/yyyy</c:formatCode>
                <c:ptCount val="20"/>
                <c:pt idx="0">
                  <c:v>40424</c:v>
                </c:pt>
                <c:pt idx="1">
                  <c:v>40428</c:v>
                </c:pt>
                <c:pt idx="2">
                  <c:v>40429</c:v>
                </c:pt>
                <c:pt idx="3">
                  <c:v>40430</c:v>
                </c:pt>
                <c:pt idx="4">
                  <c:v>40431</c:v>
                </c:pt>
                <c:pt idx="5">
                  <c:v>40434</c:v>
                </c:pt>
                <c:pt idx="6">
                  <c:v>40435</c:v>
                </c:pt>
                <c:pt idx="7">
                  <c:v>40436</c:v>
                </c:pt>
                <c:pt idx="8">
                  <c:v>40437</c:v>
                </c:pt>
                <c:pt idx="9">
                  <c:v>40438</c:v>
                </c:pt>
                <c:pt idx="10">
                  <c:v>40441</c:v>
                </c:pt>
                <c:pt idx="11">
                  <c:v>40442</c:v>
                </c:pt>
                <c:pt idx="12">
                  <c:v>40443</c:v>
                </c:pt>
                <c:pt idx="13">
                  <c:v>40444</c:v>
                </c:pt>
                <c:pt idx="14">
                  <c:v>40445</c:v>
                </c:pt>
                <c:pt idx="15">
                  <c:v>40448</c:v>
                </c:pt>
                <c:pt idx="16">
                  <c:v>40449</c:v>
                </c:pt>
                <c:pt idx="17">
                  <c:v>40450</c:v>
                </c:pt>
                <c:pt idx="18">
                  <c:v>40451</c:v>
                </c:pt>
                <c:pt idx="19">
                  <c:v>40452</c:v>
                </c:pt>
              </c:numCache>
            </c:numRef>
          </c:cat>
          <c:val>
            <c:numRef>
              <c:f>'Chapter 9_Problem 1'!$G$21:$G$40</c:f>
              <c:numCache>
                <c:formatCode>General</c:formatCode>
                <c:ptCount val="20"/>
                <c:pt idx="0">
                  <c:v>10447.93</c:v>
                </c:pt>
                <c:pt idx="1">
                  <c:v>10340.69</c:v>
                </c:pt>
                <c:pt idx="2">
                  <c:v>10387.01</c:v>
                </c:pt>
                <c:pt idx="3">
                  <c:v>10415.24</c:v>
                </c:pt>
                <c:pt idx="4">
                  <c:v>10462.77</c:v>
                </c:pt>
                <c:pt idx="5">
                  <c:v>10544.13</c:v>
                </c:pt>
                <c:pt idx="6">
                  <c:v>10526.49</c:v>
                </c:pt>
                <c:pt idx="7">
                  <c:v>10572.73</c:v>
                </c:pt>
                <c:pt idx="8">
                  <c:v>10594.83</c:v>
                </c:pt>
                <c:pt idx="9">
                  <c:v>10607.85</c:v>
                </c:pt>
                <c:pt idx="10">
                  <c:v>10753.62</c:v>
                </c:pt>
                <c:pt idx="11">
                  <c:v>10761.03</c:v>
                </c:pt>
                <c:pt idx="12">
                  <c:v>10739.31</c:v>
                </c:pt>
                <c:pt idx="13">
                  <c:v>10662.42</c:v>
                </c:pt>
                <c:pt idx="14">
                  <c:v>10860.26</c:v>
                </c:pt>
                <c:pt idx="15">
                  <c:v>10812.04</c:v>
                </c:pt>
                <c:pt idx="16">
                  <c:v>10858.14</c:v>
                </c:pt>
                <c:pt idx="17">
                  <c:v>10835.28</c:v>
                </c:pt>
                <c:pt idx="18">
                  <c:v>10788.05</c:v>
                </c:pt>
                <c:pt idx="19">
                  <c:v>10829.68</c:v>
                </c:pt>
              </c:numCache>
            </c:numRef>
          </c:val>
          <c:smooth val="0"/>
          <c:extLst>
            <c:ext xmlns:c16="http://schemas.microsoft.com/office/drawing/2014/chart" uri="{C3380CC4-5D6E-409C-BE32-E72D297353CC}">
              <c16:uniqueId val="{00000004-FBA9-4B38-B2AC-3C7D17A96071}"/>
            </c:ext>
          </c:extLst>
        </c:ser>
        <c:dLbls>
          <c:showLegendKey val="0"/>
          <c:showVal val="0"/>
          <c:showCatName val="0"/>
          <c:showSerName val="0"/>
          <c:showPercent val="0"/>
          <c:showBubbleSize val="0"/>
        </c:dLbls>
        <c:marker val="1"/>
        <c:smooth val="0"/>
        <c:axId val="1092440176"/>
        <c:axId val="1092444976"/>
      </c:lineChart>
      <c:dateAx>
        <c:axId val="109244017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92444976"/>
        <c:crosses val="autoZero"/>
        <c:auto val="1"/>
        <c:lblOffset val="100"/>
        <c:baseTimeUnit val="days"/>
      </c:dateAx>
      <c:valAx>
        <c:axId val="1092444976"/>
        <c:scaling>
          <c:orientation val="minMax"/>
          <c:max val="1200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4401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Average Interest Rate on Certificate of Deposit (1990 - 2012)</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'Chapter 9_Problem 3'!$C$13</c:f>
              <c:strCache>
                <c:ptCount val="1"/>
                <c:pt idx="0">
                  <c:v>Average Rate</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'Chapter 9_Problem 3'!$B$14:$B$36</c:f>
              <c:numCache>
                <c:formatCode>General</c:formatCode>
                <c:ptCount val="2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numCache>
            </c:numRef>
          </c:cat>
          <c:val>
            <c:numRef>
              <c:f>'Chapter 9_Problem 3'!$C$14:$C$36</c:f>
              <c:numCache>
                <c:formatCode>0.00%</c:formatCode>
                <c:ptCount val="23"/>
                <c:pt idx="0">
                  <c:v>7.4999999999999997E-2</c:v>
                </c:pt>
                <c:pt idx="1">
                  <c:v>4.4999999999999998E-2</c:v>
                </c:pt>
                <c:pt idx="2">
                  <c:v>3.1E-2</c:v>
                </c:pt>
                <c:pt idx="3">
                  <c:v>3.2000000000000001E-2</c:v>
                </c:pt>
                <c:pt idx="4">
                  <c:v>5.2499999999999998E-2</c:v>
                </c:pt>
                <c:pt idx="5">
                  <c:v>5.5E-2</c:v>
                </c:pt>
                <c:pt idx="6">
                  <c:v>5.2999999999999999E-2</c:v>
                </c:pt>
                <c:pt idx="7">
                  <c:v>5.7000000000000002E-2</c:v>
                </c:pt>
                <c:pt idx="8">
                  <c:v>5.2499999999999998E-2</c:v>
                </c:pt>
                <c:pt idx="9">
                  <c:v>0.06</c:v>
                </c:pt>
                <c:pt idx="10">
                  <c:v>6.7500000000000004E-2</c:v>
                </c:pt>
                <c:pt idx="11">
                  <c:v>3.2000000000000001E-2</c:v>
                </c:pt>
                <c:pt idx="12">
                  <c:v>2.1999999999999999E-2</c:v>
                </c:pt>
                <c:pt idx="13">
                  <c:v>1.2500000000000001E-2</c:v>
                </c:pt>
                <c:pt idx="14">
                  <c:v>2.1999999999999999E-2</c:v>
                </c:pt>
                <c:pt idx="15">
                  <c:v>4.1000000000000002E-2</c:v>
                </c:pt>
                <c:pt idx="16">
                  <c:v>5.2499999999999998E-2</c:v>
                </c:pt>
                <c:pt idx="17">
                  <c:v>4.7500000000000001E-2</c:v>
                </c:pt>
                <c:pt idx="18">
                  <c:v>3.5000000000000003E-2</c:v>
                </c:pt>
                <c:pt idx="19">
                  <c:v>6.7000000000000002E-3</c:v>
                </c:pt>
                <c:pt idx="20">
                  <c:v>7.4999999999999997E-3</c:v>
                </c:pt>
                <c:pt idx="21">
                  <c:v>1.0999999999999999E-2</c:v>
                </c:pt>
                <c:pt idx="22">
                  <c:v>6.3E-3</c:v>
                </c:pt>
              </c:numCache>
            </c:numRef>
          </c:val>
          <c:smooth val="0"/>
          <c:extLst>
            <c:ext xmlns:c16="http://schemas.microsoft.com/office/drawing/2014/chart" uri="{C3380CC4-5D6E-409C-BE32-E72D297353CC}">
              <c16:uniqueId val="{00000000-A18F-4782-95D2-50F3689AF85F}"/>
            </c:ext>
          </c:extLst>
        </c:ser>
        <c:dLbls>
          <c:showLegendKey val="0"/>
          <c:showVal val="0"/>
          <c:showCatName val="0"/>
          <c:showSerName val="0"/>
          <c:showPercent val="0"/>
          <c:showBubbleSize val="0"/>
        </c:dLbls>
        <c:marker val="1"/>
        <c:smooth val="0"/>
        <c:axId val="266945152"/>
        <c:axId val="266950912"/>
      </c:lineChart>
      <c:catAx>
        <c:axId val="266945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66950912"/>
        <c:crosses val="autoZero"/>
        <c:auto val="1"/>
        <c:lblAlgn val="ctr"/>
        <c:lblOffset val="100"/>
        <c:noMultiLvlLbl val="0"/>
      </c:catAx>
      <c:valAx>
        <c:axId val="266950912"/>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Average interest rate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945152"/>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12</xdr:col>
      <xdr:colOff>57150</xdr:colOff>
      <xdr:row>0</xdr:row>
      <xdr:rowOff>114300</xdr:rowOff>
    </xdr:from>
    <xdr:to>
      <xdr:col>23</xdr:col>
      <xdr:colOff>323850</xdr:colOff>
      <xdr:row>16</xdr:row>
      <xdr:rowOff>95250</xdr:rowOff>
    </xdr:to>
    <xdr:sp macro="" textlink="">
      <xdr:nvSpPr>
        <xdr:cNvPr id="2" name="TextBox 1">
          <a:extLst>
            <a:ext uri="{FF2B5EF4-FFF2-40B4-BE49-F238E27FC236}">
              <a16:creationId xmlns:a16="http://schemas.microsoft.com/office/drawing/2014/main" id="{7376F25B-0CC9-426C-99CC-93869AB9A8BC}"/>
            </a:ext>
          </a:extLst>
        </xdr:cNvPr>
        <xdr:cNvSpPr txBox="1"/>
      </xdr:nvSpPr>
      <xdr:spPr>
        <a:xfrm>
          <a:off x="7239000" y="114300"/>
          <a:ext cx="6972300" cy="3276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u="sng"/>
            <a:t>References</a:t>
          </a:r>
        </a:p>
        <a:p>
          <a:endParaRPr lang="en-US" sz="1100"/>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352426</xdr:colOff>
      <xdr:row>0</xdr:row>
      <xdr:rowOff>190499</xdr:rowOff>
    </xdr:from>
    <xdr:to>
      <xdr:col>20</xdr:col>
      <xdr:colOff>209551</xdr:colOff>
      <xdr:row>16</xdr:row>
      <xdr:rowOff>47624</xdr:rowOff>
    </xdr:to>
    <xdr:sp macro="" textlink="">
      <xdr:nvSpPr>
        <xdr:cNvPr id="2" name="TextBox 1">
          <a:extLst>
            <a:ext uri="{FF2B5EF4-FFF2-40B4-BE49-F238E27FC236}">
              <a16:creationId xmlns:a16="http://schemas.microsoft.com/office/drawing/2014/main" id="{1C87BD8E-B6BD-411D-9C64-DCC074216CF6}"/>
            </a:ext>
          </a:extLst>
        </xdr:cNvPr>
        <xdr:cNvSpPr txBox="1"/>
      </xdr:nvSpPr>
      <xdr:spPr>
        <a:xfrm>
          <a:off x="352426" y="190499"/>
          <a:ext cx="14668500" cy="2905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002060"/>
              </a:solidFill>
              <a:effectLst/>
              <a:uLnTx/>
              <a:uFillTx/>
              <a:latin typeface="+mn-lt"/>
              <a:ea typeface="+mn-ea"/>
              <a:cs typeface="+mn-cs"/>
            </a:rPr>
            <a:t>Use Excel to answer the following questions.  Where written responses are necessary, provide your written response below each individual question using </a:t>
          </a:r>
          <a:r>
            <a:rPr kumimoji="0" lang="en-US" sz="1400" b="1" i="0" u="none" strike="noStrike" kern="0" cap="none" spc="0" normalizeH="0" baseline="0" noProof="0">
              <a:ln>
                <a:noFill/>
              </a:ln>
              <a:solidFill>
                <a:srgbClr val="FF0000"/>
              </a:solidFill>
              <a:effectLst/>
              <a:uLnTx/>
              <a:uFillTx/>
              <a:latin typeface="+mn-lt"/>
              <a:ea typeface="+mn-ea"/>
              <a:cs typeface="+mn-cs"/>
            </a:rPr>
            <a:t>RED</a:t>
          </a:r>
          <a:r>
            <a:rPr kumimoji="0" lang="en-US" sz="1400" b="1" i="0" u="none" strike="noStrike" kern="0" cap="none" spc="0" normalizeH="0" baseline="0" noProof="0">
              <a:ln>
                <a:noFill/>
              </a:ln>
              <a:solidFill>
                <a:srgbClr val="002060"/>
              </a:solidFill>
              <a:effectLst/>
              <a:uLnTx/>
              <a:uFillTx/>
              <a:latin typeface="+mn-lt"/>
              <a:ea typeface="+mn-ea"/>
              <a:cs typeface="+mn-cs"/>
            </a:rPr>
            <a:t> font.</a:t>
          </a:r>
        </a:p>
        <a:p>
          <a:pPr marL="0" marR="0" lvl="0" indent="0" defTabSz="914400" eaLnBrk="1" fontAlgn="auto" latinLnBrk="0" hangingPunct="1">
            <a:lnSpc>
              <a:spcPct val="100000"/>
            </a:lnSpc>
            <a:spcBef>
              <a:spcPts val="0"/>
            </a:spcBef>
            <a:spcAft>
              <a:spcPts val="0"/>
            </a:spcAft>
            <a:buClrTx/>
            <a:buSzTx/>
            <a:buFontTx/>
            <a:buNone/>
            <a:tabLst/>
            <a:defRPr/>
          </a:pPr>
          <a:endParaRPr lang="en-US" sz="1400">
            <a:effectLst/>
          </a:endParaRPr>
        </a:p>
        <a:p>
          <a:pPr fontAlgn="base"/>
          <a:r>
            <a:rPr lang="en-US" sz="1400" b="1" i="0">
              <a:solidFill>
                <a:srgbClr val="002060"/>
              </a:solidFill>
              <a:effectLst/>
              <a:latin typeface="+mn-lt"/>
              <a:ea typeface="+mn-ea"/>
              <a:cs typeface="+mn-cs"/>
            </a:rPr>
            <a:t>The </a:t>
          </a:r>
          <a:r>
            <a:rPr lang="en-US" sz="1400" b="1" i="1">
              <a:solidFill>
                <a:srgbClr val="002060"/>
              </a:solidFill>
              <a:effectLst/>
              <a:latin typeface="+mn-lt"/>
              <a:ea typeface="+mn-ea"/>
              <a:cs typeface="+mn-cs"/>
            </a:rPr>
            <a:t>Closing Stock Prices </a:t>
          </a:r>
          <a:r>
            <a:rPr lang="en-US" sz="1400" b="1" i="0">
              <a:solidFill>
                <a:srgbClr val="002060"/>
              </a:solidFill>
              <a:effectLst/>
              <a:latin typeface="+mn-lt"/>
              <a:ea typeface="+mn-ea"/>
              <a:cs typeface="+mn-cs"/>
            </a:rPr>
            <a:t>data below provides data for four stocks and the Dow Jones Industrial Average over a one-month period.</a:t>
          </a:r>
        </a:p>
        <a:p>
          <a:pPr fontAlgn="base"/>
          <a:r>
            <a:rPr lang="en-US" sz="1400" b="1" i="0">
              <a:solidFill>
                <a:srgbClr val="002060"/>
              </a:solidFill>
              <a:effectLst/>
              <a:latin typeface="+mn-lt"/>
              <a:ea typeface="+mn-ea"/>
              <a:cs typeface="+mn-cs"/>
            </a:rPr>
            <a:t>    1.</a:t>
          </a:r>
          <a:r>
            <a:rPr lang="en-US" sz="1400" b="1" i="0" baseline="0">
              <a:solidFill>
                <a:srgbClr val="002060"/>
              </a:solidFill>
              <a:effectLst/>
              <a:latin typeface="+mn-lt"/>
              <a:ea typeface="+mn-ea"/>
              <a:cs typeface="+mn-cs"/>
            </a:rPr>
            <a:t>  </a:t>
          </a:r>
          <a:r>
            <a:rPr lang="en-US" sz="1400" b="1" i="0">
              <a:solidFill>
                <a:srgbClr val="002060"/>
              </a:solidFill>
              <a:effectLst/>
              <a:latin typeface="+mn-lt"/>
              <a:ea typeface="+mn-ea"/>
              <a:cs typeface="+mn-cs"/>
            </a:rPr>
            <a:t>Construct</a:t>
          </a:r>
          <a:r>
            <a:rPr lang="en-US" sz="1400" b="1" i="0" baseline="0">
              <a:solidFill>
                <a:srgbClr val="002060"/>
              </a:solidFill>
              <a:effectLst/>
              <a:latin typeface="+mn-lt"/>
              <a:ea typeface="+mn-ea"/>
              <a:cs typeface="+mn-cs"/>
            </a:rPr>
            <a:t> a visual of your choice to display all four stocks prices and the DJIA for each day over the period from 9/3/2010 to 10/1/2010.  Be sure each stock/index is clearly identifiable.</a:t>
          </a:r>
        </a:p>
        <a:p>
          <a:pPr fontAlgn="base"/>
          <a:r>
            <a:rPr lang="en-US" sz="1400" b="1" i="0" baseline="0">
              <a:solidFill>
                <a:srgbClr val="FF0000"/>
              </a:solidFill>
              <a:effectLst/>
              <a:latin typeface="+mn-lt"/>
              <a:ea typeface="+mn-ea"/>
              <a:cs typeface="+mn-cs"/>
            </a:rPr>
            <a:t>A line chart with markers is constructed.</a:t>
          </a:r>
        </a:p>
        <a:p>
          <a:pPr fontAlgn="base"/>
          <a:r>
            <a:rPr lang="en-US" sz="1400" b="1" i="0">
              <a:solidFill>
                <a:srgbClr val="002060"/>
              </a:solidFill>
              <a:effectLst/>
              <a:latin typeface="+mn-lt"/>
              <a:ea typeface="+mn-ea"/>
              <a:cs typeface="+mn-cs"/>
            </a:rPr>
            <a:t>    2.</a:t>
          </a:r>
          <a:r>
            <a:rPr lang="en-US" sz="1400" b="1" i="0" baseline="0">
              <a:solidFill>
                <a:srgbClr val="002060"/>
              </a:solidFill>
              <a:effectLst/>
              <a:latin typeface="+mn-lt"/>
              <a:ea typeface="+mn-ea"/>
              <a:cs typeface="+mn-cs"/>
            </a:rPr>
            <a:t>  </a:t>
          </a:r>
          <a:r>
            <a:rPr lang="en-US" sz="1400" b="1" i="0">
              <a:solidFill>
                <a:srgbClr val="002060"/>
              </a:solidFill>
              <a:effectLst/>
              <a:latin typeface="+mn-lt"/>
              <a:ea typeface="+mn-ea"/>
              <a:cs typeface="+mn-cs"/>
            </a:rPr>
            <a:t>Develop a spreadsheet model for forecasting each of the stock prices using simple exponential smoothing with a smoothing constant of 0.3.</a:t>
          </a:r>
        </a:p>
        <a:p>
          <a:pPr fontAlgn="base"/>
          <a:r>
            <a:rPr lang="en-US" sz="1400" b="1" i="0" baseline="0">
              <a:solidFill>
                <a:srgbClr val="002060"/>
              </a:solidFill>
              <a:effectLst/>
              <a:latin typeface="+mn-lt"/>
              <a:ea typeface="+mn-ea"/>
              <a:cs typeface="+mn-cs"/>
            </a:rPr>
            <a:t>    3.  </a:t>
          </a:r>
          <a:r>
            <a:rPr lang="en-US" sz="1400" b="1" i="0">
              <a:solidFill>
                <a:srgbClr val="002060"/>
              </a:solidFill>
              <a:effectLst/>
              <a:latin typeface="+mn-lt"/>
              <a:ea typeface="+mn-ea"/>
              <a:cs typeface="+mn-cs"/>
            </a:rPr>
            <a:t>Compare your results to the output from Excel’s </a:t>
          </a:r>
          <a:r>
            <a:rPr lang="en-US" sz="1400" b="1" i="1">
              <a:solidFill>
                <a:srgbClr val="002060"/>
              </a:solidFill>
              <a:effectLst/>
              <a:latin typeface="+mn-lt"/>
              <a:ea typeface="+mn-ea"/>
              <a:cs typeface="+mn-cs"/>
            </a:rPr>
            <a:t>Data Analysis</a:t>
          </a:r>
          <a:r>
            <a:rPr lang="en-US" sz="1400" b="1" i="0">
              <a:solidFill>
                <a:srgbClr val="002060"/>
              </a:solidFill>
              <a:effectLst/>
              <a:latin typeface="+mn-lt"/>
              <a:ea typeface="+mn-ea"/>
              <a:cs typeface="+mn-cs"/>
            </a:rPr>
            <a:t> tool.</a:t>
          </a:r>
        </a:p>
        <a:p>
          <a:pPr fontAlgn="base"/>
          <a:r>
            <a:rPr lang="en-US" sz="1400" b="1" i="0">
              <a:solidFill>
                <a:srgbClr val="FF0000"/>
              </a:solidFill>
              <a:effectLst/>
              <a:latin typeface="+mn-lt"/>
              <a:ea typeface="+mn-ea"/>
              <a:cs typeface="+mn-cs"/>
            </a:rPr>
            <a:t>Both methods yield similar results with the same alpha</a:t>
          </a:r>
          <a:r>
            <a:rPr lang="en-US" sz="1400" b="1" i="0" baseline="0">
              <a:solidFill>
                <a:srgbClr val="FF0000"/>
              </a:solidFill>
              <a:effectLst/>
              <a:latin typeface="+mn-lt"/>
              <a:ea typeface="+mn-ea"/>
              <a:cs typeface="+mn-cs"/>
            </a:rPr>
            <a:t> = 0.3</a:t>
          </a:r>
          <a:r>
            <a:rPr lang="el-GR" sz="1400" b="1" i="0">
              <a:solidFill>
                <a:srgbClr val="FF0000"/>
              </a:solidFill>
              <a:effectLst/>
              <a:latin typeface="+mn-lt"/>
              <a:ea typeface="+mn-ea"/>
              <a:cs typeface="+mn-cs"/>
            </a:rPr>
            <a:t>, </a:t>
          </a:r>
          <a:r>
            <a:rPr lang="en-US" sz="1400" b="1" i="0">
              <a:solidFill>
                <a:srgbClr val="FF0000"/>
              </a:solidFill>
              <a:effectLst/>
              <a:latin typeface="+mn-lt"/>
              <a:ea typeface="+mn-ea"/>
              <a:cs typeface="+mn-cs"/>
            </a:rPr>
            <a:t>but the manual method allows more customization and understanding.</a:t>
          </a:r>
        </a:p>
        <a:p>
          <a:pPr fontAlgn="base"/>
          <a:r>
            <a:rPr lang="en-US" sz="1400" b="1" i="0" baseline="0">
              <a:solidFill>
                <a:srgbClr val="002060"/>
              </a:solidFill>
              <a:effectLst/>
              <a:latin typeface="+mn-lt"/>
              <a:ea typeface="+mn-ea"/>
              <a:cs typeface="+mn-cs"/>
            </a:rPr>
            <a:t>    4.  </a:t>
          </a:r>
          <a:r>
            <a:rPr lang="en-US" sz="1400" b="1" i="0">
              <a:solidFill>
                <a:srgbClr val="002060"/>
              </a:solidFill>
              <a:effectLst/>
              <a:latin typeface="+mn-lt"/>
              <a:ea typeface="+mn-ea"/>
              <a:cs typeface="+mn-cs"/>
            </a:rPr>
            <a:t>Compute MAD, MSE, and MAPE.</a:t>
          </a:r>
        </a:p>
        <a:p>
          <a:pPr fontAlgn="base"/>
          <a:r>
            <a:rPr lang="en-US" sz="1400" b="1" i="0">
              <a:solidFill>
                <a:srgbClr val="FF0000"/>
              </a:solidFill>
              <a:effectLst/>
              <a:latin typeface="+mn-lt"/>
              <a:ea typeface="+mn-ea"/>
              <a:cs typeface="+mn-cs"/>
            </a:rPr>
            <a:t>The results for the errors are calculated in the spreadsheet.</a:t>
          </a:r>
        </a:p>
        <a:p>
          <a:pPr fontAlgn="base"/>
          <a:r>
            <a:rPr lang="en-US" sz="1400" b="1" i="0" baseline="0">
              <a:solidFill>
                <a:srgbClr val="002060"/>
              </a:solidFill>
              <a:effectLst/>
              <a:latin typeface="+mn-lt"/>
              <a:ea typeface="+mn-ea"/>
              <a:cs typeface="+mn-cs"/>
            </a:rPr>
            <a:t>    5.  </a:t>
          </a:r>
          <a:r>
            <a:rPr lang="en-US" sz="1400" b="1" i="0">
              <a:solidFill>
                <a:srgbClr val="002060"/>
              </a:solidFill>
              <a:effectLst/>
              <a:latin typeface="+mn-lt"/>
              <a:ea typeface="+mn-ea"/>
              <a:cs typeface="+mn-cs"/>
            </a:rPr>
            <a:t>Does a smoothing constant of 0.1 or 0.5 yield better results?</a:t>
          </a:r>
        </a:p>
        <a:p>
          <a:r>
            <a:rPr lang="en-US" sz="1400" b="1" i="0">
              <a:solidFill>
                <a:srgbClr val="FF0000"/>
              </a:solidFill>
              <a:effectLst/>
              <a:latin typeface="+mn-lt"/>
              <a:ea typeface="+mn-ea"/>
              <a:cs typeface="+mn-cs"/>
            </a:rPr>
            <a:t>The</a:t>
          </a:r>
          <a:r>
            <a:rPr lang="en-US" sz="1400" b="1" i="0" baseline="0">
              <a:solidFill>
                <a:srgbClr val="FF0000"/>
              </a:solidFill>
              <a:effectLst/>
              <a:latin typeface="+mn-lt"/>
              <a:ea typeface="+mn-ea"/>
              <a:cs typeface="+mn-cs"/>
            </a:rPr>
            <a:t> smoothing constant of 0.5 yield better results than the 0.1 smoothing constant, in terms of the MAD, MSE and the MAPE results as displayed in the spreadsheet.</a:t>
          </a:r>
          <a:br>
            <a:rPr lang="en-US" sz="1400" b="0" i="0">
              <a:solidFill>
                <a:srgbClr val="FF0000"/>
              </a:solidFill>
              <a:effectLst/>
              <a:latin typeface="+mn-lt"/>
              <a:ea typeface="+mn-ea"/>
              <a:cs typeface="+mn-cs"/>
            </a:rPr>
          </a:br>
          <a:endParaRPr lang="en-US" sz="1400" b="1" baseline="0">
            <a:solidFill>
              <a:srgbClr val="FF0000"/>
            </a:solidFill>
          </a:endParaRPr>
        </a:p>
        <a:p>
          <a:r>
            <a:rPr lang="en-US" sz="1400" b="1" baseline="0">
              <a:solidFill>
                <a:srgbClr val="002060"/>
              </a:solidFill>
            </a:rPr>
            <a:t>		</a:t>
          </a:r>
          <a:endParaRPr lang="en-US" sz="1400" b="1">
            <a:solidFill>
              <a:srgbClr val="002060"/>
            </a:solidFill>
          </a:endParaRPr>
        </a:p>
      </xdr:txBody>
    </xdr:sp>
    <xdr:clientData/>
  </xdr:twoCellAnchor>
  <xdr:twoCellAnchor>
    <xdr:from>
      <xdr:col>1</xdr:col>
      <xdr:colOff>9524</xdr:colOff>
      <xdr:row>41</xdr:row>
      <xdr:rowOff>76199</xdr:rowOff>
    </xdr:from>
    <xdr:to>
      <xdr:col>8</xdr:col>
      <xdr:colOff>28575</xdr:colOff>
      <xdr:row>61</xdr:row>
      <xdr:rowOff>152400</xdr:rowOff>
    </xdr:to>
    <xdr:graphicFrame macro="">
      <xdr:nvGraphicFramePr>
        <xdr:cNvPr id="4" name="Chart 3">
          <a:extLst>
            <a:ext uri="{FF2B5EF4-FFF2-40B4-BE49-F238E27FC236}">
              <a16:creationId xmlns:a16="http://schemas.microsoft.com/office/drawing/2014/main" id="{62F6F232-7834-6E47-6901-8947A2776D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571501</xdr:colOff>
      <xdr:row>1</xdr:row>
      <xdr:rowOff>1</xdr:rowOff>
    </xdr:from>
    <xdr:to>
      <xdr:col>24</xdr:col>
      <xdr:colOff>247651</xdr:colOff>
      <xdr:row>11</xdr:row>
      <xdr:rowOff>161925</xdr:rowOff>
    </xdr:to>
    <xdr:sp macro="" textlink="">
      <xdr:nvSpPr>
        <xdr:cNvPr id="2" name="TextBox 1">
          <a:extLst>
            <a:ext uri="{FF2B5EF4-FFF2-40B4-BE49-F238E27FC236}">
              <a16:creationId xmlns:a16="http://schemas.microsoft.com/office/drawing/2014/main" id="{68F281E9-079C-4F2C-BFE1-F638009DDF97}"/>
            </a:ext>
          </a:extLst>
        </xdr:cNvPr>
        <xdr:cNvSpPr txBox="1"/>
      </xdr:nvSpPr>
      <xdr:spPr>
        <a:xfrm>
          <a:off x="571501" y="190501"/>
          <a:ext cx="16554450" cy="20669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002060"/>
              </a:solidFill>
              <a:effectLst/>
              <a:uLnTx/>
              <a:uFillTx/>
              <a:latin typeface="+mn-lt"/>
              <a:ea typeface="+mn-ea"/>
              <a:cs typeface="+mn-cs"/>
            </a:rPr>
            <a:t>Use Excel to answer the following questions.  Where written responses are necessary, provide your written response below the question using </a:t>
          </a:r>
          <a:r>
            <a:rPr kumimoji="0" lang="en-US" sz="1400" b="1" i="0" u="none" strike="noStrike" kern="0" cap="none" spc="0" normalizeH="0" baseline="0" noProof="0">
              <a:ln>
                <a:noFill/>
              </a:ln>
              <a:solidFill>
                <a:srgbClr val="FF0000"/>
              </a:solidFill>
              <a:effectLst/>
              <a:uLnTx/>
              <a:uFillTx/>
              <a:latin typeface="+mn-lt"/>
              <a:ea typeface="+mn-ea"/>
              <a:cs typeface="+mn-cs"/>
            </a:rPr>
            <a:t>RED</a:t>
          </a:r>
          <a:r>
            <a:rPr kumimoji="0" lang="en-US" sz="1400" b="1" i="0" u="none" strike="noStrike" kern="0" cap="none" spc="0" normalizeH="0" baseline="0" noProof="0">
              <a:ln>
                <a:noFill/>
              </a:ln>
              <a:solidFill>
                <a:srgbClr val="002060"/>
              </a:solidFill>
              <a:effectLst/>
              <a:uLnTx/>
              <a:uFillTx/>
              <a:latin typeface="+mn-lt"/>
              <a:ea typeface="+mn-ea"/>
              <a:cs typeface="+mn-cs"/>
            </a:rPr>
            <a:t> font.</a:t>
          </a:r>
        </a:p>
        <a:p>
          <a:pPr marL="0" marR="0" lvl="0" indent="0" defTabSz="914400" eaLnBrk="1" fontAlgn="auto" latinLnBrk="0" hangingPunct="1">
            <a:lnSpc>
              <a:spcPct val="100000"/>
            </a:lnSpc>
            <a:spcBef>
              <a:spcPts val="0"/>
            </a:spcBef>
            <a:spcAft>
              <a:spcPts val="0"/>
            </a:spcAft>
            <a:buClrTx/>
            <a:buSzTx/>
            <a:buFontTx/>
            <a:buNone/>
            <a:tabLst/>
            <a:defRPr/>
          </a:pPr>
          <a:endParaRPr lang="en-US" sz="1400">
            <a:effectLst/>
          </a:endParaRPr>
        </a:p>
        <a:p>
          <a:pPr fontAlgn="base"/>
          <a:r>
            <a:rPr lang="en-US" sz="1400" b="1" i="0">
              <a:solidFill>
                <a:srgbClr val="002060"/>
              </a:solidFill>
              <a:effectLst/>
              <a:latin typeface="+mn-lt"/>
              <a:ea typeface="+mn-ea"/>
              <a:cs typeface="+mn-cs"/>
            </a:rPr>
            <a:t>Consider the prices for the Dow Jones Industrials in the </a:t>
          </a:r>
          <a:r>
            <a:rPr lang="en-US" sz="1400" b="1" i="1">
              <a:solidFill>
                <a:srgbClr val="002060"/>
              </a:solidFill>
              <a:effectLst/>
              <a:latin typeface="+mn-lt"/>
              <a:ea typeface="+mn-ea"/>
              <a:cs typeface="+mn-cs"/>
            </a:rPr>
            <a:t>Closing Stock Prices (Chapter 9_Problem 1 Tab)</a:t>
          </a:r>
          <a:r>
            <a:rPr lang="en-US" sz="1400" b="1" i="0">
              <a:solidFill>
                <a:srgbClr val="002060"/>
              </a:solidFill>
              <a:effectLst/>
              <a:latin typeface="+mn-lt"/>
              <a:ea typeface="+mn-ea"/>
              <a:cs typeface="+mn-cs"/>
            </a:rPr>
            <a:t>. Use simple linear regression to forecast the data (you can use the date</a:t>
          </a:r>
          <a:r>
            <a:rPr lang="en-US" sz="1400" b="1" i="0" baseline="0">
              <a:solidFill>
                <a:srgbClr val="002060"/>
              </a:solidFill>
              <a:effectLst/>
              <a:latin typeface="+mn-lt"/>
              <a:ea typeface="+mn-ea"/>
              <a:cs typeface="+mn-cs"/>
            </a:rPr>
            <a:t> in the format it is given as the independent variable)</a:t>
          </a:r>
          <a:r>
            <a:rPr lang="en-US" sz="1400" b="1" i="0">
              <a:solidFill>
                <a:srgbClr val="002060"/>
              </a:solidFill>
              <a:effectLst/>
              <a:latin typeface="+mn-lt"/>
              <a:ea typeface="+mn-ea"/>
              <a:cs typeface="+mn-cs"/>
            </a:rPr>
            <a:t>. What would be the forecasts for the next three days for the Dow Jones</a:t>
          </a:r>
          <a:r>
            <a:rPr lang="en-US" sz="1400" b="1" i="0" baseline="0">
              <a:solidFill>
                <a:srgbClr val="002060"/>
              </a:solidFill>
              <a:effectLst/>
              <a:latin typeface="+mn-lt"/>
              <a:ea typeface="+mn-ea"/>
              <a:cs typeface="+mn-cs"/>
            </a:rPr>
            <a:t> Industrial Average</a:t>
          </a:r>
          <a:r>
            <a:rPr lang="en-US" sz="1400" b="1" i="0">
              <a:solidFill>
                <a:srgbClr val="002060"/>
              </a:solidFill>
              <a:effectLst/>
              <a:latin typeface="+mn-lt"/>
              <a:ea typeface="+mn-ea"/>
              <a:cs typeface="+mn-cs"/>
            </a:rPr>
            <a:t>?</a:t>
          </a:r>
          <a:br>
            <a:rPr lang="en-US" sz="1100" b="0" i="0">
              <a:solidFill>
                <a:schemeClr val="dk1"/>
              </a:solidFill>
              <a:effectLst/>
              <a:latin typeface="+mn-lt"/>
              <a:ea typeface="+mn-ea"/>
              <a:cs typeface="+mn-cs"/>
            </a:rPr>
          </a:br>
          <a:r>
            <a:rPr lang="en-US" sz="1200" b="1" i="0">
              <a:solidFill>
                <a:srgbClr val="FF0000"/>
              </a:solidFill>
              <a:effectLst/>
              <a:latin typeface="Arial" panose="020B0604020202020204" pitchFamily="34" charset="0"/>
              <a:ea typeface="+mn-ea"/>
              <a:cs typeface="Arial" panose="020B0604020202020204" pitchFamily="34" charset="0"/>
            </a:rPr>
            <a:t>The</a:t>
          </a:r>
          <a:r>
            <a:rPr lang="en-US" sz="1200" b="1" i="0" baseline="0">
              <a:solidFill>
                <a:srgbClr val="FF0000"/>
              </a:solidFill>
              <a:effectLst/>
              <a:latin typeface="Arial" panose="020B0604020202020204" pitchFamily="34" charset="0"/>
              <a:ea typeface="+mn-ea"/>
              <a:cs typeface="Arial" panose="020B0604020202020204" pitchFamily="34" charset="0"/>
            </a:rPr>
            <a:t> linear regression model from the data is of the form; Y = -767332.5432 + 19.2380X</a:t>
          </a:r>
        </a:p>
        <a:p>
          <a:pPr fontAlgn="base"/>
          <a:r>
            <a:rPr lang="en-US" sz="1200" b="1" i="0" baseline="0">
              <a:solidFill>
                <a:srgbClr val="FF0000"/>
              </a:solidFill>
              <a:effectLst/>
              <a:latin typeface="Arial" panose="020B0604020202020204" pitchFamily="34" charset="0"/>
              <a:ea typeface="+mn-ea"/>
              <a:cs typeface="Arial" panose="020B0604020202020204" pitchFamily="34" charset="0"/>
            </a:rPr>
            <a:t>To get the forecasts for the next 3 days for the Dow Jones Induatrial Average, the fitted model is used as follows;</a:t>
          </a:r>
        </a:p>
        <a:p>
          <a:pPr fontAlgn="base"/>
          <a:r>
            <a:rPr lang="en-US" sz="1400" b="1" baseline="0">
              <a:solidFill>
                <a:srgbClr val="FF0000"/>
              </a:solidFill>
            </a:rPr>
            <a:t>Date: 10/02/2010, the forecast for this date is calculated as follows; -767332.5432 + 19.2380(40451) = 10,863.79</a:t>
          </a:r>
        </a:p>
        <a:p>
          <a:pPr fontAlgn="base"/>
          <a:r>
            <a:rPr lang="en-US" sz="1400" b="1" baseline="0">
              <a:solidFill>
                <a:srgbClr val="FF0000"/>
              </a:solidFill>
            </a:rPr>
            <a:t>Date: 10/03/2010 : -767332.5432 + 19.2380(40452) = 10,883.03</a:t>
          </a:r>
        </a:p>
        <a:p>
          <a:pPr fontAlgn="base"/>
          <a:r>
            <a:rPr lang="en-US" sz="1400" b="1" baseline="0">
              <a:solidFill>
                <a:srgbClr val="FF0000"/>
              </a:solidFill>
            </a:rPr>
            <a:t>Date: 10/04/2010 : -767332.5432 + 19.2380(40453)  = 10,902.27</a:t>
          </a:r>
        </a:p>
        <a:p>
          <a:r>
            <a:rPr lang="en-US" sz="1400" b="1" baseline="0">
              <a:solidFill>
                <a:srgbClr val="002060"/>
              </a:solidFill>
            </a:rPr>
            <a:t>		</a:t>
          </a:r>
          <a:endParaRPr lang="en-US" sz="1400" b="1">
            <a:solidFill>
              <a:srgbClr val="00206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561976</xdr:colOff>
      <xdr:row>0</xdr:row>
      <xdr:rowOff>190499</xdr:rowOff>
    </xdr:from>
    <xdr:to>
      <xdr:col>24</xdr:col>
      <xdr:colOff>257176</xdr:colOff>
      <xdr:row>9</xdr:row>
      <xdr:rowOff>123824</xdr:rowOff>
    </xdr:to>
    <xdr:sp macro="" textlink="">
      <xdr:nvSpPr>
        <xdr:cNvPr id="2" name="TextBox 1">
          <a:extLst>
            <a:ext uri="{FF2B5EF4-FFF2-40B4-BE49-F238E27FC236}">
              <a16:creationId xmlns:a16="http://schemas.microsoft.com/office/drawing/2014/main" id="{A1BB1622-D944-4D49-8451-11F84B83F5A8}"/>
            </a:ext>
          </a:extLst>
        </xdr:cNvPr>
        <xdr:cNvSpPr txBox="1"/>
      </xdr:nvSpPr>
      <xdr:spPr>
        <a:xfrm>
          <a:off x="561976" y="190499"/>
          <a:ext cx="20840700" cy="1647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002060"/>
              </a:solidFill>
              <a:effectLst/>
              <a:uLnTx/>
              <a:uFillTx/>
              <a:latin typeface="+mn-lt"/>
              <a:ea typeface="+mn-ea"/>
              <a:cs typeface="+mn-cs"/>
            </a:rPr>
            <a:t>Use Excel to answer the following questions.  Where written responses are necessary, provide your written response below each individual question using </a:t>
          </a:r>
          <a:r>
            <a:rPr kumimoji="0" lang="en-US" sz="1400" b="1" i="0" u="none" strike="noStrike" kern="0" cap="none" spc="0" normalizeH="0" baseline="0" noProof="0">
              <a:ln>
                <a:noFill/>
              </a:ln>
              <a:solidFill>
                <a:srgbClr val="FF0000"/>
              </a:solidFill>
              <a:effectLst/>
              <a:uLnTx/>
              <a:uFillTx/>
              <a:latin typeface="+mn-lt"/>
              <a:ea typeface="+mn-ea"/>
              <a:cs typeface="+mn-cs"/>
            </a:rPr>
            <a:t>RED</a:t>
          </a:r>
          <a:r>
            <a:rPr kumimoji="0" lang="en-US" sz="1400" b="1" i="0" u="none" strike="noStrike" kern="0" cap="none" spc="0" normalizeH="0" baseline="0" noProof="0">
              <a:ln>
                <a:noFill/>
              </a:ln>
              <a:solidFill>
                <a:srgbClr val="002060"/>
              </a:solidFill>
              <a:effectLst/>
              <a:uLnTx/>
              <a:uFillTx/>
              <a:latin typeface="+mn-lt"/>
              <a:ea typeface="+mn-ea"/>
              <a:cs typeface="+mn-cs"/>
            </a:rPr>
            <a:t> font.</a:t>
          </a:r>
        </a:p>
        <a:p>
          <a:pPr marL="0" marR="0" lvl="0" indent="0" defTabSz="914400" eaLnBrk="1" fontAlgn="auto" latinLnBrk="0" hangingPunct="1">
            <a:lnSpc>
              <a:spcPct val="100000"/>
            </a:lnSpc>
            <a:spcBef>
              <a:spcPts val="0"/>
            </a:spcBef>
            <a:spcAft>
              <a:spcPts val="0"/>
            </a:spcAft>
            <a:buClrTx/>
            <a:buSzTx/>
            <a:buFontTx/>
            <a:buNone/>
            <a:tabLst/>
            <a:defRPr/>
          </a:pPr>
          <a:endParaRPr lang="en-US" sz="1400">
            <a:effectLst/>
          </a:endParaRPr>
        </a:p>
        <a:p>
          <a:pPr fontAlgn="base"/>
          <a:r>
            <a:rPr lang="en-US" sz="1400" b="1" i="0">
              <a:solidFill>
                <a:srgbClr val="002060"/>
              </a:solidFill>
              <a:effectLst/>
              <a:latin typeface="+mn-lt"/>
              <a:ea typeface="+mn-ea"/>
              <a:cs typeface="+mn-cs"/>
            </a:rPr>
            <a:t>The </a:t>
          </a:r>
          <a:r>
            <a:rPr lang="en-US" sz="1400" b="1" i="1">
              <a:solidFill>
                <a:srgbClr val="002060"/>
              </a:solidFill>
              <a:effectLst/>
              <a:latin typeface="+mn-lt"/>
              <a:ea typeface="+mn-ea"/>
              <a:cs typeface="+mn-cs"/>
            </a:rPr>
            <a:t>CD Interest Rates</a:t>
          </a:r>
          <a:r>
            <a:rPr lang="en-US" sz="1400" b="1" i="0">
              <a:solidFill>
                <a:srgbClr val="002060"/>
              </a:solidFill>
              <a:effectLst/>
              <a:latin typeface="+mn-lt"/>
              <a:ea typeface="+mn-ea"/>
              <a:cs typeface="+mn-cs"/>
            </a:rPr>
            <a:t> data</a:t>
          </a:r>
          <a:r>
            <a:rPr lang="en-US" sz="1400" b="1" i="0" baseline="0">
              <a:solidFill>
                <a:srgbClr val="002060"/>
              </a:solidFill>
              <a:effectLst/>
              <a:latin typeface="+mn-lt"/>
              <a:ea typeface="+mn-ea"/>
              <a:cs typeface="+mn-cs"/>
            </a:rPr>
            <a:t> </a:t>
          </a:r>
          <a:r>
            <a:rPr lang="en-US" sz="1400" b="1" i="0">
              <a:solidFill>
                <a:srgbClr val="002060"/>
              </a:solidFill>
              <a:effectLst/>
              <a:latin typeface="+mn-lt"/>
              <a:ea typeface="+mn-ea"/>
              <a:cs typeface="+mn-cs"/>
            </a:rPr>
            <a:t>below provides annual average interest rates on six-month certificate of deposits. </a:t>
          </a:r>
        </a:p>
        <a:p>
          <a:pPr fontAlgn="base"/>
          <a:r>
            <a:rPr lang="en-US" sz="1400" b="1" i="0">
              <a:solidFill>
                <a:srgbClr val="002060"/>
              </a:solidFill>
              <a:effectLst/>
              <a:latin typeface="+mn-lt"/>
              <a:ea typeface="+mn-ea"/>
              <a:cs typeface="+mn-cs"/>
            </a:rPr>
            <a:t>    1.  Construct a visual</a:t>
          </a:r>
          <a:r>
            <a:rPr lang="en-US" sz="1400" b="1" i="0" baseline="0">
              <a:solidFill>
                <a:srgbClr val="002060"/>
              </a:solidFill>
              <a:effectLst/>
              <a:latin typeface="+mn-lt"/>
              <a:ea typeface="+mn-ea"/>
              <a:cs typeface="+mn-cs"/>
            </a:rPr>
            <a:t> of your choice to display these rates from 1990 to 2012</a:t>
          </a:r>
        </a:p>
        <a:p>
          <a:pPr fontAlgn="base"/>
          <a:r>
            <a:rPr lang="en-US" sz="1400" b="1" i="0" baseline="0">
              <a:solidFill>
                <a:srgbClr val="FF0000"/>
              </a:solidFill>
              <a:effectLst/>
              <a:latin typeface="+mn-lt"/>
              <a:ea typeface="+mn-ea"/>
              <a:cs typeface="+mn-cs"/>
            </a:rPr>
            <a:t>A line chart is used to present the average rates.</a:t>
          </a:r>
          <a:endParaRPr lang="en-US" sz="1400" b="1" i="0">
            <a:solidFill>
              <a:srgbClr val="FF0000"/>
            </a:solidFill>
            <a:effectLst/>
            <a:latin typeface="+mn-lt"/>
            <a:ea typeface="+mn-ea"/>
            <a:cs typeface="+mn-cs"/>
          </a:endParaRPr>
        </a:p>
        <a:p>
          <a:pPr fontAlgn="base"/>
          <a:r>
            <a:rPr lang="en-US" sz="1400" b="1" i="0">
              <a:solidFill>
                <a:srgbClr val="002060"/>
              </a:solidFill>
              <a:effectLst/>
              <a:latin typeface="+mn-lt"/>
              <a:ea typeface="+mn-ea"/>
              <a:cs typeface="+mn-cs"/>
            </a:rPr>
            <a:t>    2.</a:t>
          </a:r>
          <a:r>
            <a:rPr lang="en-US" sz="1400" b="1" i="0" baseline="0">
              <a:solidFill>
                <a:srgbClr val="002060"/>
              </a:solidFill>
              <a:effectLst/>
              <a:latin typeface="+mn-lt"/>
              <a:ea typeface="+mn-ea"/>
              <a:cs typeface="+mn-cs"/>
            </a:rPr>
            <a:t>  </a:t>
          </a:r>
          <a:r>
            <a:rPr lang="en-US" sz="1400" b="1" i="0">
              <a:solidFill>
                <a:srgbClr val="002060"/>
              </a:solidFill>
              <a:effectLst/>
              <a:latin typeface="+mn-lt"/>
              <a:ea typeface="+mn-ea"/>
              <a:cs typeface="+mn-cs"/>
            </a:rPr>
            <a:t>Compare the Holt-Winters additive and multiplicative models using </a:t>
          </a:r>
          <a:r>
            <a:rPr lang="el-GR" sz="1400" b="1" i="0">
              <a:solidFill>
                <a:srgbClr val="002060"/>
              </a:solidFill>
              <a:effectLst/>
              <a:latin typeface="+mn-lt"/>
              <a:ea typeface="+mn-ea"/>
              <a:cs typeface="+mn-cs"/>
            </a:rPr>
            <a:t>α=0.7, β=0.3, γ=0.1 </a:t>
          </a:r>
          <a:r>
            <a:rPr lang="en-US" sz="1400" b="1" i="0">
              <a:solidFill>
                <a:srgbClr val="002060"/>
              </a:solidFill>
              <a:effectLst/>
              <a:latin typeface="+mn-lt"/>
              <a:ea typeface="+mn-ea"/>
              <a:cs typeface="+mn-cs"/>
            </a:rPr>
            <a:t>and a season of six years. </a:t>
          </a:r>
        </a:p>
        <a:p>
          <a:pPr fontAlgn="base"/>
          <a:r>
            <a:rPr lang="en-US" sz="1400" b="1" i="0" baseline="0">
              <a:solidFill>
                <a:srgbClr val="FF0000"/>
              </a:solidFill>
              <a:effectLst/>
              <a:latin typeface="+mn-lt"/>
              <a:ea typeface="+mn-ea"/>
              <a:cs typeface="+mn-cs"/>
            </a:rPr>
            <a:t>Holt winter additive model performs better than the multiplicative model, using the mean squared error criterion as calculated in the spreadsheet. The additive model has an MSE of 0.13 while the multiplicative model has an MSE of 0.16.</a:t>
          </a:r>
          <a:r>
            <a:rPr lang="en-US" sz="1400" b="1" baseline="0">
              <a:solidFill>
                <a:srgbClr val="002060"/>
              </a:solidFill>
            </a:rPr>
            <a:t>	</a:t>
          </a:r>
          <a:endParaRPr lang="en-US" sz="1400" b="1">
            <a:solidFill>
              <a:srgbClr val="002060"/>
            </a:solidFill>
          </a:endParaRPr>
        </a:p>
      </xdr:txBody>
    </xdr:sp>
    <xdr:clientData/>
  </xdr:twoCellAnchor>
  <xdr:twoCellAnchor>
    <xdr:from>
      <xdr:col>0</xdr:col>
      <xdr:colOff>114300</xdr:colOff>
      <xdr:row>37</xdr:row>
      <xdr:rowOff>38099</xdr:rowOff>
    </xdr:from>
    <xdr:to>
      <xdr:col>10</xdr:col>
      <xdr:colOff>400051</xdr:colOff>
      <xdr:row>60</xdr:row>
      <xdr:rowOff>133350</xdr:rowOff>
    </xdr:to>
    <xdr:graphicFrame macro="">
      <xdr:nvGraphicFramePr>
        <xdr:cNvPr id="3" name="Chart 2">
          <a:extLst>
            <a:ext uri="{FF2B5EF4-FFF2-40B4-BE49-F238E27FC236}">
              <a16:creationId xmlns:a16="http://schemas.microsoft.com/office/drawing/2014/main" id="{BE603D11-33F8-FC0E-04E5-3E689B98F7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F98F0-6C03-4742-9111-CE14102E630C}">
  <dimension ref="C1:I25"/>
  <sheetViews>
    <sheetView topLeftCell="A5" workbookViewId="0"/>
  </sheetViews>
  <sheetFormatPr defaultColWidth="8.85546875" defaultRowHeight="15" x14ac:dyDescent="0.25"/>
  <cols>
    <col min="3" max="9" width="8.85546875" customWidth="1"/>
  </cols>
  <sheetData>
    <row r="1" spans="3:9" x14ac:dyDescent="0.25">
      <c r="C1" s="26" t="s">
        <v>0</v>
      </c>
      <c r="D1" s="27"/>
      <c r="E1" s="27"/>
      <c r="F1" s="27"/>
      <c r="G1" s="27"/>
      <c r="H1" s="27"/>
      <c r="I1" s="28"/>
    </row>
    <row r="2" spans="3:9" ht="15.75" thickBot="1" x14ac:dyDescent="0.3">
      <c r="C2" s="29"/>
      <c r="D2" s="30"/>
      <c r="E2" s="30"/>
      <c r="F2" s="30"/>
      <c r="G2" s="30"/>
      <c r="H2" s="30"/>
      <c r="I2" s="31"/>
    </row>
    <row r="3" spans="3:9" ht="33.75" customHeight="1" thickBot="1" x14ac:dyDescent="0.3">
      <c r="C3" s="12"/>
      <c r="D3" s="12"/>
      <c r="E3" s="12"/>
      <c r="F3" s="12"/>
      <c r="G3" s="12"/>
      <c r="H3" s="12"/>
      <c r="I3" s="12"/>
    </row>
    <row r="4" spans="3:9" x14ac:dyDescent="0.25">
      <c r="C4" s="32" t="s">
        <v>11</v>
      </c>
      <c r="D4" s="33"/>
      <c r="E4" s="33"/>
      <c r="F4" s="33"/>
      <c r="G4" s="33"/>
      <c r="H4" s="33"/>
      <c r="I4" s="34"/>
    </row>
    <row r="5" spans="3:9" x14ac:dyDescent="0.25">
      <c r="C5" s="35"/>
      <c r="D5" s="36"/>
      <c r="E5" s="36"/>
      <c r="F5" s="36"/>
      <c r="G5" s="36"/>
      <c r="H5" s="36"/>
      <c r="I5" s="37"/>
    </row>
    <row r="6" spans="3:9" x14ac:dyDescent="0.25">
      <c r="C6" s="35"/>
      <c r="D6" s="36"/>
      <c r="E6" s="36"/>
      <c r="F6" s="36"/>
      <c r="G6" s="36"/>
      <c r="H6" s="36"/>
      <c r="I6" s="37"/>
    </row>
    <row r="7" spans="3:9" x14ac:dyDescent="0.25">
      <c r="C7" s="35"/>
      <c r="D7" s="36"/>
      <c r="E7" s="36"/>
      <c r="F7" s="36"/>
      <c r="G7" s="36"/>
      <c r="H7" s="36"/>
      <c r="I7" s="37"/>
    </row>
    <row r="8" spans="3:9" x14ac:dyDescent="0.25">
      <c r="C8" s="38"/>
      <c r="D8" s="39"/>
      <c r="E8" s="39"/>
      <c r="F8" s="39"/>
      <c r="G8" s="39"/>
      <c r="H8" s="39"/>
      <c r="I8" s="40"/>
    </row>
    <row r="9" spans="3:9" x14ac:dyDescent="0.25">
      <c r="C9" s="41"/>
      <c r="D9" s="42"/>
      <c r="E9" s="42"/>
      <c r="F9" s="42"/>
      <c r="G9" s="42"/>
      <c r="H9" s="42"/>
      <c r="I9" s="43"/>
    </row>
    <row r="10" spans="3:9" x14ac:dyDescent="0.25">
      <c r="C10" s="41"/>
      <c r="D10" s="42"/>
      <c r="E10" s="42"/>
      <c r="F10" s="42"/>
      <c r="G10" s="42"/>
      <c r="H10" s="42"/>
      <c r="I10" s="43"/>
    </row>
    <row r="11" spans="3:9" x14ac:dyDescent="0.25">
      <c r="C11" s="41"/>
      <c r="D11" s="42"/>
      <c r="E11" s="42"/>
      <c r="F11" s="42"/>
      <c r="G11" s="42"/>
      <c r="H11" s="42"/>
      <c r="I11" s="43"/>
    </row>
    <row r="12" spans="3:9" x14ac:dyDescent="0.25">
      <c r="C12" s="41"/>
      <c r="D12" s="42"/>
      <c r="E12" s="42"/>
      <c r="F12" s="42"/>
      <c r="G12" s="42"/>
      <c r="H12" s="42"/>
      <c r="I12" s="43"/>
    </row>
    <row r="13" spans="3:9" x14ac:dyDescent="0.25">
      <c r="C13" s="44"/>
      <c r="D13" s="45"/>
      <c r="E13" s="45"/>
      <c r="F13" s="45"/>
      <c r="G13" s="45"/>
      <c r="H13" s="45"/>
      <c r="I13" s="46"/>
    </row>
    <row r="14" spans="3:9" x14ac:dyDescent="0.25">
      <c r="C14" s="44"/>
      <c r="D14" s="45"/>
      <c r="E14" s="45"/>
      <c r="F14" s="45"/>
      <c r="G14" s="45"/>
      <c r="H14" s="45"/>
      <c r="I14" s="46"/>
    </row>
    <row r="15" spans="3:9" x14ac:dyDescent="0.25">
      <c r="C15" s="44"/>
      <c r="D15" s="45"/>
      <c r="E15" s="45"/>
      <c r="F15" s="45"/>
      <c r="G15" s="45"/>
      <c r="H15" s="45"/>
      <c r="I15" s="46"/>
    </row>
    <row r="16" spans="3:9" x14ac:dyDescent="0.25">
      <c r="C16" s="44"/>
      <c r="D16" s="45"/>
      <c r="E16" s="45"/>
      <c r="F16" s="45"/>
      <c r="G16" s="45"/>
      <c r="H16" s="45"/>
      <c r="I16" s="46"/>
    </row>
    <row r="17" spans="3:9" x14ac:dyDescent="0.25">
      <c r="C17" s="44"/>
      <c r="D17" s="45"/>
      <c r="E17" s="45"/>
      <c r="F17" s="45"/>
      <c r="G17" s="45"/>
      <c r="H17" s="45"/>
      <c r="I17" s="46"/>
    </row>
    <row r="18" spans="3:9" x14ac:dyDescent="0.25">
      <c r="C18" s="44"/>
      <c r="D18" s="45"/>
      <c r="E18" s="45"/>
      <c r="F18" s="45"/>
      <c r="G18" s="45"/>
      <c r="H18" s="45"/>
      <c r="I18" s="46"/>
    </row>
    <row r="19" spans="3:9" x14ac:dyDescent="0.25">
      <c r="C19" s="44"/>
      <c r="D19" s="45"/>
      <c r="E19" s="45"/>
      <c r="F19" s="45"/>
      <c r="G19" s="45"/>
      <c r="H19" s="45"/>
      <c r="I19" s="46"/>
    </row>
    <row r="20" spans="3:9" x14ac:dyDescent="0.25">
      <c r="C20" s="44"/>
      <c r="D20" s="45"/>
      <c r="E20" s="45"/>
      <c r="F20" s="45"/>
      <c r="G20" s="45"/>
      <c r="H20" s="45"/>
      <c r="I20" s="46"/>
    </row>
    <row r="21" spans="3:9" x14ac:dyDescent="0.25">
      <c r="C21" s="44"/>
      <c r="D21" s="45"/>
      <c r="E21" s="45"/>
      <c r="F21" s="45"/>
      <c r="G21" s="45"/>
      <c r="H21" s="45"/>
      <c r="I21" s="46"/>
    </row>
    <row r="22" spans="3:9" x14ac:dyDescent="0.25">
      <c r="C22" s="44"/>
      <c r="D22" s="45"/>
      <c r="E22" s="45"/>
      <c r="F22" s="45"/>
      <c r="G22" s="45"/>
      <c r="H22" s="45"/>
      <c r="I22" s="46"/>
    </row>
    <row r="23" spans="3:9" x14ac:dyDescent="0.25">
      <c r="C23" s="44"/>
      <c r="D23" s="45"/>
      <c r="E23" s="45"/>
      <c r="F23" s="45"/>
      <c r="G23" s="45"/>
      <c r="H23" s="45"/>
      <c r="I23" s="46"/>
    </row>
    <row r="24" spans="3:9" x14ac:dyDescent="0.25">
      <c r="C24" s="47"/>
      <c r="D24" s="48"/>
      <c r="E24" s="48"/>
      <c r="F24" s="48"/>
      <c r="G24" s="48"/>
      <c r="H24" s="48"/>
      <c r="I24" s="49"/>
    </row>
    <row r="25" spans="3:9" ht="15.75" thickBot="1" x14ac:dyDescent="0.3">
      <c r="C25" s="50"/>
      <c r="D25" s="51"/>
      <c r="E25" s="51"/>
      <c r="F25" s="51"/>
      <c r="G25" s="51"/>
      <c r="H25" s="51"/>
      <c r="I25" s="52"/>
    </row>
  </sheetData>
  <mergeCells count="2">
    <mergeCell ref="C1:I2"/>
    <mergeCell ref="C4:I2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3FF36-92A7-47D4-BEFF-0AC952ADE001}">
  <dimension ref="B10:AE46"/>
  <sheetViews>
    <sheetView tabSelected="1" workbookViewId="0">
      <selection activeCell="AD48" sqref="AD48"/>
    </sheetView>
  </sheetViews>
  <sheetFormatPr defaultColWidth="8.85546875" defaultRowHeight="15" x14ac:dyDescent="0.25"/>
  <cols>
    <col min="2" max="2" width="24.42578125" bestFit="1" customWidth="1"/>
    <col min="3" max="4" width="17.85546875" bestFit="1" customWidth="1"/>
    <col min="7" max="7" width="13.42578125" customWidth="1"/>
    <col min="8" max="8" width="15" bestFit="1" customWidth="1"/>
    <col min="9" max="9" width="16.28515625" bestFit="1" customWidth="1"/>
    <col min="10" max="10" width="17.7109375" bestFit="1" customWidth="1"/>
    <col min="11" max="11" width="18.42578125" bestFit="1" customWidth="1"/>
    <col min="12" max="12" width="12" bestFit="1" customWidth="1"/>
    <col min="13" max="13" width="12.5703125" bestFit="1" customWidth="1"/>
    <col min="14" max="14" width="14" bestFit="1" customWidth="1"/>
    <col min="15" max="15" width="18.28515625" bestFit="1" customWidth="1"/>
    <col min="16" max="16" width="12" bestFit="1" customWidth="1"/>
    <col min="17" max="17" width="12.42578125" bestFit="1" customWidth="1"/>
    <col min="18" max="18" width="13.85546875" bestFit="1" customWidth="1"/>
    <col min="19" max="19" width="19.85546875" bestFit="1" customWidth="1"/>
    <col min="20" max="20" width="12.7109375" bestFit="1" customWidth="1"/>
    <col min="21" max="21" width="14.140625" bestFit="1" customWidth="1"/>
    <col min="22" max="22" width="15.42578125" bestFit="1" customWidth="1"/>
    <col min="23" max="23" width="12" bestFit="1" customWidth="1"/>
    <col min="24" max="24" width="9.5703125" bestFit="1" customWidth="1"/>
    <col min="25" max="25" width="18.5703125" bestFit="1" customWidth="1"/>
    <col min="26" max="26" width="15.28515625" bestFit="1" customWidth="1"/>
    <col min="27" max="27" width="18.28515625" bestFit="1" customWidth="1"/>
    <col min="28" max="28" width="15.140625" bestFit="1" customWidth="1"/>
    <col min="29" max="29" width="19.85546875" bestFit="1" customWidth="1"/>
    <col min="30" max="31" width="16.7109375" bestFit="1" customWidth="1"/>
  </cols>
  <sheetData>
    <row r="10" spans="8:13" x14ac:dyDescent="0.25">
      <c r="H10" t="e">
        <v>#N/A</v>
      </c>
      <c r="M10" t="e">
        <v>#N/A</v>
      </c>
    </row>
    <row r="11" spans="8:13" x14ac:dyDescent="0.25">
      <c r="H11" s="13">
        <f>C21</f>
        <v>127.58</v>
      </c>
      <c r="M11" s="13">
        <f>C21</f>
        <v>127.58</v>
      </c>
    </row>
    <row r="18" spans="2:31" ht="15.75" x14ac:dyDescent="0.25">
      <c r="B18" s="1" t="s">
        <v>1</v>
      </c>
      <c r="C18" s="2"/>
      <c r="D18" s="2"/>
      <c r="E18" s="2"/>
      <c r="F18" s="2"/>
      <c r="G18" s="2"/>
    </row>
    <row r="19" spans="2:31" ht="15.75" x14ac:dyDescent="0.25">
      <c r="B19" s="2"/>
      <c r="C19" s="2"/>
      <c r="D19" s="2"/>
      <c r="E19" s="2"/>
      <c r="F19" s="2"/>
      <c r="G19" s="2"/>
    </row>
    <row r="20" spans="2:31" ht="48" thickBot="1" x14ac:dyDescent="0.3">
      <c r="B20" s="3" t="s">
        <v>2</v>
      </c>
      <c r="C20" s="3" t="s">
        <v>3</v>
      </c>
      <c r="D20" s="3" t="s">
        <v>4</v>
      </c>
      <c r="E20" s="3" t="s">
        <v>5</v>
      </c>
      <c r="F20" s="3" t="s">
        <v>6</v>
      </c>
      <c r="G20" s="4" t="s">
        <v>7</v>
      </c>
      <c r="H20" s="1" t="s">
        <v>12</v>
      </c>
      <c r="I20" s="1" t="s">
        <v>13</v>
      </c>
      <c r="J20" s="1" t="s">
        <v>14</v>
      </c>
      <c r="K20" s="1" t="s">
        <v>15</v>
      </c>
      <c r="L20" s="1" t="s">
        <v>17</v>
      </c>
      <c r="M20" s="1" t="s">
        <v>18</v>
      </c>
      <c r="N20" s="1" t="s">
        <v>19</v>
      </c>
      <c r="O20" s="1" t="s">
        <v>20</v>
      </c>
      <c r="P20" s="1" t="s">
        <v>22</v>
      </c>
      <c r="Q20" s="1" t="s">
        <v>23</v>
      </c>
      <c r="R20" s="1" t="s">
        <v>24</v>
      </c>
      <c r="S20" s="1" t="s">
        <v>25</v>
      </c>
      <c r="T20" s="1" t="s">
        <v>27</v>
      </c>
      <c r="U20" s="1" t="s">
        <v>28</v>
      </c>
      <c r="V20" s="1" t="s">
        <v>29</v>
      </c>
      <c r="W20" s="1" t="s">
        <v>30</v>
      </c>
      <c r="X20" s="1" t="s">
        <v>32</v>
      </c>
      <c r="Y20" s="1" t="s">
        <v>33</v>
      </c>
      <c r="Z20" s="1" t="s">
        <v>34</v>
      </c>
      <c r="AA20" s="1" t="s">
        <v>35</v>
      </c>
      <c r="AB20" s="1" t="s">
        <v>36</v>
      </c>
      <c r="AC20" s="1" t="s">
        <v>37</v>
      </c>
      <c r="AD20" s="1" t="s">
        <v>38</v>
      </c>
      <c r="AE20" s="1" t="s">
        <v>39</v>
      </c>
    </row>
    <row r="21" spans="2:31" ht="16.5" thickTop="1" x14ac:dyDescent="0.25">
      <c r="B21" s="5">
        <v>40424</v>
      </c>
      <c r="C21" s="6">
        <v>127.58</v>
      </c>
      <c r="D21" s="6">
        <v>18.43</v>
      </c>
      <c r="E21" s="6">
        <v>21.04</v>
      </c>
      <c r="F21" s="6">
        <v>15.391999999999999</v>
      </c>
      <c r="G21" s="2">
        <v>10447.93</v>
      </c>
      <c r="H21" s="17">
        <v>127.58</v>
      </c>
      <c r="I21" s="17">
        <v>18.43</v>
      </c>
      <c r="J21" s="17">
        <v>21.04</v>
      </c>
      <c r="K21" s="17">
        <v>15.39</v>
      </c>
      <c r="L21" s="16">
        <f>ABS(C21-H21)</f>
        <v>0</v>
      </c>
      <c r="M21" s="16">
        <f>ABS(D21-I21)</f>
        <v>0</v>
      </c>
      <c r="N21" s="16">
        <f>ABS(E21-J21)</f>
        <v>0</v>
      </c>
      <c r="O21" s="16">
        <f>ABS(F21-K21)</f>
        <v>1.9999999999988916E-3</v>
      </c>
      <c r="P21" s="16">
        <f>L21</f>
        <v>0</v>
      </c>
      <c r="Q21" s="16">
        <f>M21</f>
        <v>0</v>
      </c>
      <c r="R21" s="16">
        <f>N21</f>
        <v>0</v>
      </c>
      <c r="S21" s="16">
        <f>N21</f>
        <v>0</v>
      </c>
      <c r="T21" s="16">
        <f>P21</f>
        <v>0</v>
      </c>
      <c r="U21" s="16">
        <f>Q21</f>
        <v>0</v>
      </c>
      <c r="V21" s="16">
        <f>R21</f>
        <v>0</v>
      </c>
      <c r="W21" s="16">
        <f>S21</f>
        <v>0</v>
      </c>
      <c r="X21" s="6">
        <f>H21</f>
        <v>127.58</v>
      </c>
      <c r="Y21" s="6">
        <f>H21</f>
        <v>127.58</v>
      </c>
      <c r="Z21" s="16">
        <f>ABS(C21-X21)</f>
        <v>0</v>
      </c>
      <c r="AA21" s="16">
        <f>ABS(C21-Y21)</f>
        <v>0</v>
      </c>
      <c r="AB21" s="16">
        <f>Z21</f>
        <v>0</v>
      </c>
      <c r="AC21" s="16">
        <f>AA21</f>
        <v>0</v>
      </c>
      <c r="AD21" s="16">
        <f>AB21</f>
        <v>0</v>
      </c>
      <c r="AE21" s="16">
        <f>AC21</f>
        <v>0</v>
      </c>
    </row>
    <row r="22" spans="2:31" ht="15.75" x14ac:dyDescent="0.25">
      <c r="B22" s="5">
        <v>40428</v>
      </c>
      <c r="C22" s="6">
        <v>125.95</v>
      </c>
      <c r="D22" s="6">
        <v>18.12</v>
      </c>
      <c r="E22" s="6">
        <v>20.58</v>
      </c>
      <c r="F22" s="6">
        <v>15.44</v>
      </c>
      <c r="G22" s="2">
        <v>10340.69</v>
      </c>
      <c r="H22" s="17">
        <f>0.3*C22+0.7*H21</f>
        <v>127.09099999999999</v>
      </c>
      <c r="I22" s="18">
        <f>0.3*D22+0.7*I21</f>
        <v>18.337</v>
      </c>
      <c r="J22" s="17">
        <f>0.3*E22+0.7*J21</f>
        <v>20.901999999999997</v>
      </c>
      <c r="K22" s="17">
        <f>0.3*F22+0.7*K21</f>
        <v>15.404999999999999</v>
      </c>
      <c r="L22" s="16">
        <f t="shared" ref="L22:L40" si="0">ABS(C22-H22)</f>
        <v>1.1409999999999911</v>
      </c>
      <c r="M22" s="16">
        <f t="shared" ref="M22:M40" si="1">ABS(D22-I22)</f>
        <v>0.21699999999999875</v>
      </c>
      <c r="N22" s="16">
        <f t="shared" ref="N22:N40" si="2">ABS(E22-J22)</f>
        <v>0.32199999999999918</v>
      </c>
      <c r="O22" s="16">
        <f t="shared" ref="O22:O40" si="3">ABS(F22-K22)</f>
        <v>3.5000000000000142E-2</v>
      </c>
      <c r="P22" s="16">
        <f>(C22-H22)^2</f>
        <v>1.3018809999999799</v>
      </c>
      <c r="Q22" s="16">
        <f>(D22-I22)^2</f>
        <v>4.7088999999999458E-2</v>
      </c>
      <c r="R22" s="16">
        <f>(E22-J22)^2</f>
        <v>0.10368399999999947</v>
      </c>
      <c r="S22" s="16">
        <f>(F22-K22)^2</f>
        <v>1.2250000000000099E-3</v>
      </c>
      <c r="T22" s="16">
        <f>((ABS(C22-H22)/C22)*100)</f>
        <v>0.90591504565302983</v>
      </c>
      <c r="U22" s="16">
        <f>((ABS(D22-I22)/D22)*100)</f>
        <v>1.1975717439293529</v>
      </c>
      <c r="V22" s="16">
        <f>((ABS(E22-J22)/E22)*100)</f>
        <v>1.564625850340132</v>
      </c>
      <c r="W22" s="16">
        <f>((ABS(F22-K22)/F22)*100)</f>
        <v>0.22668393782383514</v>
      </c>
      <c r="X22" s="6">
        <f>0.1*C22+0.9*X21</f>
        <v>127.417</v>
      </c>
      <c r="Y22" s="6">
        <f>0.5*C22+0.5*Y21</f>
        <v>126.765</v>
      </c>
      <c r="Z22" s="16">
        <f t="shared" ref="Z22:Z40" si="4">ABS(C22-X22)</f>
        <v>1.4669999999999987</v>
      </c>
      <c r="AA22" s="16">
        <f t="shared" ref="AA22:AA40" si="5">ABS(C22-Y22)</f>
        <v>0.81499999999999773</v>
      </c>
      <c r="AB22" s="16">
        <f>(C22-X22)^2</f>
        <v>2.1520889999999961</v>
      </c>
      <c r="AC22" s="16">
        <f>(C22-Y22)^2</f>
        <v>0.66422499999999629</v>
      </c>
      <c r="AD22" s="16">
        <f>((ABS(C22-X22)/X22)*100)</f>
        <v>1.1513377335834298</v>
      </c>
      <c r="AE22" s="16">
        <f>((ABS(C22-Y22)/Y22)*100)</f>
        <v>0.64292194217646648</v>
      </c>
    </row>
    <row r="23" spans="2:31" ht="15.75" x14ac:dyDescent="0.25">
      <c r="B23" s="5">
        <v>40429</v>
      </c>
      <c r="C23" s="6">
        <v>126.08</v>
      </c>
      <c r="D23" s="6">
        <v>17.899999999999999</v>
      </c>
      <c r="E23" s="6">
        <v>20.64</v>
      </c>
      <c r="F23" s="6">
        <v>15.7</v>
      </c>
      <c r="G23" s="2">
        <v>10387.01</v>
      </c>
      <c r="H23" s="17">
        <f t="shared" ref="H23:H40" si="6">0.3*C23+0.7*H22</f>
        <v>126.78769999999999</v>
      </c>
      <c r="I23" s="18">
        <f t="shared" ref="I23:I40" si="7">0.3*D23+0.7*I22</f>
        <v>18.2059</v>
      </c>
      <c r="J23" s="17">
        <f t="shared" ref="J23:J40" si="8">0.3*E23+0.7*J22</f>
        <v>20.823399999999999</v>
      </c>
      <c r="K23" s="17">
        <f t="shared" ref="K23:K40" si="9">0.3*F23+0.7*K22</f>
        <v>15.493499999999997</v>
      </c>
      <c r="L23" s="16">
        <f t="shared" si="0"/>
        <v>0.70769999999998845</v>
      </c>
      <c r="M23" s="16">
        <f t="shared" si="1"/>
        <v>0.30590000000000117</v>
      </c>
      <c r="N23" s="16">
        <f t="shared" si="2"/>
        <v>0.1833999999999989</v>
      </c>
      <c r="O23" s="16">
        <f t="shared" si="3"/>
        <v>0.2065000000000019</v>
      </c>
      <c r="P23" s="16">
        <f t="shared" ref="P23:P40" si="10">(C23-H23)^2</f>
        <v>0.50083928999998362</v>
      </c>
      <c r="Q23" s="16">
        <f t="shared" ref="Q23:Q40" si="11">(D23-I23)^2</f>
        <v>9.3574810000000716E-2</v>
      </c>
      <c r="R23" s="16">
        <f t="shared" ref="R23:R40" si="12">(E23-J23)^2</f>
        <v>3.3635559999999592E-2</v>
      </c>
      <c r="S23" s="16">
        <f t="shared" ref="S23:S40" si="13">(F23-K23)^2</f>
        <v>4.2642250000000784E-2</v>
      </c>
      <c r="T23" s="16">
        <f t="shared" ref="T23:T40" si="14">((ABS(C23-H23)/C23)*100)</f>
        <v>0.56131027918780818</v>
      </c>
      <c r="U23" s="16">
        <f t="shared" ref="U23:U40" si="15">((ABS(D23-I23)/D23)*100)</f>
        <v>1.7089385474860403</v>
      </c>
      <c r="V23" s="16">
        <f t="shared" ref="V23:V40" si="16">((ABS(E23-J23)/E23)*100)</f>
        <v>0.88856589147286291</v>
      </c>
      <c r="W23" s="16">
        <f t="shared" ref="W23:W40" si="17">((ABS(F23-K23)/F23)*100)</f>
        <v>1.3152866242038339</v>
      </c>
      <c r="X23" s="6">
        <f t="shared" ref="X23:X40" si="18">0.1*C23+0.9*X22</f>
        <v>127.28330000000001</v>
      </c>
      <c r="Y23" s="6">
        <f t="shared" ref="Y23:Y40" si="19">0.5*C23+0.5*Y22</f>
        <v>126.4225</v>
      </c>
      <c r="Z23" s="16">
        <f t="shared" si="4"/>
        <v>1.2033000000000129</v>
      </c>
      <c r="AA23" s="16">
        <f t="shared" si="5"/>
        <v>0.34250000000000114</v>
      </c>
      <c r="AB23" s="16">
        <f t="shared" ref="AB23:AB40" si="20">(C23-X23)^2</f>
        <v>1.4479308900000312</v>
      </c>
      <c r="AC23" s="16">
        <f t="shared" ref="AC23:AC40" si="21">(C23-Y23)^2</f>
        <v>0.11730625000000078</v>
      </c>
      <c r="AD23" s="16">
        <f t="shared" ref="AD23:AD40" si="22">((ABS(C23-X23)/X23)*100)</f>
        <v>0.94537146664174543</v>
      </c>
      <c r="AE23" s="16">
        <f t="shared" ref="AE23:AE40" si="23">((ABS(C23-Y23)/Y23)*100)</f>
        <v>0.27091696493899514</v>
      </c>
    </row>
    <row r="24" spans="2:31" ht="15.75" x14ac:dyDescent="0.25">
      <c r="B24" s="5">
        <v>40430</v>
      </c>
      <c r="C24" s="6">
        <v>126.36</v>
      </c>
      <c r="D24" s="6">
        <v>18</v>
      </c>
      <c r="E24" s="6">
        <v>20.61</v>
      </c>
      <c r="F24" s="6">
        <v>15.91</v>
      </c>
      <c r="G24" s="2">
        <v>10415.24</v>
      </c>
      <c r="H24" s="17">
        <f t="shared" si="6"/>
        <v>126.65938999999999</v>
      </c>
      <c r="I24" s="18">
        <f t="shared" si="7"/>
        <v>18.144129999999997</v>
      </c>
      <c r="J24" s="17">
        <f t="shared" si="8"/>
        <v>20.75938</v>
      </c>
      <c r="K24" s="17">
        <f t="shared" si="9"/>
        <v>15.618449999999998</v>
      </c>
      <c r="L24" s="16">
        <f t="shared" si="0"/>
        <v>0.29938999999998828</v>
      </c>
      <c r="M24" s="16">
        <f t="shared" si="1"/>
        <v>0.14412999999999698</v>
      </c>
      <c r="N24" s="16">
        <f t="shared" si="2"/>
        <v>0.14938000000000073</v>
      </c>
      <c r="O24" s="16">
        <f t="shared" si="3"/>
        <v>0.29155000000000264</v>
      </c>
      <c r="P24" s="16">
        <f t="shared" si="10"/>
        <v>8.9634372099992976E-2</v>
      </c>
      <c r="Q24" s="16">
        <f t="shared" si="11"/>
        <v>2.077345689999913E-2</v>
      </c>
      <c r="R24" s="16">
        <f t="shared" si="12"/>
        <v>2.231438440000022E-2</v>
      </c>
      <c r="S24" s="16">
        <f t="shared" si="13"/>
        <v>8.5001402500001544E-2</v>
      </c>
      <c r="T24" s="16">
        <f t="shared" si="14"/>
        <v>0.23693415637859155</v>
      </c>
      <c r="U24" s="16">
        <f t="shared" si="15"/>
        <v>0.80072222222220546</v>
      </c>
      <c r="V24" s="16">
        <f t="shared" si="16"/>
        <v>0.72479378942261397</v>
      </c>
      <c r="W24" s="16">
        <f t="shared" si="17"/>
        <v>1.8324952859836745</v>
      </c>
      <c r="X24" s="6">
        <f t="shared" si="18"/>
        <v>127.19097000000001</v>
      </c>
      <c r="Y24" s="6">
        <f t="shared" si="19"/>
        <v>126.39125</v>
      </c>
      <c r="Z24" s="16">
        <f t="shared" si="4"/>
        <v>0.83097000000000776</v>
      </c>
      <c r="AA24" s="16">
        <f t="shared" si="5"/>
        <v>3.125E-2</v>
      </c>
      <c r="AB24" s="16">
        <f t="shared" si="20"/>
        <v>0.69051114090001287</v>
      </c>
      <c r="AC24" s="16">
        <f t="shared" si="21"/>
        <v>9.765625E-4</v>
      </c>
      <c r="AD24" s="16">
        <f t="shared" si="22"/>
        <v>0.65332468177576419</v>
      </c>
      <c r="AE24" s="16">
        <f t="shared" si="23"/>
        <v>2.4724812833166854E-2</v>
      </c>
    </row>
    <row r="25" spans="2:31" ht="15.75" x14ac:dyDescent="0.25">
      <c r="B25" s="5">
        <v>40431</v>
      </c>
      <c r="C25" s="6">
        <v>127.99</v>
      </c>
      <c r="D25" s="6">
        <v>17.97</v>
      </c>
      <c r="E25" s="6">
        <v>20.62</v>
      </c>
      <c r="F25" s="6">
        <v>15.98</v>
      </c>
      <c r="G25" s="2">
        <v>10462.77</v>
      </c>
      <c r="H25" s="17">
        <f t="shared" si="6"/>
        <v>127.058573</v>
      </c>
      <c r="I25" s="18">
        <f t="shared" si="7"/>
        <v>18.091890999999997</v>
      </c>
      <c r="J25" s="17">
        <f t="shared" si="8"/>
        <v>20.717565999999998</v>
      </c>
      <c r="K25" s="17">
        <f t="shared" si="9"/>
        <v>15.726914999999998</v>
      </c>
      <c r="L25" s="16">
        <f t="shared" si="0"/>
        <v>0.93142699999999934</v>
      </c>
      <c r="M25" s="16">
        <f t="shared" si="1"/>
        <v>0.12189099999999797</v>
      </c>
      <c r="N25" s="16">
        <f t="shared" si="2"/>
        <v>9.7565999999996933E-2</v>
      </c>
      <c r="O25" s="16">
        <f t="shared" si="3"/>
        <v>0.25308500000000222</v>
      </c>
      <c r="P25" s="16">
        <f t="shared" si="10"/>
        <v>0.8675562563289988</v>
      </c>
      <c r="Q25" s="16">
        <f t="shared" si="11"/>
        <v>1.4857415880999507E-2</v>
      </c>
      <c r="R25" s="16">
        <f t="shared" si="12"/>
        <v>9.5191243559994022E-3</v>
      </c>
      <c r="S25" s="16">
        <f t="shared" si="13"/>
        <v>6.4052017225001132E-2</v>
      </c>
      <c r="T25" s="16">
        <f t="shared" si="14"/>
        <v>0.72773419798421701</v>
      </c>
      <c r="U25" s="16">
        <f t="shared" si="15"/>
        <v>0.67830272676682235</v>
      </c>
      <c r="V25" s="16">
        <f t="shared" si="16"/>
        <v>0.47316197866147885</v>
      </c>
      <c r="W25" s="16">
        <f t="shared" si="17"/>
        <v>1.5837609511890001</v>
      </c>
      <c r="X25" s="6">
        <f t="shared" si="18"/>
        <v>127.27087299999999</v>
      </c>
      <c r="Y25" s="6">
        <f t="shared" si="19"/>
        <v>127.190625</v>
      </c>
      <c r="Z25" s="16">
        <f t="shared" si="4"/>
        <v>0.71912700000000029</v>
      </c>
      <c r="AA25" s="16">
        <f t="shared" si="5"/>
        <v>0.79937499999999773</v>
      </c>
      <c r="AB25" s="16">
        <f t="shared" si="20"/>
        <v>0.51714364212900044</v>
      </c>
      <c r="AC25" s="16">
        <f t="shared" si="21"/>
        <v>0.63900039062499636</v>
      </c>
      <c r="AD25" s="16">
        <f t="shared" si="22"/>
        <v>0.56503658932236622</v>
      </c>
      <c r="AE25" s="16">
        <f t="shared" si="23"/>
        <v>0.62848578659000831</v>
      </c>
    </row>
    <row r="26" spans="2:31" ht="15.75" x14ac:dyDescent="0.25">
      <c r="B26" s="5">
        <v>40434</v>
      </c>
      <c r="C26" s="6">
        <v>129.61000000000001</v>
      </c>
      <c r="D26" s="6">
        <v>18.556999999999999</v>
      </c>
      <c r="E26" s="6">
        <v>21.26</v>
      </c>
      <c r="F26" s="6">
        <v>16.25</v>
      </c>
      <c r="G26" s="2">
        <v>10544.13</v>
      </c>
      <c r="H26" s="17">
        <f t="shared" si="6"/>
        <v>127.8240011</v>
      </c>
      <c r="I26" s="18">
        <f t="shared" si="7"/>
        <v>18.231423699999997</v>
      </c>
      <c r="J26" s="17">
        <f t="shared" si="8"/>
        <v>20.880296199999997</v>
      </c>
      <c r="K26" s="17">
        <f t="shared" si="9"/>
        <v>15.883840499999998</v>
      </c>
      <c r="L26" s="16">
        <f t="shared" si="0"/>
        <v>1.7859989000000098</v>
      </c>
      <c r="M26" s="16">
        <f t="shared" si="1"/>
        <v>0.32557630000000159</v>
      </c>
      <c r="N26" s="16">
        <f t="shared" si="2"/>
        <v>0.37970380000000503</v>
      </c>
      <c r="O26" s="16">
        <f t="shared" si="3"/>
        <v>0.36615950000000197</v>
      </c>
      <c r="P26" s="16">
        <f t="shared" si="10"/>
        <v>3.189792070801245</v>
      </c>
      <c r="Q26" s="16">
        <f t="shared" si="11"/>
        <v>0.10599992712169104</v>
      </c>
      <c r="R26" s="16">
        <f t="shared" si="12"/>
        <v>0.14417497573444382</v>
      </c>
      <c r="S26" s="16">
        <f t="shared" si="13"/>
        <v>0.13407277944025145</v>
      </c>
      <c r="T26" s="16">
        <f t="shared" si="14"/>
        <v>1.3779792454286008</v>
      </c>
      <c r="U26" s="16">
        <f t="shared" si="15"/>
        <v>1.7544662391550443</v>
      </c>
      <c r="V26" s="16">
        <f t="shared" si="16"/>
        <v>1.7860009407337958</v>
      </c>
      <c r="W26" s="16">
        <f t="shared" si="17"/>
        <v>2.2532892307692429</v>
      </c>
      <c r="X26" s="6">
        <f t="shared" si="18"/>
        <v>127.5047857</v>
      </c>
      <c r="Y26" s="6">
        <f t="shared" si="19"/>
        <v>128.40031250000001</v>
      </c>
      <c r="Z26" s="16">
        <f t="shared" si="4"/>
        <v>2.1052143000000143</v>
      </c>
      <c r="AA26" s="16">
        <f t="shared" si="5"/>
        <v>1.2096875000000011</v>
      </c>
      <c r="AB26" s="16">
        <f t="shared" si="20"/>
        <v>4.4319272489245503</v>
      </c>
      <c r="AC26" s="16">
        <f t="shared" si="21"/>
        <v>1.4633438476562528</v>
      </c>
      <c r="AD26" s="16">
        <f t="shared" si="22"/>
        <v>1.6510864972184447</v>
      </c>
      <c r="AE26" s="16">
        <f t="shared" si="23"/>
        <v>0.94212192824686536</v>
      </c>
    </row>
    <row r="27" spans="2:31" ht="15.75" x14ac:dyDescent="0.25">
      <c r="B27" s="5">
        <v>40435</v>
      </c>
      <c r="C27" s="6">
        <v>128.85</v>
      </c>
      <c r="D27" s="6">
        <v>18.739999999999998</v>
      </c>
      <c r="E27" s="6">
        <v>21.45</v>
      </c>
      <c r="F27" s="6">
        <v>16.16</v>
      </c>
      <c r="G27" s="2">
        <v>10526.49</v>
      </c>
      <c r="H27" s="17">
        <f t="shared" si="6"/>
        <v>128.13180076999998</v>
      </c>
      <c r="I27" s="18">
        <f t="shared" si="7"/>
        <v>18.383996589999995</v>
      </c>
      <c r="J27" s="17">
        <f t="shared" si="8"/>
        <v>21.051207339999998</v>
      </c>
      <c r="K27" s="17">
        <f t="shared" si="9"/>
        <v>15.966688349999998</v>
      </c>
      <c r="L27" s="16">
        <f t="shared" si="0"/>
        <v>0.7181992300000104</v>
      </c>
      <c r="M27" s="16">
        <f t="shared" si="1"/>
        <v>0.35600341000000313</v>
      </c>
      <c r="N27" s="16">
        <f t="shared" si="2"/>
        <v>0.39879266000000158</v>
      </c>
      <c r="O27" s="16">
        <f t="shared" si="3"/>
        <v>0.19331165000000183</v>
      </c>
      <c r="P27" s="16">
        <f t="shared" si="10"/>
        <v>0.51581013397260789</v>
      </c>
      <c r="Q27" s="16">
        <f t="shared" si="11"/>
        <v>0.12673842793163032</v>
      </c>
      <c r="R27" s="16">
        <f t="shared" si="12"/>
        <v>0.15903558566987686</v>
      </c>
      <c r="S27" s="16">
        <f t="shared" si="13"/>
        <v>3.7369394025723209E-2</v>
      </c>
      <c r="T27" s="16">
        <f t="shared" si="14"/>
        <v>0.55739171905317075</v>
      </c>
      <c r="U27" s="16">
        <f t="shared" si="15"/>
        <v>1.8996980256136775</v>
      </c>
      <c r="V27" s="16">
        <f t="shared" si="16"/>
        <v>1.8591732400932475</v>
      </c>
      <c r="W27" s="16">
        <f t="shared" si="17"/>
        <v>1.1962354579208034</v>
      </c>
      <c r="X27" s="6">
        <f t="shared" si="18"/>
        <v>127.63930713000001</v>
      </c>
      <c r="Y27" s="6">
        <f t="shared" si="19"/>
        <v>128.62515625</v>
      </c>
      <c r="Z27" s="16">
        <f t="shared" si="4"/>
        <v>1.2106928699999884</v>
      </c>
      <c r="AA27" s="16">
        <f t="shared" si="5"/>
        <v>0.22484374999999091</v>
      </c>
      <c r="AB27" s="16">
        <f t="shared" si="20"/>
        <v>1.4657772254688088</v>
      </c>
      <c r="AC27" s="16">
        <f t="shared" si="21"/>
        <v>5.0554711914058408E-2</v>
      </c>
      <c r="AD27" s="16">
        <f t="shared" si="22"/>
        <v>0.9485266703672276</v>
      </c>
      <c r="AE27" s="16">
        <f t="shared" si="23"/>
        <v>0.17480542419165448</v>
      </c>
    </row>
    <row r="28" spans="2:31" ht="15.75" x14ac:dyDescent="0.25">
      <c r="B28" s="5">
        <v>40436</v>
      </c>
      <c r="C28" s="6">
        <v>129.43</v>
      </c>
      <c r="D28" s="6">
        <v>18.72</v>
      </c>
      <c r="E28" s="6">
        <v>21.59</v>
      </c>
      <c r="F28" s="6">
        <v>16.34</v>
      </c>
      <c r="G28" s="2">
        <v>10572.73</v>
      </c>
      <c r="H28" s="17">
        <f t="shared" si="6"/>
        <v>128.521260539</v>
      </c>
      <c r="I28" s="18">
        <f t="shared" si="7"/>
        <v>18.484797612999998</v>
      </c>
      <c r="J28" s="17">
        <f t="shared" si="8"/>
        <v>21.212845137999995</v>
      </c>
      <c r="K28" s="17">
        <f t="shared" si="9"/>
        <v>16.078681844999998</v>
      </c>
      <c r="L28" s="16">
        <f t="shared" si="0"/>
        <v>0.90873946100001035</v>
      </c>
      <c r="M28" s="16">
        <f t="shared" si="1"/>
        <v>0.23520238700000107</v>
      </c>
      <c r="N28" s="16">
        <f t="shared" si="2"/>
        <v>0.3771548620000047</v>
      </c>
      <c r="O28" s="16">
        <f t="shared" si="3"/>
        <v>0.26131815500000144</v>
      </c>
      <c r="P28" s="16">
        <f t="shared" si="10"/>
        <v>0.82580740797858931</v>
      </c>
      <c r="Q28" s="16">
        <f t="shared" si="11"/>
        <v>5.5320162850498268E-2</v>
      </c>
      <c r="R28" s="16">
        <f t="shared" si="12"/>
        <v>0.14224578993024259</v>
      </c>
      <c r="S28" s="16">
        <f t="shared" si="13"/>
        <v>6.8287178132604778E-2</v>
      </c>
      <c r="T28" s="16">
        <f t="shared" si="14"/>
        <v>0.70210883180098149</v>
      </c>
      <c r="U28" s="16">
        <f t="shared" si="15"/>
        <v>1.2564230074786382</v>
      </c>
      <c r="V28" s="16">
        <f t="shared" si="16"/>
        <v>1.7468960722556957</v>
      </c>
      <c r="W28" s="16">
        <f t="shared" si="17"/>
        <v>1.5992543145654923</v>
      </c>
      <c r="X28" s="6">
        <f t="shared" si="18"/>
        <v>127.81837641700001</v>
      </c>
      <c r="Y28" s="6">
        <f t="shared" si="19"/>
        <v>129.02757812499999</v>
      </c>
      <c r="Z28" s="16">
        <f t="shared" si="4"/>
        <v>1.6116235829999965</v>
      </c>
      <c r="AA28" s="16">
        <f t="shared" si="5"/>
        <v>0.40242187500001592</v>
      </c>
      <c r="AB28" s="16">
        <f t="shared" si="20"/>
        <v>2.5973305732817469</v>
      </c>
      <c r="AC28" s="16">
        <f t="shared" si="21"/>
        <v>0.16194336547852844</v>
      </c>
      <c r="AD28" s="16">
        <f t="shared" si="22"/>
        <v>1.2608700158591972</v>
      </c>
      <c r="AE28" s="16">
        <f t="shared" si="23"/>
        <v>0.31188826516619234</v>
      </c>
    </row>
    <row r="29" spans="2:31" ht="15.75" x14ac:dyDescent="0.25">
      <c r="B29" s="5">
        <v>40437</v>
      </c>
      <c r="C29" s="6">
        <v>129.66999999999999</v>
      </c>
      <c r="D29" s="6">
        <v>18.97</v>
      </c>
      <c r="E29" s="6">
        <v>21.93</v>
      </c>
      <c r="F29" s="6">
        <v>16.23</v>
      </c>
      <c r="G29" s="2">
        <v>10594.83</v>
      </c>
      <c r="H29" s="17">
        <f t="shared" si="6"/>
        <v>128.86588237729998</v>
      </c>
      <c r="I29" s="18">
        <f t="shared" si="7"/>
        <v>18.630358329099998</v>
      </c>
      <c r="J29" s="17">
        <f t="shared" si="8"/>
        <v>21.427991596599995</v>
      </c>
      <c r="K29" s="17">
        <f t="shared" si="9"/>
        <v>16.124077291499997</v>
      </c>
      <c r="L29" s="16">
        <f t="shared" si="0"/>
        <v>0.80411762270000509</v>
      </c>
      <c r="M29" s="16">
        <f t="shared" si="1"/>
        <v>0.33964167090000075</v>
      </c>
      <c r="N29" s="16">
        <f t="shared" si="2"/>
        <v>0.50200840340000497</v>
      </c>
      <c r="O29" s="16">
        <f t="shared" si="3"/>
        <v>0.10592270850000318</v>
      </c>
      <c r="P29" s="16">
        <f t="shared" si="10"/>
        <v>0.64660515113670769</v>
      </c>
      <c r="Q29" s="16">
        <f t="shared" si="11"/>
        <v>0.11535646461174441</v>
      </c>
      <c r="R29" s="16">
        <f t="shared" si="12"/>
        <v>0.25201243708422211</v>
      </c>
      <c r="S29" s="16">
        <f t="shared" si="13"/>
        <v>1.1219620175976646E-2</v>
      </c>
      <c r="T29" s="16">
        <f t="shared" si="14"/>
        <v>0.62012618392843766</v>
      </c>
      <c r="U29" s="16">
        <f t="shared" si="15"/>
        <v>1.7904147121771259</v>
      </c>
      <c r="V29" s="16">
        <f t="shared" si="16"/>
        <v>2.2891400063839717</v>
      </c>
      <c r="W29" s="16">
        <f t="shared" si="17"/>
        <v>0.65263529574863322</v>
      </c>
      <c r="X29" s="6">
        <f t="shared" si="18"/>
        <v>128.0035387753</v>
      </c>
      <c r="Y29" s="6">
        <f t="shared" si="19"/>
        <v>129.34878906249997</v>
      </c>
      <c r="Z29" s="16">
        <f t="shared" si="4"/>
        <v>1.6664612246999866</v>
      </c>
      <c r="AA29" s="16">
        <f t="shared" si="5"/>
        <v>0.32121093750001251</v>
      </c>
      <c r="AB29" s="16">
        <f t="shared" si="20"/>
        <v>2.7770930134285794</v>
      </c>
      <c r="AC29" s="16">
        <f t="shared" si="21"/>
        <v>0.10317646636963694</v>
      </c>
      <c r="AD29" s="16">
        <f t="shared" si="22"/>
        <v>1.3018868389453875</v>
      </c>
      <c r="AE29" s="16">
        <f t="shared" si="23"/>
        <v>0.24832929618290187</v>
      </c>
    </row>
    <row r="30" spans="2:31" ht="15.75" x14ac:dyDescent="0.25">
      <c r="B30" s="5">
        <v>40438</v>
      </c>
      <c r="C30" s="6">
        <v>130.19</v>
      </c>
      <c r="D30" s="6">
        <v>18.809999999999999</v>
      </c>
      <c r="E30" s="6">
        <v>21.863</v>
      </c>
      <c r="F30" s="6">
        <v>16.29</v>
      </c>
      <c r="G30" s="2">
        <v>10607.85</v>
      </c>
      <c r="H30" s="17">
        <f t="shared" si="6"/>
        <v>129.26311766410998</v>
      </c>
      <c r="I30" s="18">
        <f t="shared" si="7"/>
        <v>18.684250830369997</v>
      </c>
      <c r="J30" s="17">
        <f t="shared" si="8"/>
        <v>21.558494117619993</v>
      </c>
      <c r="K30" s="17">
        <f t="shared" si="9"/>
        <v>16.173854104049997</v>
      </c>
      <c r="L30" s="16">
        <f t="shared" si="0"/>
        <v>0.92688233589001356</v>
      </c>
      <c r="M30" s="16">
        <f t="shared" si="1"/>
        <v>0.12574916963000149</v>
      </c>
      <c r="N30" s="16">
        <f t="shared" si="2"/>
        <v>0.3045058823800062</v>
      </c>
      <c r="O30" s="16">
        <f t="shared" si="3"/>
        <v>0.11614589595000169</v>
      </c>
      <c r="P30" s="16">
        <f t="shared" si="10"/>
        <v>0.85911086458492791</v>
      </c>
      <c r="Q30" s="16">
        <f t="shared" si="11"/>
        <v>1.581285366263489E-2</v>
      </c>
      <c r="R30" s="16">
        <f t="shared" si="12"/>
        <v>9.2723832404026166E-2</v>
      </c>
      <c r="S30" s="16">
        <f t="shared" si="13"/>
        <v>1.3489869146028618E-2</v>
      </c>
      <c r="T30" s="16">
        <f t="shared" si="14"/>
        <v>0.71194587594286318</v>
      </c>
      <c r="U30" s="16">
        <f t="shared" si="15"/>
        <v>0.66852296454014626</v>
      </c>
      <c r="V30" s="16">
        <f t="shared" si="16"/>
        <v>1.3927909361935975</v>
      </c>
      <c r="W30" s="16">
        <f t="shared" si="17"/>
        <v>0.71298892541437509</v>
      </c>
      <c r="X30" s="6">
        <f t="shared" si="18"/>
        <v>128.22218489777001</v>
      </c>
      <c r="Y30" s="6">
        <f t="shared" si="19"/>
        <v>129.76939453124999</v>
      </c>
      <c r="Z30" s="16">
        <f t="shared" si="4"/>
        <v>1.9678151022299915</v>
      </c>
      <c r="AA30" s="16">
        <f t="shared" si="5"/>
        <v>0.42060546875001137</v>
      </c>
      <c r="AB30" s="16">
        <f t="shared" si="20"/>
        <v>3.8722962765644318</v>
      </c>
      <c r="AC30" s="16">
        <f t="shared" si="21"/>
        <v>0.17690896034241679</v>
      </c>
      <c r="AD30" s="16">
        <f t="shared" si="22"/>
        <v>1.5346916009884768</v>
      </c>
      <c r="AE30" s="16">
        <f t="shared" si="23"/>
        <v>0.32411761669175748</v>
      </c>
    </row>
    <row r="31" spans="2:31" ht="15.75" x14ac:dyDescent="0.25">
      <c r="B31" s="5">
        <v>40441</v>
      </c>
      <c r="C31" s="6">
        <v>131.79</v>
      </c>
      <c r="D31" s="6">
        <v>18.93</v>
      </c>
      <c r="E31" s="6">
        <v>21.75</v>
      </c>
      <c r="F31" s="6">
        <v>16.55</v>
      </c>
      <c r="G31" s="2">
        <v>10753.62</v>
      </c>
      <c r="H31" s="17">
        <f t="shared" si="6"/>
        <v>130.02118236487698</v>
      </c>
      <c r="I31" s="18">
        <f t="shared" si="7"/>
        <v>18.757975581258997</v>
      </c>
      <c r="J31" s="17">
        <f t="shared" si="8"/>
        <v>21.615945882333993</v>
      </c>
      <c r="K31" s="17">
        <f t="shared" si="9"/>
        <v>16.286697872834999</v>
      </c>
      <c r="L31" s="16">
        <f t="shared" si="0"/>
        <v>1.768817635123014</v>
      </c>
      <c r="M31" s="16">
        <f t="shared" si="1"/>
        <v>0.17202441874100316</v>
      </c>
      <c r="N31" s="16">
        <f t="shared" si="2"/>
        <v>0.1340541176660075</v>
      </c>
      <c r="O31" s="16">
        <f t="shared" si="3"/>
        <v>0.26330212716500156</v>
      </c>
      <c r="P31" s="16">
        <f t="shared" si="10"/>
        <v>3.1287158263221722</v>
      </c>
      <c r="Q31" s="16">
        <f t="shared" si="11"/>
        <v>2.959240064318E-2</v>
      </c>
      <c r="R31" s="16">
        <f t="shared" si="12"/>
        <v>1.7970506463211786E-2</v>
      </c>
      <c r="S31" s="16">
        <f t="shared" si="13"/>
        <v>6.9328010169614651E-2</v>
      </c>
      <c r="T31" s="16">
        <f t="shared" si="14"/>
        <v>1.3421485963449533</v>
      </c>
      <c r="U31" s="16">
        <f t="shared" si="15"/>
        <v>0.90873966582674681</v>
      </c>
      <c r="V31" s="16">
        <f t="shared" si="16"/>
        <v>0.61634077087819539</v>
      </c>
      <c r="W31" s="16">
        <f t="shared" si="17"/>
        <v>1.5909494088519733</v>
      </c>
      <c r="X31" s="6">
        <f t="shared" si="18"/>
        <v>128.57896640799299</v>
      </c>
      <c r="Y31" s="6">
        <f t="shared" si="19"/>
        <v>130.77969726562497</v>
      </c>
      <c r="Z31" s="16">
        <f t="shared" si="4"/>
        <v>3.2110335920069986</v>
      </c>
      <c r="AA31" s="16">
        <f t="shared" si="5"/>
        <v>1.0103027343750171</v>
      </c>
      <c r="AB31" s="16">
        <f t="shared" si="20"/>
        <v>10.310736728997368</v>
      </c>
      <c r="AC31" s="16">
        <f t="shared" si="21"/>
        <v>1.0207116150856363</v>
      </c>
      <c r="AD31" s="16">
        <f t="shared" si="22"/>
        <v>2.497324159394851</v>
      </c>
      <c r="AE31" s="16">
        <f t="shared" si="23"/>
        <v>0.77252261283569423</v>
      </c>
    </row>
    <row r="32" spans="2:31" ht="15.75" x14ac:dyDescent="0.25">
      <c r="B32" s="5">
        <v>40442</v>
      </c>
      <c r="C32" s="6">
        <v>131.97999999999999</v>
      </c>
      <c r="D32" s="6">
        <v>19.14</v>
      </c>
      <c r="E32" s="6">
        <v>21.64</v>
      </c>
      <c r="F32" s="6">
        <v>16.52</v>
      </c>
      <c r="G32" s="2">
        <v>10761.03</v>
      </c>
      <c r="H32" s="17">
        <f t="shared" si="6"/>
        <v>130.60882765541388</v>
      </c>
      <c r="I32" s="18">
        <f t="shared" si="7"/>
        <v>18.872582906881298</v>
      </c>
      <c r="J32" s="17">
        <f t="shared" si="8"/>
        <v>21.623162117633793</v>
      </c>
      <c r="K32" s="17">
        <f t="shared" si="9"/>
        <v>16.356688510984497</v>
      </c>
      <c r="L32" s="16">
        <f t="shared" si="0"/>
        <v>1.3711723445861139</v>
      </c>
      <c r="M32" s="16">
        <f t="shared" si="1"/>
        <v>0.2674170931187021</v>
      </c>
      <c r="N32" s="16">
        <f t="shared" si="2"/>
        <v>1.6837882366207424E-2</v>
      </c>
      <c r="O32" s="16">
        <f t="shared" si="3"/>
        <v>0.16331148901550208</v>
      </c>
      <c r="P32" s="16">
        <f t="shared" si="10"/>
        <v>1.8801135985577808</v>
      </c>
      <c r="Q32" s="16">
        <f t="shared" si="11"/>
        <v>7.1511901692056595E-2</v>
      </c>
      <c r="R32" s="16">
        <f t="shared" si="12"/>
        <v>2.8351428257823892E-4</v>
      </c>
      <c r="S32" s="16">
        <f t="shared" si="13"/>
        <v>2.6670642444460456E-2</v>
      </c>
      <c r="T32" s="16">
        <f t="shared" si="14"/>
        <v>1.0389243404956161</v>
      </c>
      <c r="U32" s="16">
        <f t="shared" si="15"/>
        <v>1.3971634959179837</v>
      </c>
      <c r="V32" s="16">
        <f t="shared" si="16"/>
        <v>7.7809068235708989E-2</v>
      </c>
      <c r="W32" s="16">
        <f t="shared" si="17"/>
        <v>0.98856833544492784</v>
      </c>
      <c r="X32" s="6">
        <f t="shared" si="18"/>
        <v>128.91906976719369</v>
      </c>
      <c r="Y32" s="6">
        <f t="shared" si="19"/>
        <v>131.37984863281247</v>
      </c>
      <c r="Z32" s="16">
        <f t="shared" si="4"/>
        <v>3.0609302328062995</v>
      </c>
      <c r="AA32" s="16">
        <f t="shared" si="5"/>
        <v>0.6001513671875216</v>
      </c>
      <c r="AB32" s="16">
        <f t="shared" si="20"/>
        <v>9.3692938901076275</v>
      </c>
      <c r="AC32" s="16">
        <f t="shared" si="21"/>
        <v>0.36018166353705139</v>
      </c>
      <c r="AD32" s="16">
        <f t="shared" si="22"/>
        <v>2.3743036917143665</v>
      </c>
      <c r="AE32" s="16">
        <f t="shared" si="23"/>
        <v>0.45680625562665789</v>
      </c>
    </row>
    <row r="33" spans="2:31" ht="15.75" x14ac:dyDescent="0.25">
      <c r="B33" s="5">
        <v>40443</v>
      </c>
      <c r="C33" s="6">
        <v>132.57</v>
      </c>
      <c r="D33" s="6">
        <v>19.010000000000002</v>
      </c>
      <c r="E33" s="6">
        <v>21.67</v>
      </c>
      <c r="F33" s="6">
        <v>16.5</v>
      </c>
      <c r="G33" s="2">
        <v>10739.31</v>
      </c>
      <c r="H33" s="17">
        <f t="shared" si="6"/>
        <v>131.1971793587897</v>
      </c>
      <c r="I33" s="18">
        <f t="shared" si="7"/>
        <v>18.91380803481691</v>
      </c>
      <c r="J33" s="17">
        <f t="shared" si="8"/>
        <v>21.637213482343654</v>
      </c>
      <c r="K33" s="17">
        <f t="shared" si="9"/>
        <v>16.399681957689147</v>
      </c>
      <c r="L33" s="16">
        <f t="shared" si="0"/>
        <v>1.3728206412102963</v>
      </c>
      <c r="M33" s="16">
        <f t="shared" si="1"/>
        <v>9.619196518309181E-2</v>
      </c>
      <c r="N33" s="16">
        <f t="shared" si="2"/>
        <v>3.2786517656347769E-2</v>
      </c>
      <c r="O33" s="16">
        <f t="shared" si="3"/>
        <v>0.10031804231085317</v>
      </c>
      <c r="P33" s="16">
        <f t="shared" si="10"/>
        <v>1.8846365129330491</v>
      </c>
      <c r="Q33" s="16">
        <f t="shared" si="11"/>
        <v>9.2528941657851471E-3</v>
      </c>
      <c r="R33" s="16">
        <f t="shared" si="12"/>
        <v>1.0749557400300039E-3</v>
      </c>
      <c r="S33" s="16">
        <f t="shared" si="13"/>
        <v>1.0063709613082127E-2</v>
      </c>
      <c r="T33" s="16">
        <f t="shared" si="14"/>
        <v>1.0355439701367553</v>
      </c>
      <c r="U33" s="16">
        <f t="shared" si="15"/>
        <v>0.50600718139448608</v>
      </c>
      <c r="V33" s="16">
        <f t="shared" si="16"/>
        <v>0.151299112396621</v>
      </c>
      <c r="W33" s="16">
        <f t="shared" si="17"/>
        <v>0.607988135217292</v>
      </c>
      <c r="X33" s="6">
        <f t="shared" si="18"/>
        <v>129.28416279047431</v>
      </c>
      <c r="Y33" s="6">
        <f t="shared" si="19"/>
        <v>131.97492431640623</v>
      </c>
      <c r="Z33" s="16">
        <f t="shared" si="4"/>
        <v>3.2858372095256811</v>
      </c>
      <c r="AA33" s="16">
        <f t="shared" si="5"/>
        <v>0.59507568359376251</v>
      </c>
      <c r="AB33" s="16">
        <f t="shared" si="20"/>
        <v>10.796726167503515</v>
      </c>
      <c r="AC33" s="16">
        <f t="shared" si="21"/>
        <v>0.35411506920458374</v>
      </c>
      <c r="AD33" s="16">
        <f t="shared" si="22"/>
        <v>2.5415620433346553</v>
      </c>
      <c r="AE33" s="16">
        <f t="shared" si="23"/>
        <v>0.45090056817694024</v>
      </c>
    </row>
    <row r="34" spans="2:31" ht="15.75" x14ac:dyDescent="0.25">
      <c r="B34" s="5">
        <v>40444</v>
      </c>
      <c r="C34" s="6">
        <v>131.66999999999999</v>
      </c>
      <c r="D34" s="6">
        <v>18.98</v>
      </c>
      <c r="E34" s="6">
        <v>21.53</v>
      </c>
      <c r="F34" s="6">
        <v>16.14</v>
      </c>
      <c r="G34" s="2">
        <v>10662.42</v>
      </c>
      <c r="H34" s="17">
        <f t="shared" si="6"/>
        <v>131.33902555115279</v>
      </c>
      <c r="I34" s="18">
        <f t="shared" si="7"/>
        <v>18.933665624371837</v>
      </c>
      <c r="J34" s="17">
        <f t="shared" si="8"/>
        <v>21.605049437640556</v>
      </c>
      <c r="K34" s="17">
        <f t="shared" si="9"/>
        <v>16.321777370382403</v>
      </c>
      <c r="L34" s="16">
        <f t="shared" si="0"/>
        <v>0.33097444884720062</v>
      </c>
      <c r="M34" s="16">
        <f t="shared" si="1"/>
        <v>4.6334375628163116E-2</v>
      </c>
      <c r="N34" s="16">
        <f t="shared" si="2"/>
        <v>7.5049437640554828E-2</v>
      </c>
      <c r="O34" s="16">
        <f t="shared" si="3"/>
        <v>0.18177737038240238</v>
      </c>
      <c r="P34" s="16">
        <f t="shared" si="10"/>
        <v>0.10954408578970821</v>
      </c>
      <c r="Q34" s="16">
        <f t="shared" si="11"/>
        <v>2.1468743648517161E-3</v>
      </c>
      <c r="R34" s="16">
        <f t="shared" si="12"/>
        <v>5.6324180901635278E-3</v>
      </c>
      <c r="S34" s="16">
        <f t="shared" si="13"/>
        <v>3.3043012383141099E-2</v>
      </c>
      <c r="T34" s="16">
        <f t="shared" si="14"/>
        <v>0.25136663541216731</v>
      </c>
      <c r="U34" s="16">
        <f t="shared" si="15"/>
        <v>0.24412210552246108</v>
      </c>
      <c r="V34" s="16">
        <f t="shared" si="16"/>
        <v>0.34858076005831312</v>
      </c>
      <c r="W34" s="16">
        <f t="shared" si="17"/>
        <v>1.1262538437571399</v>
      </c>
      <c r="X34" s="6">
        <f t="shared" si="18"/>
        <v>129.52274651142687</v>
      </c>
      <c r="Y34" s="6">
        <f t="shared" si="19"/>
        <v>131.82246215820311</v>
      </c>
      <c r="Z34" s="16">
        <f t="shared" si="4"/>
        <v>2.1472534885731136</v>
      </c>
      <c r="AA34" s="16">
        <f t="shared" si="5"/>
        <v>0.15246215820312159</v>
      </c>
      <c r="AB34" s="16">
        <f t="shared" si="20"/>
        <v>4.6106975441894065</v>
      </c>
      <c r="AC34" s="16">
        <f t="shared" si="21"/>
        <v>2.3244709683953677E-2</v>
      </c>
      <c r="AD34" s="16">
        <f t="shared" si="22"/>
        <v>1.6578196080668166</v>
      </c>
      <c r="AE34" s="16">
        <f t="shared" si="23"/>
        <v>0.11565719203465363</v>
      </c>
    </row>
    <row r="35" spans="2:31" ht="15.75" x14ac:dyDescent="0.25">
      <c r="B35" s="5">
        <v>40445</v>
      </c>
      <c r="C35" s="6">
        <v>134.11000000000001</v>
      </c>
      <c r="D35" s="6">
        <v>19.422999999999998</v>
      </c>
      <c r="E35" s="6">
        <v>22.09</v>
      </c>
      <c r="F35" s="6">
        <v>16.66</v>
      </c>
      <c r="G35" s="2">
        <v>10860.26</v>
      </c>
      <c r="H35" s="17">
        <f t="shared" si="6"/>
        <v>132.17031788580695</v>
      </c>
      <c r="I35" s="18">
        <f t="shared" si="7"/>
        <v>19.080465937060286</v>
      </c>
      <c r="J35" s="17">
        <f t="shared" si="8"/>
        <v>21.750534606348388</v>
      </c>
      <c r="K35" s="17">
        <f t="shared" si="9"/>
        <v>16.423244159267682</v>
      </c>
      <c r="L35" s="16">
        <f t="shared" si="0"/>
        <v>1.9396821141930616</v>
      </c>
      <c r="M35" s="16">
        <f t="shared" si="1"/>
        <v>0.34253406293971267</v>
      </c>
      <c r="N35" s="16">
        <f t="shared" si="2"/>
        <v>0.33946539365161144</v>
      </c>
      <c r="O35" s="16">
        <f t="shared" si="3"/>
        <v>0.23675584073231803</v>
      </c>
      <c r="P35" s="16">
        <f t="shared" si="10"/>
        <v>3.7623667041204651</v>
      </c>
      <c r="Q35" s="16">
        <f t="shared" si="11"/>
        <v>0.11732958427398704</v>
      </c>
      <c r="R35" s="16">
        <f t="shared" si="12"/>
        <v>0.11523675348704351</v>
      </c>
      <c r="S35" s="16">
        <f t="shared" si="13"/>
        <v>5.6053328120866747E-2</v>
      </c>
      <c r="T35" s="16">
        <f t="shared" si="14"/>
        <v>1.4463366745157418</v>
      </c>
      <c r="U35" s="16">
        <f t="shared" si="15"/>
        <v>1.7635486945359249</v>
      </c>
      <c r="V35" s="16">
        <f t="shared" si="16"/>
        <v>1.5367378617094225</v>
      </c>
      <c r="W35" s="16">
        <f t="shared" si="17"/>
        <v>1.4211034857882234</v>
      </c>
      <c r="X35" s="6">
        <f t="shared" si="18"/>
        <v>129.98147186028419</v>
      </c>
      <c r="Y35" s="6">
        <f t="shared" si="19"/>
        <v>132.96623107910156</v>
      </c>
      <c r="Z35" s="16">
        <f t="shared" si="4"/>
        <v>4.1285281397158258</v>
      </c>
      <c r="AA35" s="16">
        <f t="shared" si="5"/>
        <v>1.1437689208984523</v>
      </c>
      <c r="AB35" s="16">
        <f t="shared" si="20"/>
        <v>17.044744600425418</v>
      </c>
      <c r="AC35" s="16">
        <f t="shared" si="21"/>
        <v>1.3082073444132101</v>
      </c>
      <c r="AD35" s="16">
        <f t="shared" si="22"/>
        <v>3.176243568124494</v>
      </c>
      <c r="AE35" s="16">
        <f t="shared" si="23"/>
        <v>0.86019503720311097</v>
      </c>
    </row>
    <row r="36" spans="2:31" ht="15.75" x14ac:dyDescent="0.25">
      <c r="B36" s="5">
        <v>40448</v>
      </c>
      <c r="C36" s="6">
        <v>134.65</v>
      </c>
      <c r="D36" s="6">
        <v>19.234999999999999</v>
      </c>
      <c r="E36" s="6">
        <v>22.11</v>
      </c>
      <c r="F36" s="6">
        <v>16.43</v>
      </c>
      <c r="G36" s="2">
        <v>10812.04</v>
      </c>
      <c r="H36" s="17">
        <f t="shared" si="6"/>
        <v>132.91422252006487</v>
      </c>
      <c r="I36" s="18">
        <f t="shared" si="7"/>
        <v>19.126826155942197</v>
      </c>
      <c r="J36" s="17">
        <f t="shared" si="8"/>
        <v>21.858374224443871</v>
      </c>
      <c r="K36" s="17">
        <f t="shared" si="9"/>
        <v>16.425270911487377</v>
      </c>
      <c r="L36" s="16">
        <f t="shared" si="0"/>
        <v>1.7357774799351375</v>
      </c>
      <c r="M36" s="16">
        <f t="shared" si="1"/>
        <v>0.10817384405780217</v>
      </c>
      <c r="N36" s="16">
        <f t="shared" si="2"/>
        <v>0.25162577555612842</v>
      </c>
      <c r="O36" s="16">
        <f t="shared" si="3"/>
        <v>4.7290885126223259E-3</v>
      </c>
      <c r="P36" s="16">
        <f t="shared" si="10"/>
        <v>3.012923459849977</v>
      </c>
      <c r="Q36" s="16">
        <f t="shared" si="11"/>
        <v>1.1701580538241703E-2</v>
      </c>
      <c r="R36" s="16">
        <f t="shared" si="12"/>
        <v>6.331553092422311E-2</v>
      </c>
      <c r="S36" s="16">
        <f t="shared" si="13"/>
        <v>2.2364278160216443E-5</v>
      </c>
      <c r="T36" s="16">
        <f t="shared" si="14"/>
        <v>1.2891032156963518</v>
      </c>
      <c r="U36" s="16">
        <f t="shared" si="15"/>
        <v>0.56238026544217401</v>
      </c>
      <c r="V36" s="16">
        <f t="shared" si="16"/>
        <v>1.1380632092090839</v>
      </c>
      <c r="W36" s="16">
        <f t="shared" si="17"/>
        <v>2.8783253272199185E-2</v>
      </c>
      <c r="X36" s="6">
        <f t="shared" si="18"/>
        <v>130.44832467425576</v>
      </c>
      <c r="Y36" s="6">
        <f t="shared" si="19"/>
        <v>133.80811553955078</v>
      </c>
      <c r="Z36" s="16">
        <f t="shared" si="4"/>
        <v>4.2016753257442474</v>
      </c>
      <c r="AA36" s="16">
        <f t="shared" si="5"/>
        <v>0.84188446044922216</v>
      </c>
      <c r="AB36" s="16">
        <f t="shared" si="20"/>
        <v>17.654075542968027</v>
      </c>
      <c r="AC36" s="16">
        <f t="shared" si="21"/>
        <v>0.70876944474587789</v>
      </c>
      <c r="AD36" s="16">
        <f t="shared" si="22"/>
        <v>3.220950009313118</v>
      </c>
      <c r="AE36" s="16">
        <f t="shared" si="23"/>
        <v>0.62917294444699012</v>
      </c>
    </row>
    <row r="37" spans="2:31" ht="15.75" x14ac:dyDescent="0.25">
      <c r="B37" s="5">
        <v>40449</v>
      </c>
      <c r="C37" s="6">
        <v>134.88999999999999</v>
      </c>
      <c r="D37" s="6">
        <v>19.504999999999999</v>
      </c>
      <c r="E37" s="6">
        <v>21.863</v>
      </c>
      <c r="F37" s="6">
        <v>16.440000000000001</v>
      </c>
      <c r="G37" s="2">
        <v>10858.14</v>
      </c>
      <c r="H37" s="17">
        <f t="shared" si="6"/>
        <v>133.50695576404539</v>
      </c>
      <c r="I37" s="18">
        <f t="shared" si="7"/>
        <v>19.240278309159535</v>
      </c>
      <c r="J37" s="17">
        <f t="shared" si="8"/>
        <v>21.859761957110706</v>
      </c>
      <c r="K37" s="17">
        <f t="shared" si="9"/>
        <v>16.429689638041165</v>
      </c>
      <c r="L37" s="16">
        <f t="shared" si="0"/>
        <v>1.3830442359545998</v>
      </c>
      <c r="M37" s="16">
        <f t="shared" si="1"/>
        <v>0.26472169084046371</v>
      </c>
      <c r="N37" s="16">
        <f t="shared" si="2"/>
        <v>3.2380428892935242E-3</v>
      </c>
      <c r="O37" s="16">
        <f t="shared" si="3"/>
        <v>1.0310361958836722E-2</v>
      </c>
      <c r="P37" s="16">
        <f t="shared" si="10"/>
        <v>1.9128113586072428</v>
      </c>
      <c r="Q37" s="16">
        <f t="shared" si="11"/>
        <v>7.0077573601434046E-2</v>
      </c>
      <c r="R37" s="16">
        <f t="shared" si="12"/>
        <v>1.0484921752904354E-5</v>
      </c>
      <c r="S37" s="16">
        <f t="shared" si="13"/>
        <v>1.0630356372222741E-4</v>
      </c>
      <c r="T37" s="16">
        <f t="shared" si="14"/>
        <v>1.0253126517566906</v>
      </c>
      <c r="U37" s="16">
        <f t="shared" si="15"/>
        <v>1.3571991327375736</v>
      </c>
      <c r="V37" s="16">
        <f t="shared" si="16"/>
        <v>1.481060645516866E-2</v>
      </c>
      <c r="W37" s="16">
        <f t="shared" si="17"/>
        <v>6.271509707321607E-2</v>
      </c>
      <c r="X37" s="6">
        <f t="shared" si="18"/>
        <v>130.89249220683018</v>
      </c>
      <c r="Y37" s="6">
        <f t="shared" si="19"/>
        <v>134.34905776977538</v>
      </c>
      <c r="Z37" s="16">
        <f t="shared" si="4"/>
        <v>3.9975077931698024</v>
      </c>
      <c r="AA37" s="16">
        <f t="shared" si="5"/>
        <v>0.54094223022460142</v>
      </c>
      <c r="AB37" s="16">
        <f t="shared" si="20"/>
        <v>15.980068556453304</v>
      </c>
      <c r="AC37" s="16">
        <f t="shared" si="21"/>
        <v>0.29261849644036569</v>
      </c>
      <c r="AD37" s="16">
        <f t="shared" si="22"/>
        <v>3.054039025288882</v>
      </c>
      <c r="AE37" s="16">
        <f t="shared" si="23"/>
        <v>0.40263939264209536</v>
      </c>
    </row>
    <row r="38" spans="2:31" ht="15.75" x14ac:dyDescent="0.25">
      <c r="B38" s="5">
        <v>40450</v>
      </c>
      <c r="C38" s="6">
        <v>135.47999999999999</v>
      </c>
      <c r="D38" s="6">
        <v>19.239999999999998</v>
      </c>
      <c r="E38" s="6">
        <v>21.87</v>
      </c>
      <c r="F38" s="6">
        <v>16.36</v>
      </c>
      <c r="G38" s="2">
        <v>10835.28</v>
      </c>
      <c r="H38" s="17">
        <f t="shared" si="6"/>
        <v>134.09886903483175</v>
      </c>
      <c r="I38" s="18">
        <f t="shared" si="7"/>
        <v>19.240194816411673</v>
      </c>
      <c r="J38" s="17">
        <f t="shared" si="8"/>
        <v>21.862833369977494</v>
      </c>
      <c r="K38" s="17">
        <f t="shared" si="9"/>
        <v>16.408782746628816</v>
      </c>
      <c r="L38" s="16">
        <f t="shared" si="0"/>
        <v>1.3811309651682393</v>
      </c>
      <c r="M38" s="16">
        <f t="shared" si="1"/>
        <v>1.948164116747364E-4</v>
      </c>
      <c r="N38" s="16">
        <f t="shared" si="2"/>
        <v>7.1666300225068369E-3</v>
      </c>
      <c r="O38" s="16">
        <f t="shared" si="3"/>
        <v>4.8782746628816653E-2</v>
      </c>
      <c r="P38" s="16">
        <f t="shared" si="10"/>
        <v>1.9075227429465522</v>
      </c>
      <c r="Q38" s="16">
        <f t="shared" si="11"/>
        <v>3.7953434257820367E-8</v>
      </c>
      <c r="R38" s="16">
        <f t="shared" si="12"/>
        <v>5.1360585879496349E-5</v>
      </c>
      <c r="S38" s="16">
        <f t="shared" si="13"/>
        <v>2.3797563686513224E-3</v>
      </c>
      <c r="T38" s="16">
        <f t="shared" si="14"/>
        <v>1.0194353152998521</v>
      </c>
      <c r="U38" s="16">
        <f t="shared" si="15"/>
        <v>1.0125593122387547E-3</v>
      </c>
      <c r="V38" s="16">
        <f t="shared" si="16"/>
        <v>3.276922735485522E-2</v>
      </c>
      <c r="W38" s="16">
        <f t="shared" si="17"/>
        <v>0.29818304785340255</v>
      </c>
      <c r="X38" s="6">
        <f t="shared" si="18"/>
        <v>131.35124298614716</v>
      </c>
      <c r="Y38" s="6">
        <f t="shared" si="19"/>
        <v>134.91452888488769</v>
      </c>
      <c r="Z38" s="16">
        <f t="shared" si="4"/>
        <v>4.1287570138528338</v>
      </c>
      <c r="AA38" s="16">
        <f t="shared" si="5"/>
        <v>0.56547111511230241</v>
      </c>
      <c r="AB38" s="16">
        <f t="shared" si="20"/>
        <v>17.046634479438968</v>
      </c>
      <c r="AC38" s="16">
        <f t="shared" si="21"/>
        <v>0.31975758202635074</v>
      </c>
      <c r="AD38" s="16">
        <f t="shared" si="22"/>
        <v>3.1432949700280108</v>
      </c>
      <c r="AE38" s="16">
        <f t="shared" si="23"/>
        <v>0.41913285380463056</v>
      </c>
    </row>
    <row r="39" spans="2:31" ht="15.75" x14ac:dyDescent="0.25">
      <c r="B39" s="5">
        <v>40451</v>
      </c>
      <c r="C39" s="6">
        <v>134.13999999999999</v>
      </c>
      <c r="D39" s="6">
        <v>19.2</v>
      </c>
      <c r="E39" s="6">
        <v>21.9</v>
      </c>
      <c r="F39" s="6">
        <v>16.25</v>
      </c>
      <c r="G39" s="2">
        <v>10788.05</v>
      </c>
      <c r="H39" s="17">
        <f t="shared" si="6"/>
        <v>134.1112083243822</v>
      </c>
      <c r="I39" s="18">
        <f t="shared" si="7"/>
        <v>19.228136371488169</v>
      </c>
      <c r="J39" s="17">
        <f t="shared" si="8"/>
        <v>21.873983358984244</v>
      </c>
      <c r="K39" s="17">
        <f t="shared" si="9"/>
        <v>16.361147922640171</v>
      </c>
      <c r="L39" s="16">
        <f t="shared" si="0"/>
        <v>2.8791675617782175E-2</v>
      </c>
      <c r="M39" s="16">
        <f t="shared" si="1"/>
        <v>2.8136371488169942E-2</v>
      </c>
      <c r="N39" s="16">
        <f t="shared" si="2"/>
        <v>2.6016641015754516E-2</v>
      </c>
      <c r="O39" s="16">
        <f t="shared" si="3"/>
        <v>0.11114792264017126</v>
      </c>
      <c r="P39" s="16">
        <f t="shared" si="10"/>
        <v>8.2896058487959257E-4</v>
      </c>
      <c r="Q39" s="16">
        <f t="shared" si="11"/>
        <v>7.9165540052030241E-4</v>
      </c>
      <c r="R39" s="16">
        <f t="shared" si="12"/>
        <v>6.7686560974264019E-4</v>
      </c>
      <c r="S39" s="16">
        <f t="shared" si="13"/>
        <v>1.2353860707225495E-2</v>
      </c>
      <c r="T39" s="16">
        <f t="shared" si="14"/>
        <v>2.1463900117625001E-2</v>
      </c>
      <c r="U39" s="16">
        <f t="shared" si="15"/>
        <v>0.14654360150088513</v>
      </c>
      <c r="V39" s="16">
        <f t="shared" si="16"/>
        <v>0.11879744756052291</v>
      </c>
      <c r="W39" s="16">
        <f t="shared" si="17"/>
        <v>0.68398721624720782</v>
      </c>
      <c r="X39" s="6">
        <f t="shared" si="18"/>
        <v>131.63011868753244</v>
      </c>
      <c r="Y39" s="6">
        <f t="shared" si="19"/>
        <v>134.52726444244382</v>
      </c>
      <c r="Z39" s="16">
        <f t="shared" si="4"/>
        <v>2.5098813124675416</v>
      </c>
      <c r="AA39" s="16">
        <f t="shared" si="5"/>
        <v>0.38726444244383629</v>
      </c>
      <c r="AB39" s="16">
        <f t="shared" si="20"/>
        <v>6.2995042026737895</v>
      </c>
      <c r="AC39" s="16">
        <f t="shared" si="21"/>
        <v>0.1499737483813354</v>
      </c>
      <c r="AD39" s="16">
        <f t="shared" si="22"/>
        <v>1.9067682514406703</v>
      </c>
      <c r="AE39" s="16">
        <f t="shared" si="23"/>
        <v>0.28787059935313231</v>
      </c>
    </row>
    <row r="40" spans="2:31" ht="15.75" x14ac:dyDescent="0.25">
      <c r="B40" s="5">
        <v>40452</v>
      </c>
      <c r="C40" s="6">
        <v>135.63999999999999</v>
      </c>
      <c r="D40" s="6">
        <v>19.32</v>
      </c>
      <c r="E40" s="6">
        <v>21.91</v>
      </c>
      <c r="F40" s="6">
        <v>16.36</v>
      </c>
      <c r="G40" s="2">
        <v>10829.68</v>
      </c>
      <c r="H40" s="17">
        <f t="shared" si="6"/>
        <v>134.56984582706752</v>
      </c>
      <c r="I40" s="18">
        <f t="shared" si="7"/>
        <v>19.255695460041718</v>
      </c>
      <c r="J40" s="17">
        <f t="shared" si="8"/>
        <v>21.884788351288968</v>
      </c>
      <c r="K40" s="17">
        <f t="shared" si="9"/>
        <v>16.360803545848121</v>
      </c>
      <c r="L40" s="16">
        <f t="shared" si="0"/>
        <v>1.0701541729324617</v>
      </c>
      <c r="M40" s="16">
        <f t="shared" si="1"/>
        <v>6.4304539958282447E-2</v>
      </c>
      <c r="N40" s="16">
        <f t="shared" si="2"/>
        <v>2.5211648711032097E-2</v>
      </c>
      <c r="O40" s="16">
        <f t="shared" si="3"/>
        <v>8.035458481217006E-4</v>
      </c>
      <c r="P40" s="16">
        <f t="shared" si="10"/>
        <v>1.1452299538447612</v>
      </c>
      <c r="Q40" s="16">
        <f t="shared" si="11"/>
        <v>4.1350738592463437E-3</v>
      </c>
      <c r="R40" s="16">
        <f t="shared" si="12"/>
        <v>6.3562723072848638E-4</v>
      </c>
      <c r="S40" s="16">
        <f t="shared" si="13"/>
        <v>6.4568593003362309E-7</v>
      </c>
      <c r="T40" s="16">
        <f t="shared" si="14"/>
        <v>0.7889665090920539</v>
      </c>
      <c r="U40" s="16">
        <f t="shared" si="15"/>
        <v>0.33283923373852198</v>
      </c>
      <c r="V40" s="16">
        <f t="shared" si="16"/>
        <v>0.11506914062543176</v>
      </c>
      <c r="W40" s="16">
        <f t="shared" si="17"/>
        <v>4.9116494383967032E-3</v>
      </c>
      <c r="X40" s="6">
        <f t="shared" si="18"/>
        <v>132.03110681877919</v>
      </c>
      <c r="Y40" s="6">
        <f t="shared" si="19"/>
        <v>135.0836322212219</v>
      </c>
      <c r="Z40" s="16">
        <f t="shared" si="4"/>
        <v>3.6088931812207932</v>
      </c>
      <c r="AA40" s="16">
        <f t="shared" si="5"/>
        <v>0.55636777877808186</v>
      </c>
      <c r="AB40" s="16">
        <f t="shared" si="20"/>
        <v>13.024109993461936</v>
      </c>
      <c r="AC40" s="16">
        <f t="shared" si="21"/>
        <v>0.30954510526245665</v>
      </c>
      <c r="AD40" s="16">
        <f t="shared" si="22"/>
        <v>2.7333658470152953</v>
      </c>
      <c r="AE40" s="16">
        <f t="shared" si="23"/>
        <v>0.41186912850176927</v>
      </c>
    </row>
    <row r="41" spans="2:31" ht="15.75" x14ac:dyDescent="0.25">
      <c r="G41" s="14"/>
      <c r="H41" s="13"/>
      <c r="K41" s="14" t="s">
        <v>21</v>
      </c>
      <c r="L41" s="2">
        <f>AVERAGE(L21:L40)</f>
        <v>1.0302910131578962</v>
      </c>
      <c r="M41" s="2">
        <f t="shared" ref="M41:O41" si="24">AVERAGE(M21:M40)</f>
        <v>0.17805635579485343</v>
      </c>
      <c r="N41" s="2">
        <f t="shared" si="24"/>
        <v>0.18129818474777312</v>
      </c>
      <c r="O41" s="2">
        <f t="shared" si="24"/>
        <v>0.14761157223223309</v>
      </c>
      <c r="P41" s="2"/>
      <c r="Q41" s="2"/>
      <c r="R41" s="2"/>
      <c r="S41" s="2"/>
      <c r="T41" s="2"/>
      <c r="U41" s="2"/>
      <c r="V41" s="2"/>
      <c r="W41" s="2"/>
      <c r="X41" s="6"/>
      <c r="Y41" s="6"/>
      <c r="Z41" s="2"/>
      <c r="AA41" s="2"/>
      <c r="AB41" s="2"/>
      <c r="AC41" s="2"/>
      <c r="AD41" s="2"/>
      <c r="AE41" s="2"/>
    </row>
    <row r="42" spans="2:31" ht="15.75" x14ac:dyDescent="0.25">
      <c r="G42" s="14"/>
      <c r="K42" s="2"/>
      <c r="L42" s="2"/>
      <c r="M42" s="2"/>
      <c r="N42" s="2"/>
      <c r="O42" s="14" t="s">
        <v>26</v>
      </c>
      <c r="P42" s="2">
        <f>AVERAGE(P21:P40)</f>
        <v>1.3770864875229809</v>
      </c>
      <c r="Q42" s="2">
        <f t="shared" ref="Q42:S42" si="25">AVERAGE(Q21:Q40)</f>
        <v>4.5603104772596749E-2</v>
      </c>
      <c r="R42" s="2">
        <f t="shared" si="25"/>
        <v>5.8211685345708183E-2</v>
      </c>
      <c r="S42" s="2">
        <f t="shared" si="25"/>
        <v>3.3369057199022133E-2</v>
      </c>
      <c r="T42" s="2"/>
      <c r="U42" s="2"/>
      <c r="V42" s="2"/>
      <c r="W42" s="2"/>
      <c r="X42" s="6"/>
      <c r="Y42" s="6"/>
      <c r="Z42" s="2"/>
      <c r="AA42" s="2"/>
      <c r="AB42" s="2"/>
      <c r="AC42" s="2"/>
      <c r="AD42" s="2"/>
      <c r="AE42" s="2"/>
    </row>
    <row r="43" spans="2:31" ht="15.75" x14ac:dyDescent="0.25">
      <c r="G43" s="14"/>
      <c r="K43" s="2"/>
      <c r="L43" s="2"/>
      <c r="M43" s="2"/>
      <c r="N43" s="2"/>
      <c r="O43" s="2"/>
      <c r="P43" s="2"/>
      <c r="Q43" s="2"/>
      <c r="R43" s="2"/>
      <c r="S43" s="14" t="s">
        <v>31</v>
      </c>
      <c r="T43" s="2">
        <f>AVERAGE(T21:T40)</f>
        <v>0.78300236721127536</v>
      </c>
      <c r="U43" s="2">
        <f t="shared" ref="U43:W43" si="26">AVERAGE(U21:U40)</f>
        <v>0.94873080626490247</v>
      </c>
      <c r="V43" s="2">
        <f t="shared" si="26"/>
        <v>0.84377129550203611</v>
      </c>
      <c r="W43" s="2">
        <f t="shared" si="26"/>
        <v>0.90930367482814345</v>
      </c>
      <c r="X43" s="2"/>
      <c r="Y43" s="2"/>
      <c r="Z43" s="2"/>
      <c r="AA43" s="2"/>
      <c r="AB43" s="2"/>
      <c r="AC43" s="2"/>
      <c r="AD43" s="2"/>
      <c r="AE43" s="2"/>
    </row>
    <row r="44" spans="2:31" ht="15.75" x14ac:dyDescent="0.25">
      <c r="K44" s="2"/>
      <c r="L44" s="2"/>
      <c r="M44" s="2"/>
      <c r="N44" s="2"/>
      <c r="O44" s="2"/>
      <c r="P44" s="2"/>
      <c r="Q44" s="2"/>
      <c r="R44" s="2"/>
      <c r="S44" s="2"/>
      <c r="T44" s="2"/>
      <c r="U44" s="2"/>
      <c r="V44" s="2"/>
      <c r="W44" s="2"/>
      <c r="X44" s="2"/>
      <c r="Y44" s="14" t="s">
        <v>21</v>
      </c>
      <c r="Z44" s="2">
        <f>AVERAGE(Z21:Z40)</f>
        <v>2.3531250684506566</v>
      </c>
      <c r="AA44" s="2">
        <f t="shared" ref="AA44" si="27">AVERAGE(AA21:AA40)</f>
        <v>0.54802927112579736</v>
      </c>
      <c r="AB44" s="2"/>
      <c r="AC44" s="2"/>
      <c r="AD44" s="2"/>
      <c r="AE44" s="2"/>
    </row>
    <row r="45" spans="2:31" ht="15.75" x14ac:dyDescent="0.25">
      <c r="K45" s="2"/>
      <c r="L45" s="2"/>
      <c r="M45" s="2"/>
      <c r="N45" s="2"/>
      <c r="O45" s="2"/>
      <c r="P45" s="2"/>
      <c r="Q45" s="2"/>
      <c r="R45" s="2"/>
      <c r="S45" s="2"/>
      <c r="T45" s="2"/>
      <c r="U45" s="2"/>
      <c r="V45" s="2"/>
      <c r="W45" s="2"/>
      <c r="X45" s="2"/>
      <c r="Y45" s="2"/>
      <c r="Z45" s="2"/>
      <c r="AA45" s="14" t="s">
        <v>26</v>
      </c>
      <c r="AB45" s="2">
        <f>AVERAGE(AB21:AB40)</f>
        <v>7.1044345358458258</v>
      </c>
      <c r="AC45" s="2">
        <f>AVERAGE(AC21:AC40)</f>
        <v>0.41122801668333542</v>
      </c>
      <c r="AD45" s="2"/>
      <c r="AE45" s="2"/>
    </row>
    <row r="46" spans="2:31" ht="15.75" x14ac:dyDescent="0.25">
      <c r="K46" s="2"/>
      <c r="L46" s="2"/>
      <c r="M46" s="2"/>
      <c r="N46" s="2"/>
      <c r="O46" s="2"/>
      <c r="P46" s="2"/>
      <c r="Q46" s="2"/>
      <c r="R46" s="2"/>
      <c r="S46" s="2"/>
      <c r="T46" s="2"/>
      <c r="U46" s="2"/>
      <c r="V46" s="2"/>
      <c r="W46" s="2"/>
      <c r="X46" s="2"/>
      <c r="Y46" s="2"/>
      <c r="Z46" s="2"/>
      <c r="AA46" s="2"/>
      <c r="AB46" s="2"/>
      <c r="AC46" s="14" t="s">
        <v>31</v>
      </c>
      <c r="AD46" s="2">
        <f>AVERAGE(AD21:AD40)</f>
        <v>1.8158901634211595</v>
      </c>
      <c r="AE46" s="2">
        <f>AVERAGE(AE21:AE40)</f>
        <v>0.41875393108218412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04EA2-177B-4E88-801E-4329EAF0D719}">
  <dimension ref="B13:Q36"/>
  <sheetViews>
    <sheetView topLeftCell="A21" workbookViewId="0">
      <selection activeCell="C42" sqref="C42"/>
    </sheetView>
  </sheetViews>
  <sheetFormatPr defaultColWidth="8.85546875" defaultRowHeight="15" x14ac:dyDescent="0.25"/>
  <cols>
    <col min="2" max="2" width="12.7109375" bestFit="1" customWidth="1"/>
    <col min="3" max="3" width="11.5703125" bestFit="1" customWidth="1"/>
    <col min="8" max="8" width="18" bestFit="1" customWidth="1"/>
    <col min="9" max="9" width="12.85546875" bestFit="1" customWidth="1"/>
    <col min="10" max="10" width="14.7109375" bestFit="1" customWidth="1"/>
    <col min="11" max="11" width="11.5703125" bestFit="1" customWidth="1"/>
    <col min="12" max="12" width="9" bestFit="1" customWidth="1"/>
    <col min="13" max="13" width="16.85546875" bestFit="1" customWidth="1"/>
    <col min="14" max="14" width="12.140625" bestFit="1" customWidth="1"/>
    <col min="15" max="15" width="12.85546875" bestFit="1" customWidth="1"/>
    <col min="16" max="16" width="12.7109375" bestFit="1" customWidth="1"/>
  </cols>
  <sheetData>
    <row r="13" spans="2:17" ht="63.75" thickBot="1" x14ac:dyDescent="0.3">
      <c r="B13" s="3" t="s">
        <v>2</v>
      </c>
      <c r="C13" s="4" t="s">
        <v>7</v>
      </c>
    </row>
    <row r="14" spans="2:17" ht="16.5" thickTop="1" x14ac:dyDescent="0.25">
      <c r="B14" s="5">
        <v>40424</v>
      </c>
      <c r="C14" s="2">
        <v>10447.93</v>
      </c>
      <c r="H14" s="2" t="s">
        <v>40</v>
      </c>
      <c r="I14" s="2"/>
      <c r="J14" s="2"/>
      <c r="K14" s="2"/>
      <c r="L14" s="2"/>
      <c r="M14" s="2"/>
      <c r="N14" s="2"/>
      <c r="O14" s="2"/>
      <c r="P14" s="2"/>
      <c r="Q14" s="2"/>
    </row>
    <row r="15" spans="2:17" ht="16.5" thickBot="1" x14ac:dyDescent="0.3">
      <c r="B15" s="5">
        <v>40428</v>
      </c>
      <c r="C15" s="2">
        <v>10340.69</v>
      </c>
      <c r="H15" s="2"/>
      <c r="I15" s="2"/>
      <c r="J15" s="2"/>
      <c r="K15" s="2"/>
      <c r="L15" s="2"/>
      <c r="M15" s="2"/>
      <c r="N15" s="2"/>
      <c r="O15" s="2"/>
      <c r="P15" s="2"/>
      <c r="Q15" s="2"/>
    </row>
    <row r="16" spans="2:17" ht="15.75" x14ac:dyDescent="0.25">
      <c r="B16" s="5">
        <v>40429</v>
      </c>
      <c r="C16" s="2">
        <v>10387.01</v>
      </c>
      <c r="H16" s="23" t="s">
        <v>41</v>
      </c>
      <c r="I16" s="23"/>
      <c r="J16" s="2"/>
      <c r="K16" s="2"/>
      <c r="L16" s="2"/>
      <c r="M16" s="2"/>
      <c r="N16" s="2"/>
      <c r="O16" s="2"/>
      <c r="P16" s="2"/>
      <c r="Q16" s="2"/>
    </row>
    <row r="17" spans="2:17" ht="15.75" x14ac:dyDescent="0.25">
      <c r="B17" s="5">
        <v>40430</v>
      </c>
      <c r="C17" s="2">
        <v>10415.24</v>
      </c>
      <c r="H17" s="2" t="s">
        <v>42</v>
      </c>
      <c r="I17" s="2">
        <v>0.94260064123324105</v>
      </c>
      <c r="J17" s="2"/>
      <c r="K17" s="2"/>
      <c r="L17" s="2"/>
      <c r="M17" s="2"/>
      <c r="N17" s="2"/>
      <c r="O17" s="2"/>
      <c r="P17" s="2"/>
      <c r="Q17" s="2"/>
    </row>
    <row r="18" spans="2:17" ht="15.75" x14ac:dyDescent="0.25">
      <c r="B18" s="5">
        <v>40431</v>
      </c>
      <c r="C18" s="2">
        <v>10462.77</v>
      </c>
      <c r="H18" s="2" t="s">
        <v>43</v>
      </c>
      <c r="I18" s="2">
        <v>0.88849596885331716</v>
      </c>
      <c r="J18" s="2"/>
      <c r="K18" s="2"/>
      <c r="L18" s="2"/>
      <c r="M18" s="2"/>
      <c r="N18" s="2"/>
      <c r="O18" s="2"/>
      <c r="P18" s="2"/>
      <c r="Q18" s="2"/>
    </row>
    <row r="19" spans="2:17" ht="15.75" x14ac:dyDescent="0.25">
      <c r="B19" s="5">
        <v>40434</v>
      </c>
      <c r="C19" s="2">
        <v>10544.13</v>
      </c>
      <c r="H19" s="2" t="s">
        <v>44</v>
      </c>
      <c r="I19" s="2">
        <v>0.8823013004562793</v>
      </c>
      <c r="J19" s="2"/>
      <c r="K19" s="2"/>
      <c r="L19" s="2"/>
      <c r="M19" s="2"/>
      <c r="N19" s="2"/>
      <c r="O19" s="2"/>
      <c r="P19" s="2"/>
      <c r="Q19" s="2"/>
    </row>
    <row r="20" spans="2:17" ht="15.75" x14ac:dyDescent="0.25">
      <c r="B20" s="5">
        <v>40435</v>
      </c>
      <c r="C20" s="2">
        <v>10526.49</v>
      </c>
      <c r="H20" s="2" t="s">
        <v>45</v>
      </c>
      <c r="I20" s="2">
        <v>58.989527425601686</v>
      </c>
      <c r="J20" s="2"/>
      <c r="K20" s="2"/>
      <c r="L20" s="2"/>
      <c r="M20" s="2"/>
      <c r="N20" s="2"/>
      <c r="O20" s="2"/>
      <c r="P20" s="2"/>
      <c r="Q20" s="2"/>
    </row>
    <row r="21" spans="2:17" ht="16.5" thickBot="1" x14ac:dyDescent="0.3">
      <c r="B21" s="5">
        <v>40436</v>
      </c>
      <c r="C21" s="2">
        <v>10572.73</v>
      </c>
      <c r="H21" s="24" t="s">
        <v>46</v>
      </c>
      <c r="I21" s="24">
        <v>20</v>
      </c>
      <c r="J21" s="2"/>
      <c r="K21" s="2"/>
      <c r="L21" s="2"/>
      <c r="M21" s="2"/>
      <c r="N21" s="2"/>
      <c r="O21" s="2"/>
      <c r="P21" s="2"/>
      <c r="Q21" s="2"/>
    </row>
    <row r="22" spans="2:17" ht="15.75" x14ac:dyDescent="0.25">
      <c r="B22" s="5">
        <v>40437</v>
      </c>
      <c r="C22" s="2">
        <v>10594.83</v>
      </c>
      <c r="H22" s="2"/>
      <c r="I22" s="2"/>
      <c r="J22" s="2"/>
      <c r="K22" s="2"/>
      <c r="L22" s="2"/>
      <c r="M22" s="2"/>
      <c r="N22" s="2"/>
      <c r="O22" s="2"/>
      <c r="P22" s="2"/>
      <c r="Q22" s="2"/>
    </row>
    <row r="23" spans="2:17" ht="16.5" thickBot="1" x14ac:dyDescent="0.3">
      <c r="B23" s="5">
        <v>40438</v>
      </c>
      <c r="C23" s="2">
        <v>10607.85</v>
      </c>
      <c r="H23" s="2" t="s">
        <v>47</v>
      </c>
      <c r="I23" s="2"/>
      <c r="J23" s="2"/>
      <c r="K23" s="2"/>
      <c r="L23" s="2"/>
      <c r="M23" s="2"/>
      <c r="N23" s="2"/>
      <c r="O23" s="2"/>
      <c r="P23" s="2"/>
      <c r="Q23" s="2"/>
    </row>
    <row r="24" spans="2:17" ht="15.75" x14ac:dyDescent="0.25">
      <c r="B24" s="5">
        <v>40441</v>
      </c>
      <c r="C24" s="2">
        <v>10753.62</v>
      </c>
      <c r="H24" s="25"/>
      <c r="I24" s="25" t="s">
        <v>52</v>
      </c>
      <c r="J24" s="25" t="s">
        <v>53</v>
      </c>
      <c r="K24" s="25" t="s">
        <v>54</v>
      </c>
      <c r="L24" s="25" t="s">
        <v>55</v>
      </c>
      <c r="M24" s="25" t="s">
        <v>56</v>
      </c>
      <c r="N24" s="2"/>
      <c r="O24" s="2"/>
      <c r="P24" s="2"/>
      <c r="Q24" s="2"/>
    </row>
    <row r="25" spans="2:17" ht="15.75" x14ac:dyDescent="0.25">
      <c r="B25" s="5">
        <v>40442</v>
      </c>
      <c r="C25" s="2">
        <v>10761.03</v>
      </c>
      <c r="H25" s="2" t="s">
        <v>48</v>
      </c>
      <c r="I25" s="2">
        <v>1</v>
      </c>
      <c r="J25" s="2">
        <v>499099.61207387567</v>
      </c>
      <c r="K25" s="2">
        <v>499099.61207387567</v>
      </c>
      <c r="L25" s="2">
        <v>143.42914130450691</v>
      </c>
      <c r="M25" s="2">
        <v>5.210440363397537E-10</v>
      </c>
      <c r="N25" s="2"/>
      <c r="O25" s="2"/>
      <c r="P25" s="2"/>
      <c r="Q25" s="2"/>
    </row>
    <row r="26" spans="2:17" ht="15.75" x14ac:dyDescent="0.25">
      <c r="B26" s="5">
        <v>40443</v>
      </c>
      <c r="C26" s="2">
        <v>10739.31</v>
      </c>
      <c r="H26" s="2" t="s">
        <v>49</v>
      </c>
      <c r="I26" s="2">
        <v>18</v>
      </c>
      <c r="J26" s="2">
        <v>62635.758226124635</v>
      </c>
      <c r="K26" s="2">
        <v>3479.7643458958132</v>
      </c>
      <c r="L26" s="2"/>
      <c r="M26" s="2"/>
      <c r="N26" s="2"/>
      <c r="O26" s="2"/>
      <c r="P26" s="2"/>
      <c r="Q26" s="2"/>
    </row>
    <row r="27" spans="2:17" ht="16.5" thickBot="1" x14ac:dyDescent="0.3">
      <c r="B27" s="5">
        <v>40444</v>
      </c>
      <c r="C27" s="2">
        <v>10662.42</v>
      </c>
      <c r="H27" s="24" t="s">
        <v>50</v>
      </c>
      <c r="I27" s="24">
        <v>19</v>
      </c>
      <c r="J27" s="24">
        <v>561735.3703000003</v>
      </c>
      <c r="K27" s="24"/>
      <c r="L27" s="24"/>
      <c r="M27" s="24"/>
      <c r="N27" s="2"/>
      <c r="O27" s="2"/>
      <c r="P27" s="2"/>
      <c r="Q27" s="2"/>
    </row>
    <row r="28" spans="2:17" ht="16.5" thickBot="1" x14ac:dyDescent="0.3">
      <c r="B28" s="5">
        <v>40445</v>
      </c>
      <c r="C28" s="2">
        <v>10860.26</v>
      </c>
      <c r="H28" s="2"/>
      <c r="I28" s="2"/>
      <c r="J28" s="2"/>
      <c r="K28" s="2"/>
      <c r="L28" s="2"/>
      <c r="M28" s="2"/>
      <c r="N28" s="2"/>
      <c r="O28" s="2"/>
      <c r="P28" s="2"/>
      <c r="Q28" s="2"/>
    </row>
    <row r="29" spans="2:17" ht="15.75" x14ac:dyDescent="0.25">
      <c r="B29" s="5">
        <v>40448</v>
      </c>
      <c r="C29" s="2">
        <v>10812.04</v>
      </c>
      <c r="H29" s="25"/>
      <c r="I29" s="25" t="s">
        <v>57</v>
      </c>
      <c r="J29" s="25" t="s">
        <v>45</v>
      </c>
      <c r="K29" s="25" t="s">
        <v>58</v>
      </c>
      <c r="L29" s="25" t="s">
        <v>59</v>
      </c>
      <c r="M29" s="25" t="s">
        <v>60</v>
      </c>
      <c r="N29" s="25" t="s">
        <v>61</v>
      </c>
      <c r="O29" s="25" t="s">
        <v>62</v>
      </c>
      <c r="P29" s="25" t="s">
        <v>63</v>
      </c>
      <c r="Q29" s="2"/>
    </row>
    <row r="30" spans="2:17" ht="15.75" x14ac:dyDescent="0.25">
      <c r="B30" s="5">
        <v>40449</v>
      </c>
      <c r="C30" s="2">
        <v>10858.14</v>
      </c>
      <c r="H30" s="2" t="s">
        <v>51</v>
      </c>
      <c r="I30" s="2">
        <v>-767332.54317155504</v>
      </c>
      <c r="J30" s="2">
        <v>64959.932598599407</v>
      </c>
      <c r="K30" s="2">
        <v>-11.812397465266139</v>
      </c>
      <c r="L30" s="2">
        <v>6.5009321322686952E-10</v>
      </c>
      <c r="M30" s="2">
        <v>-903808.29730052466</v>
      </c>
      <c r="N30" s="2">
        <v>-630856.78904258518</v>
      </c>
      <c r="O30" s="2">
        <v>-903808.29730052466</v>
      </c>
      <c r="P30" s="2">
        <v>-630856.78904258518</v>
      </c>
      <c r="Q30" s="2"/>
    </row>
    <row r="31" spans="2:17" ht="16.5" thickBot="1" x14ac:dyDescent="0.3">
      <c r="B31" s="5">
        <v>40450</v>
      </c>
      <c r="C31" s="2">
        <v>10835.28</v>
      </c>
      <c r="H31" s="24" t="s">
        <v>2</v>
      </c>
      <c r="I31" s="24">
        <v>19.238007489525799</v>
      </c>
      <c r="J31" s="24">
        <v>1.6063544854059963</v>
      </c>
      <c r="K31" s="24">
        <v>11.976190600708851</v>
      </c>
      <c r="L31" s="24">
        <v>5.2104403633975009E-10</v>
      </c>
      <c r="M31" s="24">
        <v>15.863181946696287</v>
      </c>
      <c r="N31" s="24">
        <v>22.612833032355304</v>
      </c>
      <c r="O31" s="24">
        <v>15.863181946696287</v>
      </c>
      <c r="P31" s="24">
        <v>22.612833032355304</v>
      </c>
      <c r="Q31" s="2"/>
    </row>
    <row r="32" spans="2:17" ht="15.75" x14ac:dyDescent="0.25">
      <c r="B32" s="5">
        <v>40451</v>
      </c>
      <c r="C32" s="2">
        <v>10788.05</v>
      </c>
      <c r="H32" s="2"/>
      <c r="I32" s="2"/>
      <c r="J32" s="2"/>
      <c r="K32" s="2"/>
      <c r="L32" s="2"/>
      <c r="M32" s="2"/>
      <c r="N32" s="2"/>
      <c r="O32" s="2"/>
      <c r="P32" s="2"/>
      <c r="Q32" s="2"/>
    </row>
    <row r="33" spans="2:3" ht="15.75" x14ac:dyDescent="0.25">
      <c r="B33" s="5">
        <v>40452</v>
      </c>
      <c r="C33" s="2">
        <v>10829.68</v>
      </c>
    </row>
    <row r="34" spans="2:3" ht="15.75" x14ac:dyDescent="0.25">
      <c r="B34" s="53">
        <v>40453</v>
      </c>
      <c r="C34" s="14">
        <v>10863.79</v>
      </c>
    </row>
    <row r="35" spans="2:3" ht="15.75" x14ac:dyDescent="0.25">
      <c r="B35" s="53">
        <v>40454</v>
      </c>
      <c r="C35" s="14">
        <v>10883.03</v>
      </c>
    </row>
    <row r="36" spans="2:3" ht="15.75" x14ac:dyDescent="0.25">
      <c r="B36" s="53">
        <v>40455</v>
      </c>
      <c r="C36" s="14">
        <v>10902.27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8EC1F-74A7-4396-8833-ECC45C1CD16D}">
  <dimension ref="B11:R50"/>
  <sheetViews>
    <sheetView workbookViewId="0">
      <selection activeCell="L38" sqref="L38"/>
    </sheetView>
  </sheetViews>
  <sheetFormatPr defaultColWidth="8.85546875" defaultRowHeight="15" x14ac:dyDescent="0.25"/>
  <cols>
    <col min="3" max="3" width="16" bestFit="1" customWidth="1"/>
    <col min="5" max="5" width="23.140625" bestFit="1" customWidth="1"/>
    <col min="6" max="6" width="28.5703125" bestFit="1" customWidth="1"/>
    <col min="7" max="7" width="34.5703125" bestFit="1" customWidth="1"/>
    <col min="9" max="9" width="16" bestFit="1" customWidth="1"/>
    <col min="13" max="13" width="21.140625" bestFit="1" customWidth="1"/>
    <col min="14" max="14" width="27.140625" bestFit="1" customWidth="1"/>
    <col min="17" max="17" width="10.7109375" bestFit="1" customWidth="1"/>
  </cols>
  <sheetData>
    <row r="11" spans="2:18" ht="15.75" x14ac:dyDescent="0.25">
      <c r="B11" s="8" t="s">
        <v>8</v>
      </c>
      <c r="C11" s="7"/>
    </row>
    <row r="12" spans="2:18" x14ac:dyDescent="0.25">
      <c r="R12" t="s">
        <v>65</v>
      </c>
    </row>
    <row r="13" spans="2:18" ht="16.5" thickBot="1" x14ac:dyDescent="0.3">
      <c r="B13" s="9" t="s">
        <v>9</v>
      </c>
      <c r="C13" s="9" t="s">
        <v>10</v>
      </c>
      <c r="D13" s="1" t="s">
        <v>64</v>
      </c>
      <c r="E13" s="1" t="s">
        <v>69</v>
      </c>
      <c r="F13" s="1" t="s">
        <v>70</v>
      </c>
      <c r="G13" s="1" t="s">
        <v>71</v>
      </c>
      <c r="H13" s="1" t="s">
        <v>72</v>
      </c>
      <c r="I13" s="1" t="s">
        <v>73</v>
      </c>
      <c r="J13" s="1" t="s">
        <v>74</v>
      </c>
      <c r="K13" s="1" t="s">
        <v>75</v>
      </c>
      <c r="L13" s="1" t="s">
        <v>76</v>
      </c>
      <c r="M13" s="1" t="s">
        <v>77</v>
      </c>
      <c r="N13" s="1" t="s">
        <v>78</v>
      </c>
      <c r="Q13" s="9" t="s">
        <v>9</v>
      </c>
      <c r="R13" s="9" t="s">
        <v>10</v>
      </c>
    </row>
    <row r="14" spans="2:18" ht="16.5" thickTop="1" x14ac:dyDescent="0.25">
      <c r="B14" s="10">
        <v>1990</v>
      </c>
      <c r="C14" s="11">
        <v>7.4999999999999997E-2</v>
      </c>
      <c r="D14" s="2" t="str">
        <f>"Cycle "&amp;INT((B14-1990)/6)+1</f>
        <v>Cycle 1</v>
      </c>
      <c r="E14" s="19">
        <f>AVERAGEIFS(C14:C36,D14:D36, "Cycle 1")</f>
        <v>4.8416666666666663E-2</v>
      </c>
      <c r="F14" s="20">
        <f>C14-$E$14</f>
        <v>2.6583333333333334E-2</v>
      </c>
      <c r="G14" s="21">
        <f>C14/$E$14</f>
        <v>1.5490533562822719</v>
      </c>
      <c r="H14" s="20">
        <f>AVERAGE(C14:C19)</f>
        <v>4.8416666666666663E-2</v>
      </c>
      <c r="I14" s="2">
        <f>(AVERAGE(C20:C25) - AVERAGE(C14:C19))/6</f>
        <v>8.7500000000000197E-4</v>
      </c>
      <c r="J14" s="2">
        <f>0.7 * (C14 - F14) + (1 - 0.7) * (H14 + I14)</f>
        <v>4.8679166666666662E-2</v>
      </c>
      <c r="K14" s="2">
        <f>0.3 * (H20 - H14) + (1 - 0.3) * I14</f>
        <v>2.187500000000005E-3</v>
      </c>
      <c r="L14" s="2">
        <f>0.1 * (C14 - H20) + (1 - 0.1) * F14</f>
        <v>2.6058333333333333E-2</v>
      </c>
      <c r="M14" s="20">
        <f>J14+K14+F14</f>
        <v>7.7449999999999991E-2</v>
      </c>
      <c r="N14" s="19">
        <f>(J14+K14)*G14</f>
        <v>7.8795180722891559E-2</v>
      </c>
      <c r="Q14" s="10">
        <v>1990</v>
      </c>
      <c r="R14" s="11">
        <v>7.4999999999999997E-2</v>
      </c>
    </row>
    <row r="15" spans="2:18" ht="15.75" x14ac:dyDescent="0.25">
      <c r="B15" s="10">
        <v>1991</v>
      </c>
      <c r="C15" s="11">
        <v>4.4999999999999998E-2</v>
      </c>
      <c r="D15" s="2" t="str">
        <f t="shared" ref="D15:D36" si="0">"Cycle "&amp;INT((B15-1990)/6)+1</f>
        <v>Cycle 1</v>
      </c>
      <c r="E15" s="2"/>
      <c r="F15" s="20">
        <f t="shared" ref="F15:F19" si="1">C15-$E$14</f>
        <v>-3.4166666666666651E-3</v>
      </c>
      <c r="G15" s="21">
        <f t="shared" ref="G15:G19" si="2">C15/$E$14</f>
        <v>0.92943201376936324</v>
      </c>
      <c r="H15" s="2"/>
      <c r="I15" s="2"/>
      <c r="J15" s="2"/>
      <c r="K15" s="2"/>
      <c r="L15" s="2"/>
      <c r="M15" s="20">
        <f t="shared" ref="M15:M36" si="3">J15+K15+F15</f>
        <v>-3.4166666666666651E-3</v>
      </c>
      <c r="N15" s="19">
        <f t="shared" ref="N15:N36" si="4">(J15+K15)*G15</f>
        <v>0</v>
      </c>
      <c r="Q15" s="10">
        <v>1991</v>
      </c>
      <c r="R15" s="11">
        <v>4.4999999999999998E-2</v>
      </c>
    </row>
    <row r="16" spans="2:18" ht="15.75" x14ac:dyDescent="0.25">
      <c r="B16" s="10">
        <v>1992</v>
      </c>
      <c r="C16" s="11">
        <v>3.1E-2</v>
      </c>
      <c r="D16" s="2" t="str">
        <f t="shared" si="0"/>
        <v>Cycle 1</v>
      </c>
      <c r="E16" s="2"/>
      <c r="F16" s="20">
        <f t="shared" si="1"/>
        <v>-1.7416666666666664E-2</v>
      </c>
      <c r="G16" s="21">
        <f t="shared" si="2"/>
        <v>0.6402753872633391</v>
      </c>
      <c r="H16" s="2"/>
      <c r="I16" s="2"/>
      <c r="J16" s="2"/>
      <c r="K16" s="2"/>
      <c r="L16" s="2"/>
      <c r="M16" s="20">
        <f t="shared" si="3"/>
        <v>-1.7416666666666664E-2</v>
      </c>
      <c r="N16" s="19">
        <f t="shared" si="4"/>
        <v>0</v>
      </c>
      <c r="Q16" s="10">
        <v>1992</v>
      </c>
      <c r="R16" s="11">
        <v>3.1E-2</v>
      </c>
    </row>
    <row r="17" spans="2:18" ht="15.75" x14ac:dyDescent="0.25">
      <c r="B17" s="10">
        <v>1993</v>
      </c>
      <c r="C17" s="11">
        <v>3.2000000000000001E-2</v>
      </c>
      <c r="D17" s="2" t="str">
        <f t="shared" si="0"/>
        <v>Cycle 1</v>
      </c>
      <c r="E17" s="2"/>
      <c r="F17" s="20">
        <f t="shared" si="1"/>
        <v>-1.6416666666666663E-2</v>
      </c>
      <c r="G17" s="21">
        <f t="shared" si="2"/>
        <v>0.66092943201376941</v>
      </c>
      <c r="H17" s="2"/>
      <c r="I17" s="2"/>
      <c r="J17" s="2"/>
      <c r="K17" s="2"/>
      <c r="L17" s="2"/>
      <c r="M17" s="20">
        <f t="shared" si="3"/>
        <v>-1.6416666666666663E-2</v>
      </c>
      <c r="N17" s="19">
        <f t="shared" si="4"/>
        <v>0</v>
      </c>
      <c r="Q17" s="10">
        <v>1993</v>
      </c>
      <c r="R17" s="11">
        <v>3.2000000000000001E-2</v>
      </c>
    </row>
    <row r="18" spans="2:18" ht="15.75" x14ac:dyDescent="0.25">
      <c r="B18" s="10">
        <v>1994</v>
      </c>
      <c r="C18" s="11">
        <v>5.2499999999999998E-2</v>
      </c>
      <c r="D18" s="2" t="str">
        <f t="shared" si="0"/>
        <v>Cycle 1</v>
      </c>
      <c r="E18" s="2"/>
      <c r="F18" s="20">
        <f t="shared" si="1"/>
        <v>4.0833333333333346E-3</v>
      </c>
      <c r="G18" s="21">
        <f t="shared" si="2"/>
        <v>1.0843373493975903</v>
      </c>
      <c r="H18" s="2"/>
      <c r="I18" s="2"/>
      <c r="J18" s="2"/>
      <c r="K18" s="2"/>
      <c r="L18" s="2"/>
      <c r="M18" s="20">
        <f t="shared" si="3"/>
        <v>4.0833333333333346E-3</v>
      </c>
      <c r="N18" s="19">
        <f t="shared" si="4"/>
        <v>0</v>
      </c>
      <c r="Q18" s="10">
        <v>1994</v>
      </c>
      <c r="R18" s="11">
        <v>5.2499999999999998E-2</v>
      </c>
    </row>
    <row r="19" spans="2:18" ht="15.75" x14ac:dyDescent="0.25">
      <c r="B19" s="10">
        <v>1995</v>
      </c>
      <c r="C19" s="11">
        <v>5.5E-2</v>
      </c>
      <c r="D19" s="2" t="str">
        <f t="shared" si="0"/>
        <v>Cycle 1</v>
      </c>
      <c r="E19" s="2"/>
      <c r="F19" s="20">
        <f t="shared" si="1"/>
        <v>6.5833333333333369E-3</v>
      </c>
      <c r="G19" s="21">
        <f t="shared" si="2"/>
        <v>1.1359724612736661</v>
      </c>
      <c r="H19" s="2"/>
      <c r="I19" s="2"/>
      <c r="J19" s="2"/>
      <c r="K19" s="2"/>
      <c r="L19" s="2"/>
      <c r="M19" s="20">
        <f t="shared" si="3"/>
        <v>6.5833333333333369E-3</v>
      </c>
      <c r="N19" s="19">
        <f t="shared" si="4"/>
        <v>0</v>
      </c>
      <c r="Q19" s="10">
        <v>1995</v>
      </c>
      <c r="R19" s="11">
        <v>5.5E-2</v>
      </c>
    </row>
    <row r="20" spans="2:18" ht="15.75" x14ac:dyDescent="0.25">
      <c r="B20" s="10">
        <v>1996</v>
      </c>
      <c r="C20" s="11">
        <v>5.2999999999999999E-2</v>
      </c>
      <c r="D20" s="2" t="str">
        <f t="shared" si="0"/>
        <v>Cycle 2</v>
      </c>
      <c r="E20" s="19">
        <f>AVERAGEIFS(C14:C36,D14:D36,"Cycle 2")</f>
        <v>5.3666666666666675E-2</v>
      </c>
      <c r="F20" s="20">
        <f>C20-$E$20</f>
        <v>-6.6666666666667651E-4</v>
      </c>
      <c r="G20" s="22">
        <f>C20/$E$20</f>
        <v>0.98757763975155266</v>
      </c>
      <c r="H20" s="20">
        <f>AVERAGE(C20:C25)</f>
        <v>5.3666666666666675E-2</v>
      </c>
      <c r="I20" s="2"/>
      <c r="J20" s="2"/>
      <c r="K20" s="2"/>
      <c r="L20" s="2"/>
      <c r="M20" s="20">
        <f t="shared" si="3"/>
        <v>-6.6666666666667651E-4</v>
      </c>
      <c r="N20" s="19">
        <f t="shared" si="4"/>
        <v>0</v>
      </c>
    </row>
    <row r="21" spans="2:18" ht="15.75" x14ac:dyDescent="0.25">
      <c r="B21" s="10">
        <v>1997</v>
      </c>
      <c r="C21" s="11">
        <v>5.7000000000000002E-2</v>
      </c>
      <c r="D21" s="2" t="str">
        <f t="shared" si="0"/>
        <v>Cycle 2</v>
      </c>
      <c r="E21" s="2"/>
      <c r="F21" s="20">
        <f t="shared" ref="F21:F25" si="5">C21-$E$20</f>
        <v>3.333333333333327E-3</v>
      </c>
      <c r="G21" s="22">
        <f t="shared" ref="G21:G25" si="6">C21/$E$20</f>
        <v>1.0621118012422359</v>
      </c>
      <c r="H21" s="2"/>
      <c r="I21" s="2"/>
      <c r="J21" s="2"/>
      <c r="K21" s="2"/>
      <c r="L21" s="2"/>
      <c r="M21" s="20">
        <f t="shared" si="3"/>
        <v>3.333333333333327E-3</v>
      </c>
      <c r="N21" s="19">
        <f t="shared" si="4"/>
        <v>0</v>
      </c>
    </row>
    <row r="22" spans="2:18" ht="15.75" x14ac:dyDescent="0.25">
      <c r="B22" s="10">
        <v>1998</v>
      </c>
      <c r="C22" s="11">
        <v>5.2499999999999998E-2</v>
      </c>
      <c r="D22" s="2" t="str">
        <f t="shared" si="0"/>
        <v>Cycle 2</v>
      </c>
      <c r="E22" s="2"/>
      <c r="F22" s="20">
        <f t="shared" si="5"/>
        <v>-1.166666666666677E-3</v>
      </c>
      <c r="G22" s="22">
        <f t="shared" si="6"/>
        <v>0.97826086956521718</v>
      </c>
      <c r="H22" s="2"/>
      <c r="I22" s="2"/>
      <c r="J22" s="2"/>
      <c r="K22" s="2"/>
      <c r="L22" s="2"/>
      <c r="M22" s="20">
        <f t="shared" si="3"/>
        <v>-1.166666666666677E-3</v>
      </c>
      <c r="N22" s="19">
        <f t="shared" si="4"/>
        <v>0</v>
      </c>
    </row>
    <row r="23" spans="2:18" ht="15.75" x14ac:dyDescent="0.25">
      <c r="B23" s="10">
        <v>1999</v>
      </c>
      <c r="C23" s="11">
        <v>0.06</v>
      </c>
      <c r="D23" s="2" t="str">
        <f t="shared" si="0"/>
        <v>Cycle 2</v>
      </c>
      <c r="E23" s="2"/>
      <c r="F23" s="20">
        <f t="shared" si="5"/>
        <v>6.3333333333333228E-3</v>
      </c>
      <c r="G23" s="22">
        <f t="shared" si="6"/>
        <v>1.1180124223602483</v>
      </c>
      <c r="H23" s="2"/>
      <c r="I23" s="2"/>
      <c r="J23" s="2"/>
      <c r="K23" s="2"/>
      <c r="L23" s="2"/>
      <c r="M23" s="20">
        <f t="shared" si="3"/>
        <v>6.3333333333333228E-3</v>
      </c>
      <c r="N23" s="19">
        <f t="shared" si="4"/>
        <v>0</v>
      </c>
      <c r="Q23" s="2" t="s">
        <v>66</v>
      </c>
    </row>
    <row r="24" spans="2:18" ht="16.5" thickBot="1" x14ac:dyDescent="0.3">
      <c r="B24" s="10">
        <v>2000</v>
      </c>
      <c r="C24" s="11">
        <v>6.7500000000000004E-2</v>
      </c>
      <c r="D24" s="2" t="str">
        <f t="shared" si="0"/>
        <v>Cycle 2</v>
      </c>
      <c r="E24" s="2"/>
      <c r="F24" s="20">
        <f t="shared" si="5"/>
        <v>1.3833333333333329E-2</v>
      </c>
      <c r="G24" s="22">
        <f t="shared" si="6"/>
        <v>1.2577639751552794</v>
      </c>
      <c r="H24" s="2"/>
      <c r="I24" s="2"/>
      <c r="J24" s="2"/>
      <c r="K24" s="2"/>
      <c r="L24" s="2"/>
      <c r="M24" s="20">
        <f t="shared" si="3"/>
        <v>1.3833333333333329E-2</v>
      </c>
      <c r="N24" s="19">
        <f t="shared" si="4"/>
        <v>0</v>
      </c>
      <c r="Q24" s="9" t="s">
        <v>9</v>
      </c>
      <c r="R24" s="9" t="s">
        <v>10</v>
      </c>
    </row>
    <row r="25" spans="2:18" ht="16.5" thickTop="1" x14ac:dyDescent="0.25">
      <c r="B25" s="10">
        <v>2001</v>
      </c>
      <c r="C25" s="11">
        <v>3.2000000000000001E-2</v>
      </c>
      <c r="D25" s="2" t="str">
        <f t="shared" si="0"/>
        <v>Cycle 2</v>
      </c>
      <c r="E25" s="2"/>
      <c r="F25" s="20">
        <f t="shared" si="5"/>
        <v>-2.1666666666666674E-2</v>
      </c>
      <c r="G25" s="22">
        <f t="shared" si="6"/>
        <v>0.59627329192546574</v>
      </c>
      <c r="H25" s="2"/>
      <c r="I25" s="2"/>
      <c r="J25" s="2"/>
      <c r="K25" s="2"/>
      <c r="L25" s="2"/>
      <c r="M25" s="20">
        <f t="shared" si="3"/>
        <v>-2.1666666666666674E-2</v>
      </c>
      <c r="N25" s="19">
        <f t="shared" si="4"/>
        <v>0</v>
      </c>
      <c r="Q25" s="10">
        <v>1996</v>
      </c>
      <c r="R25" s="11">
        <v>5.2999999999999999E-2</v>
      </c>
    </row>
    <row r="26" spans="2:18" ht="15.75" x14ac:dyDescent="0.25">
      <c r="B26" s="10">
        <v>2002</v>
      </c>
      <c r="C26" s="11">
        <v>2.1999999999999999E-2</v>
      </c>
      <c r="D26" s="2" t="str">
        <f t="shared" si="0"/>
        <v>Cycle 3</v>
      </c>
      <c r="E26" s="19">
        <f>AVERAGEIFS(C14:C36, D14:D36, "Cycle 3")</f>
        <v>3.291666666666667E-2</v>
      </c>
      <c r="F26" s="20">
        <f>C26-$E$26</f>
        <v>-1.0916666666666672E-2</v>
      </c>
      <c r="G26" s="22">
        <f>C26/$E$26</f>
        <v>0.66835443037974673</v>
      </c>
      <c r="H26" s="20">
        <f>AVERAGE(C26:C31)</f>
        <v>3.291666666666667E-2</v>
      </c>
      <c r="I26" s="2"/>
      <c r="J26" s="2"/>
      <c r="K26" s="2"/>
      <c r="L26" s="2"/>
      <c r="M26" s="20">
        <f t="shared" si="3"/>
        <v>-1.0916666666666672E-2</v>
      </c>
      <c r="N26" s="19">
        <f t="shared" si="4"/>
        <v>0</v>
      </c>
      <c r="Q26" s="10">
        <v>1997</v>
      </c>
      <c r="R26" s="11">
        <v>5.7000000000000002E-2</v>
      </c>
    </row>
    <row r="27" spans="2:18" ht="15.75" x14ac:dyDescent="0.25">
      <c r="B27" s="10">
        <v>2003</v>
      </c>
      <c r="C27" s="11">
        <v>1.2500000000000001E-2</v>
      </c>
      <c r="D27" s="2" t="str">
        <f t="shared" si="0"/>
        <v>Cycle 3</v>
      </c>
      <c r="E27" s="2"/>
      <c r="F27" s="20">
        <f t="shared" ref="F27:F31" si="7">C27-$E$26</f>
        <v>-2.041666666666667E-2</v>
      </c>
      <c r="G27" s="22">
        <f t="shared" ref="G27:G31" si="8">C27/$E$26</f>
        <v>0.37974683544303794</v>
      </c>
      <c r="H27" s="2"/>
      <c r="I27" s="2"/>
      <c r="J27" s="2"/>
      <c r="K27" s="2"/>
      <c r="L27" s="2"/>
      <c r="M27" s="20">
        <f t="shared" si="3"/>
        <v>-2.041666666666667E-2</v>
      </c>
      <c r="N27" s="19">
        <f t="shared" si="4"/>
        <v>0</v>
      </c>
      <c r="Q27" s="10">
        <v>1998</v>
      </c>
      <c r="R27" s="11">
        <v>5.2499999999999998E-2</v>
      </c>
    </row>
    <row r="28" spans="2:18" ht="15.75" x14ac:dyDescent="0.25">
      <c r="B28" s="10">
        <v>2004</v>
      </c>
      <c r="C28" s="11">
        <v>2.1999999999999999E-2</v>
      </c>
      <c r="D28" s="2" t="str">
        <f t="shared" si="0"/>
        <v>Cycle 3</v>
      </c>
      <c r="E28" s="2"/>
      <c r="F28" s="20">
        <f t="shared" si="7"/>
        <v>-1.0916666666666672E-2</v>
      </c>
      <c r="G28" s="22">
        <f t="shared" si="8"/>
        <v>0.66835443037974673</v>
      </c>
      <c r="H28" s="2"/>
      <c r="I28" s="2"/>
      <c r="J28" s="2"/>
      <c r="K28" s="2"/>
      <c r="L28" s="2"/>
      <c r="M28" s="20">
        <f t="shared" si="3"/>
        <v>-1.0916666666666672E-2</v>
      </c>
      <c r="N28" s="19">
        <f t="shared" si="4"/>
        <v>0</v>
      </c>
      <c r="Q28" s="10">
        <v>1999</v>
      </c>
      <c r="R28" s="11">
        <v>0.06</v>
      </c>
    </row>
    <row r="29" spans="2:18" ht="15.75" x14ac:dyDescent="0.25">
      <c r="B29" s="10">
        <v>2005</v>
      </c>
      <c r="C29" s="11">
        <v>4.1000000000000002E-2</v>
      </c>
      <c r="D29" s="2" t="str">
        <f t="shared" si="0"/>
        <v>Cycle 3</v>
      </c>
      <c r="E29" s="2"/>
      <c r="F29" s="20">
        <f t="shared" si="7"/>
        <v>8.0833333333333313E-3</v>
      </c>
      <c r="G29" s="22">
        <f t="shared" si="8"/>
        <v>1.2455696202531645</v>
      </c>
      <c r="H29" s="2"/>
      <c r="I29" s="2"/>
      <c r="J29" s="2"/>
      <c r="K29" s="2"/>
      <c r="L29" s="2"/>
      <c r="M29" s="20">
        <f t="shared" si="3"/>
        <v>8.0833333333333313E-3</v>
      </c>
      <c r="N29" s="19">
        <f t="shared" si="4"/>
        <v>0</v>
      </c>
      <c r="Q29" s="10">
        <v>2000</v>
      </c>
      <c r="R29" s="11">
        <v>6.7500000000000004E-2</v>
      </c>
    </row>
    <row r="30" spans="2:18" ht="15.75" x14ac:dyDescent="0.25">
      <c r="B30" s="10">
        <v>2006</v>
      </c>
      <c r="C30" s="11">
        <v>5.2499999999999998E-2</v>
      </c>
      <c r="D30" s="2" t="str">
        <f t="shared" si="0"/>
        <v>Cycle 3</v>
      </c>
      <c r="E30" s="2"/>
      <c r="F30" s="20">
        <f t="shared" si="7"/>
        <v>1.9583333333333328E-2</v>
      </c>
      <c r="G30" s="22">
        <f t="shared" si="8"/>
        <v>1.5949367088607593</v>
      </c>
      <c r="H30" s="2"/>
      <c r="I30" s="2"/>
      <c r="J30" s="2"/>
      <c r="K30" s="2"/>
      <c r="L30" s="2"/>
      <c r="M30" s="20">
        <f t="shared" si="3"/>
        <v>1.9583333333333328E-2</v>
      </c>
      <c r="N30" s="19">
        <f t="shared" si="4"/>
        <v>0</v>
      </c>
      <c r="Q30" s="10">
        <v>2001</v>
      </c>
      <c r="R30" s="11">
        <v>3.2000000000000001E-2</v>
      </c>
    </row>
    <row r="31" spans="2:18" ht="15.75" x14ac:dyDescent="0.25">
      <c r="B31" s="10">
        <v>2007</v>
      </c>
      <c r="C31" s="11">
        <v>4.7500000000000001E-2</v>
      </c>
      <c r="D31" s="2" t="str">
        <f t="shared" si="0"/>
        <v>Cycle 3</v>
      </c>
      <c r="E31" s="2"/>
      <c r="F31" s="20">
        <f t="shared" si="7"/>
        <v>1.458333333333333E-2</v>
      </c>
      <c r="G31" s="22">
        <f t="shared" si="8"/>
        <v>1.4430379746835442</v>
      </c>
      <c r="H31" s="20">
        <f>AVERAGE(C32:C36)</f>
        <v>1.3300000000000001E-2</v>
      </c>
      <c r="I31" s="2"/>
      <c r="J31" s="2"/>
      <c r="K31" s="2"/>
      <c r="L31" s="2"/>
      <c r="M31" s="20">
        <f t="shared" si="3"/>
        <v>1.458333333333333E-2</v>
      </c>
      <c r="N31" s="19">
        <f t="shared" si="4"/>
        <v>0</v>
      </c>
    </row>
    <row r="32" spans="2:18" ht="15.75" x14ac:dyDescent="0.25">
      <c r="B32" s="10">
        <v>2008</v>
      </c>
      <c r="C32" s="11">
        <v>3.5000000000000003E-2</v>
      </c>
      <c r="D32" s="2" t="str">
        <f t="shared" si="0"/>
        <v>Cycle 4</v>
      </c>
      <c r="E32" s="19">
        <f>AVERAGEIFS(C14:C36, D14:D36, "Cycle 4")</f>
        <v>1.3300000000000001E-2</v>
      </c>
      <c r="F32" s="20">
        <f>C32-$E$32</f>
        <v>2.1700000000000004E-2</v>
      </c>
      <c r="G32" s="21">
        <f>C32/$E$32</f>
        <v>2.6315789473684212</v>
      </c>
      <c r="H32" s="2"/>
      <c r="I32" s="2"/>
      <c r="J32" s="2"/>
      <c r="K32" s="2"/>
      <c r="L32" s="2"/>
      <c r="M32" s="20">
        <f t="shared" si="3"/>
        <v>2.1700000000000004E-2</v>
      </c>
      <c r="N32" s="19">
        <f t="shared" si="4"/>
        <v>0</v>
      </c>
    </row>
    <row r="33" spans="2:18" ht="15.75" x14ac:dyDescent="0.25">
      <c r="B33" s="10">
        <v>2009</v>
      </c>
      <c r="C33" s="11">
        <v>6.7000000000000002E-3</v>
      </c>
      <c r="D33" s="2" t="str">
        <f t="shared" si="0"/>
        <v>Cycle 4</v>
      </c>
      <c r="E33" s="2"/>
      <c r="F33" s="20">
        <f t="shared" ref="F33:F36" si="9">C33-$E$32</f>
        <v>-6.6000000000000008E-3</v>
      </c>
      <c r="G33" s="21">
        <f t="shared" ref="G33:G36" si="10">C33/$E$32</f>
        <v>0.50375939849624063</v>
      </c>
      <c r="H33" s="2"/>
      <c r="I33" s="2"/>
      <c r="J33" s="2"/>
      <c r="K33" s="2"/>
      <c r="L33" s="2"/>
      <c r="M33" s="20">
        <f t="shared" si="3"/>
        <v>-6.6000000000000008E-3</v>
      </c>
      <c r="N33" s="19">
        <f t="shared" si="4"/>
        <v>0</v>
      </c>
    </row>
    <row r="34" spans="2:18" ht="15.75" x14ac:dyDescent="0.25">
      <c r="B34" s="10">
        <v>2010</v>
      </c>
      <c r="C34" s="11">
        <v>7.4999999999999997E-3</v>
      </c>
      <c r="D34" s="2" t="str">
        <f t="shared" si="0"/>
        <v>Cycle 4</v>
      </c>
      <c r="E34" s="2"/>
      <c r="F34" s="20">
        <f t="shared" si="9"/>
        <v>-5.8000000000000013E-3</v>
      </c>
      <c r="G34" s="21">
        <f t="shared" si="10"/>
        <v>0.56390977443609014</v>
      </c>
      <c r="H34" s="2"/>
      <c r="I34" s="2"/>
      <c r="J34" s="2"/>
      <c r="K34" s="2"/>
      <c r="L34" s="2"/>
      <c r="M34" s="20">
        <f t="shared" si="3"/>
        <v>-5.8000000000000013E-3</v>
      </c>
      <c r="N34" s="19">
        <f t="shared" si="4"/>
        <v>0</v>
      </c>
      <c r="Q34" s="2" t="s">
        <v>67</v>
      </c>
    </row>
    <row r="35" spans="2:18" ht="16.5" thickBot="1" x14ac:dyDescent="0.3">
      <c r="B35" s="10">
        <v>2011</v>
      </c>
      <c r="C35" s="11">
        <v>1.0999999999999999E-2</v>
      </c>
      <c r="D35" s="2" t="str">
        <f t="shared" si="0"/>
        <v>Cycle 4</v>
      </c>
      <c r="E35" s="2"/>
      <c r="F35" s="20">
        <f t="shared" si="9"/>
        <v>-2.3000000000000017E-3</v>
      </c>
      <c r="G35" s="21">
        <f t="shared" si="10"/>
        <v>0.82706766917293217</v>
      </c>
      <c r="H35" s="2"/>
      <c r="I35" s="2"/>
      <c r="J35" s="2"/>
      <c r="K35" s="2"/>
      <c r="L35" s="2"/>
      <c r="M35" s="20">
        <f t="shared" si="3"/>
        <v>-2.3000000000000017E-3</v>
      </c>
      <c r="N35" s="19">
        <f t="shared" si="4"/>
        <v>0</v>
      </c>
      <c r="Q35" s="9" t="s">
        <v>9</v>
      </c>
      <c r="R35" s="9" t="s">
        <v>10</v>
      </c>
    </row>
    <row r="36" spans="2:18" ht="16.5" thickTop="1" x14ac:dyDescent="0.25">
      <c r="B36" s="10">
        <v>2012</v>
      </c>
      <c r="C36" s="11">
        <v>6.3E-3</v>
      </c>
      <c r="D36" s="2" t="str">
        <f t="shared" si="0"/>
        <v>Cycle 4</v>
      </c>
      <c r="E36" s="2"/>
      <c r="F36" s="20">
        <f t="shared" si="9"/>
        <v>-7.000000000000001E-3</v>
      </c>
      <c r="G36" s="21">
        <f t="shared" si="10"/>
        <v>0.47368421052631576</v>
      </c>
      <c r="H36" s="2"/>
      <c r="I36" s="2"/>
      <c r="J36" s="2"/>
      <c r="K36" s="2"/>
      <c r="L36" s="2"/>
      <c r="M36" s="20">
        <f t="shared" si="3"/>
        <v>-7.000000000000001E-3</v>
      </c>
      <c r="N36" s="19">
        <f t="shared" si="4"/>
        <v>0</v>
      </c>
      <c r="Q36" s="10">
        <v>2002</v>
      </c>
      <c r="R36" s="11">
        <v>2.1999999999999999E-2</v>
      </c>
    </row>
    <row r="37" spans="2:18" ht="15.75" x14ac:dyDescent="0.25">
      <c r="L37" s="14" t="s">
        <v>16</v>
      </c>
      <c r="M37" s="20">
        <f>(AVERAGE(C14:C36) - AVERAGE(M14:M36))^2</f>
        <v>1.2886018924595673E-3</v>
      </c>
      <c r="N37" s="20">
        <f>(0.04-0)^2</f>
        <v>1.6000000000000001E-3</v>
      </c>
      <c r="Q37" s="10">
        <v>2003</v>
      </c>
      <c r="R37" s="11">
        <v>1.2500000000000001E-2</v>
      </c>
    </row>
    <row r="38" spans="2:18" x14ac:dyDescent="0.25">
      <c r="Q38" s="10">
        <v>2004</v>
      </c>
      <c r="R38" s="11">
        <v>2.1999999999999999E-2</v>
      </c>
    </row>
    <row r="39" spans="2:18" x14ac:dyDescent="0.25">
      <c r="N39" s="15"/>
      <c r="Q39" s="10">
        <v>2005</v>
      </c>
      <c r="R39" s="11">
        <v>4.1000000000000002E-2</v>
      </c>
    </row>
    <row r="40" spans="2:18" x14ac:dyDescent="0.25">
      <c r="Q40" s="10">
        <v>2006</v>
      </c>
      <c r="R40" s="11">
        <v>5.2499999999999998E-2</v>
      </c>
    </row>
    <row r="41" spans="2:18" x14ac:dyDescent="0.25">
      <c r="Q41" s="10">
        <v>2007</v>
      </c>
      <c r="R41" s="11">
        <v>4.7500000000000001E-2</v>
      </c>
    </row>
    <row r="44" spans="2:18" ht="15.75" x14ac:dyDescent="0.25">
      <c r="Q44" s="2" t="s">
        <v>68</v>
      </c>
    </row>
    <row r="45" spans="2:18" ht="16.5" thickBot="1" x14ac:dyDescent="0.3">
      <c r="Q45" s="9" t="s">
        <v>9</v>
      </c>
      <c r="R45" s="9" t="s">
        <v>10</v>
      </c>
    </row>
    <row r="46" spans="2:18" ht="15.75" thickTop="1" x14ac:dyDescent="0.25">
      <c r="Q46" s="10">
        <v>2008</v>
      </c>
      <c r="R46" s="11">
        <v>3.5000000000000003E-2</v>
      </c>
    </row>
    <row r="47" spans="2:18" x14ac:dyDescent="0.25">
      <c r="Q47" s="10">
        <v>2009</v>
      </c>
      <c r="R47" s="11">
        <v>6.7000000000000002E-3</v>
      </c>
    </row>
    <row r="48" spans="2:18" x14ac:dyDescent="0.25">
      <c r="Q48" s="10">
        <v>2010</v>
      </c>
      <c r="R48" s="11">
        <v>7.4999999999999997E-3</v>
      </c>
    </row>
    <row r="49" spans="17:18" x14ac:dyDescent="0.25">
      <c r="Q49" s="10">
        <v>2011</v>
      </c>
      <c r="R49" s="11">
        <v>1.0999999999999999E-2</v>
      </c>
    </row>
    <row r="50" spans="17:18" x14ac:dyDescent="0.25">
      <c r="Q50" s="10">
        <v>2012</v>
      </c>
      <c r="R50" s="11">
        <v>6.3E-3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References_Acknowledgement</vt:lpstr>
      <vt:lpstr>Chapter 9_Problem 1</vt:lpstr>
      <vt:lpstr>Chapter 9_Problem 2</vt:lpstr>
      <vt:lpstr>Chapter 9_Problem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Reviewer</dc:creator>
  <cp:lastModifiedBy>F.A.T.I.H. MaSIkA</cp:lastModifiedBy>
  <dcterms:created xsi:type="dcterms:W3CDTF">2021-02-03T02:21:37Z</dcterms:created>
  <dcterms:modified xsi:type="dcterms:W3CDTF">2024-11-21T07:36:08Z</dcterms:modified>
</cp:coreProperties>
</file>