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Baha\OneDrive\Documents\MY FIVERR ACCOUNT TASKS\"/>
    </mc:Choice>
  </mc:AlternateContent>
  <xr:revisionPtr revIDLastSave="0" documentId="13_ncr:1_{49635898-B177-45EE-94C5-161C32E7B3B7}" xr6:coauthVersionLast="47" xr6:coauthVersionMax="47" xr10:uidLastSave="{00000000-0000-0000-0000-000000000000}"/>
  <bookViews>
    <workbookView xWindow="-120" yWindow="-120" windowWidth="20730" windowHeight="11760" activeTab="3" xr2:uid="{00000000-000D-0000-FFFF-FFFF00000000}"/>
  </bookViews>
  <sheets>
    <sheet name="Summary" sheetId="1" r:id="rId1"/>
    <sheet name="Structure" sheetId="2" r:id="rId2"/>
    <sheet name="Data" sheetId="3" r:id="rId3"/>
    <sheet name="Repart" sheetId="4" r:id="rId4"/>
    <sheet name="Ind min" sheetId="5" r:id="rId5"/>
    <sheet name="Ind 2005 and 2020" sheetId="6" r:id="rId6"/>
    <sheet name="Taux var" sheetId="7" r:id="rId7"/>
    <sheet name="Obj" sheetId="8" r:id="rId8"/>
  </sheets>
  <definedNames>
    <definedName name="_xlnm._FilterDatabase" localSheetId="5" hidden="1">'Ind 2005 and 2020'!$A$54:$AB$54</definedName>
    <definedName name="_xlnm._FilterDatabase" localSheetId="4" hidden="1">'Ind min'!$A$24:$G$42</definedName>
    <definedName name="_xlnm._FilterDatabase" localSheetId="3" hidden="1">Repart!$A$24:$D$27</definedName>
  </definedNames>
  <calcPr calcId="191029"/>
</workbook>
</file>

<file path=xl/calcChain.xml><?xml version="1.0" encoding="utf-8"?>
<calcChain xmlns="http://schemas.openxmlformats.org/spreadsheetml/2006/main">
  <c r="A2" i="7" l="1"/>
  <c r="D2" i="7"/>
  <c r="C2" i="7"/>
  <c r="B2" i="7"/>
  <c r="D56" i="6"/>
  <c r="D57" i="6"/>
  <c r="D58" i="6"/>
  <c r="D59" i="6"/>
  <c r="D60" i="6"/>
  <c r="D61" i="6"/>
  <c r="D62" i="6"/>
  <c r="D63" i="6"/>
  <c r="D64" i="6"/>
  <c r="D65" i="6"/>
  <c r="D66" i="6"/>
  <c r="D67" i="6"/>
  <c r="D68" i="6"/>
  <c r="D69" i="6"/>
  <c r="D70" i="6"/>
  <c r="D71" i="6"/>
  <c r="D72" i="6"/>
  <c r="D55" i="6"/>
  <c r="C56" i="6"/>
  <c r="C57" i="6"/>
  <c r="C58" i="6"/>
  <c r="C59" i="6"/>
  <c r="C60" i="6"/>
  <c r="C61" i="6"/>
  <c r="C62" i="6"/>
  <c r="C63" i="6"/>
  <c r="C64" i="6"/>
  <c r="C65" i="6"/>
  <c r="C66" i="6"/>
  <c r="C67" i="6"/>
  <c r="C68" i="6"/>
  <c r="C69" i="6"/>
  <c r="C70" i="6"/>
  <c r="C71" i="6"/>
  <c r="C72" i="6"/>
  <c r="C55" i="6"/>
  <c r="B57" i="6"/>
  <c r="B56" i="6"/>
  <c r="B61" i="6"/>
  <c r="B65" i="6"/>
  <c r="B69" i="6"/>
  <c r="B55" i="6"/>
  <c r="A56" i="6"/>
  <c r="A57" i="6"/>
  <c r="A58" i="6"/>
  <c r="A59" i="6"/>
  <c r="A60" i="6"/>
  <c r="A61" i="6"/>
  <c r="A62" i="6"/>
  <c r="A63" i="6"/>
  <c r="A64" i="6"/>
  <c r="A65" i="6"/>
  <c r="A66" i="6"/>
  <c r="A67" i="6"/>
  <c r="A68" i="6"/>
  <c r="A69" i="6"/>
  <c r="A70" i="6"/>
  <c r="A71" i="6"/>
  <c r="A72" i="6"/>
  <c r="A55" i="6"/>
  <c r="G18" i="6"/>
  <c r="G19" i="6"/>
  <c r="E18" i="6"/>
  <c r="E19" i="6"/>
  <c r="D3" i="6"/>
  <c r="D4" i="6"/>
  <c r="D5" i="6"/>
  <c r="D6" i="6"/>
  <c r="D7" i="6"/>
  <c r="D8" i="6"/>
  <c r="D9" i="6"/>
  <c r="D10" i="6"/>
  <c r="D11" i="6"/>
  <c r="D12" i="6"/>
  <c r="D13" i="6"/>
  <c r="D14" i="6"/>
  <c r="D15" i="6"/>
  <c r="D16" i="6"/>
  <c r="D17" i="6"/>
  <c r="D18" i="6"/>
  <c r="D19" i="6"/>
  <c r="D2" i="6"/>
  <c r="C3" i="6"/>
  <c r="C4" i="6"/>
  <c r="C5" i="6"/>
  <c r="B60" i="6" s="1"/>
  <c r="C6" i="6"/>
  <c r="C7" i="6"/>
  <c r="C8" i="6"/>
  <c r="C9" i="6"/>
  <c r="C10" i="6"/>
  <c r="C11" i="6"/>
  <c r="C12" i="6"/>
  <c r="C13" i="6"/>
  <c r="C14" i="6"/>
  <c r="C15" i="6"/>
  <c r="C16" i="6"/>
  <c r="C17" i="6"/>
  <c r="C18" i="6"/>
  <c r="C19" i="6"/>
  <c r="C2" i="6"/>
  <c r="B3" i="6"/>
  <c r="B4" i="6"/>
  <c r="B5" i="6"/>
  <c r="B6" i="6"/>
  <c r="B7" i="6"/>
  <c r="B8" i="6"/>
  <c r="B9" i="6"/>
  <c r="B10" i="6"/>
  <c r="B11" i="6"/>
  <c r="B12" i="6"/>
  <c r="B13" i="6"/>
  <c r="B14" i="6"/>
  <c r="B15" i="6"/>
  <c r="B16" i="6"/>
  <c r="B17" i="6"/>
  <c r="B18" i="6"/>
  <c r="B19" i="6"/>
  <c r="B2" i="6"/>
  <c r="A3" i="6"/>
  <c r="A4" i="6"/>
  <c r="A5" i="6"/>
  <c r="A6" i="6"/>
  <c r="A7" i="6"/>
  <c r="A8" i="6"/>
  <c r="A9" i="6"/>
  <c r="A10" i="6"/>
  <c r="A11" i="6"/>
  <c r="A12" i="6"/>
  <c r="A13" i="6"/>
  <c r="A14" i="6"/>
  <c r="A15" i="6"/>
  <c r="A16" i="6"/>
  <c r="A17" i="6"/>
  <c r="A18" i="6"/>
  <c r="A19" i="6"/>
  <c r="A2" i="6"/>
  <c r="D4" i="5"/>
  <c r="G2" i="6" s="1"/>
  <c r="D8" i="5"/>
  <c r="G6" i="6" s="1"/>
  <c r="D12" i="5"/>
  <c r="G10" i="6" s="1"/>
  <c r="D16" i="5"/>
  <c r="G14" i="6" s="1"/>
  <c r="D2" i="5"/>
  <c r="B4" i="5"/>
  <c r="E2" i="6" s="1"/>
  <c r="B8" i="5"/>
  <c r="E6" i="6" s="1"/>
  <c r="B12" i="5"/>
  <c r="E10" i="6" s="1"/>
  <c r="B16" i="5"/>
  <c r="E14" i="6" s="1"/>
  <c r="B2" i="5"/>
  <c r="A3" i="5"/>
  <c r="D3" i="5" s="1"/>
  <c r="A4" i="5"/>
  <c r="E4" i="5" s="1"/>
  <c r="A5" i="5"/>
  <c r="E5" i="5" s="1"/>
  <c r="A6" i="5"/>
  <c r="E6" i="5" s="1"/>
  <c r="A7" i="5"/>
  <c r="D7" i="5" s="1"/>
  <c r="G5" i="6" s="1"/>
  <c r="A8" i="5"/>
  <c r="E8" i="5" s="1"/>
  <c r="A9" i="5"/>
  <c r="E9" i="5" s="1"/>
  <c r="A10" i="5"/>
  <c r="E10" i="5" s="1"/>
  <c r="A11" i="5"/>
  <c r="D11" i="5" s="1"/>
  <c r="G9" i="6" s="1"/>
  <c r="A12" i="5"/>
  <c r="E12" i="5" s="1"/>
  <c r="A13" i="5"/>
  <c r="E13" i="5" s="1"/>
  <c r="A14" i="5"/>
  <c r="E14" i="5" s="1"/>
  <c r="A15" i="5"/>
  <c r="D15" i="5" s="1"/>
  <c r="G13" i="6" s="1"/>
  <c r="A16" i="5"/>
  <c r="E16" i="5" s="1"/>
  <c r="A17" i="5"/>
  <c r="E17" i="5" s="1"/>
  <c r="A18" i="5"/>
  <c r="E18" i="5" s="1"/>
  <c r="A19" i="5"/>
  <c r="D19" i="5" s="1"/>
  <c r="G17" i="6" s="1"/>
  <c r="A2" i="5"/>
  <c r="E2" i="5" s="1"/>
  <c r="C3" i="8"/>
  <c r="C4" i="8"/>
  <c r="C5" i="8"/>
  <c r="C2" i="8"/>
  <c r="D29" i="7"/>
  <c r="D28" i="7"/>
  <c r="D27" i="7"/>
  <c r="D26" i="7"/>
  <c r="C29" i="7"/>
  <c r="F5" i="8" s="1"/>
  <c r="C28" i="7"/>
  <c r="C27" i="7"/>
  <c r="F3" i="8" s="1"/>
  <c r="C26" i="7"/>
  <c r="F2" i="8" s="1"/>
  <c r="B29" i="7"/>
  <c r="B28" i="7"/>
  <c r="B27" i="7"/>
  <c r="B26" i="7"/>
  <c r="F26" i="5"/>
  <c r="G26" i="5" s="1"/>
  <c r="F27" i="5"/>
  <c r="G27" i="5" s="1"/>
  <c r="F28" i="5"/>
  <c r="G28" i="5" s="1"/>
  <c r="F29" i="5"/>
  <c r="G29" i="5" s="1"/>
  <c r="F30" i="5"/>
  <c r="G30" i="5" s="1"/>
  <c r="F31" i="5"/>
  <c r="G31" i="5" s="1"/>
  <c r="F32" i="5"/>
  <c r="G32" i="5" s="1"/>
  <c r="F33" i="5"/>
  <c r="G33" i="5" s="1"/>
  <c r="F34" i="5"/>
  <c r="G34" i="5" s="1"/>
  <c r="F35" i="5"/>
  <c r="G35" i="5" s="1"/>
  <c r="F36" i="5"/>
  <c r="G36" i="5" s="1"/>
  <c r="F37" i="5"/>
  <c r="G37" i="5" s="1"/>
  <c r="F38" i="5"/>
  <c r="G38" i="5" s="1"/>
  <c r="F39" i="5"/>
  <c r="G39" i="5" s="1"/>
  <c r="F40" i="5"/>
  <c r="G40" i="5" s="1"/>
  <c r="F41" i="5"/>
  <c r="G41" i="5" s="1"/>
  <c r="F42" i="5"/>
  <c r="G42" i="5" s="1"/>
  <c r="F25" i="5"/>
  <c r="G25" i="5" s="1"/>
  <c r="F19" i="4"/>
  <c r="L4" i="4" s="1"/>
  <c r="F18" i="4"/>
  <c r="L5" i="4" s="1"/>
  <c r="F17" i="4"/>
  <c r="F16" i="4"/>
  <c r="F15" i="4"/>
  <c r="L8" i="4" s="1"/>
  <c r="F14" i="4"/>
  <c r="L9" i="4" s="1"/>
  <c r="F13" i="4"/>
  <c r="F12" i="4"/>
  <c r="F11" i="4"/>
  <c r="L12" i="4" s="1"/>
  <c r="F10" i="4"/>
  <c r="L13" i="4" s="1"/>
  <c r="F9" i="4"/>
  <c r="F8" i="4"/>
  <c r="F7" i="4"/>
  <c r="L16" i="4" s="1"/>
  <c r="F6" i="4"/>
  <c r="L17" i="4" s="1"/>
  <c r="F5" i="4"/>
  <c r="F4" i="4"/>
  <c r="F3" i="4"/>
  <c r="F20" i="4"/>
  <c r="K3" i="4" s="1"/>
  <c r="B18" i="5" l="1"/>
  <c r="E16" i="6" s="1"/>
  <c r="B14" i="5"/>
  <c r="E12" i="6" s="1"/>
  <c r="B10" i="5"/>
  <c r="E8" i="6" s="1"/>
  <c r="B6" i="5"/>
  <c r="C2" i="5"/>
  <c r="C16" i="5"/>
  <c r="C12" i="5"/>
  <c r="C8" i="5"/>
  <c r="C4" i="5"/>
  <c r="D18" i="5"/>
  <c r="G16" i="6" s="1"/>
  <c r="D14" i="5"/>
  <c r="G12" i="6" s="1"/>
  <c r="D10" i="5"/>
  <c r="G8" i="6" s="1"/>
  <c r="D6" i="5"/>
  <c r="G4" i="6" s="1"/>
  <c r="B71" i="6"/>
  <c r="B67" i="6"/>
  <c r="B63" i="6"/>
  <c r="B59" i="6"/>
  <c r="D2" i="8"/>
  <c r="B17" i="5"/>
  <c r="E15" i="6" s="1"/>
  <c r="B13" i="5"/>
  <c r="E11" i="6" s="1"/>
  <c r="B9" i="5"/>
  <c r="E7" i="6" s="1"/>
  <c r="B5" i="5"/>
  <c r="C19" i="5"/>
  <c r="C15" i="5"/>
  <c r="C11" i="5"/>
  <c r="C7" i="5"/>
  <c r="C3" i="5"/>
  <c r="D17" i="5"/>
  <c r="G15" i="6" s="1"/>
  <c r="D13" i="5"/>
  <c r="G11" i="6" s="1"/>
  <c r="D9" i="5"/>
  <c r="G7" i="6" s="1"/>
  <c r="D5" i="5"/>
  <c r="G3" i="6" s="1"/>
  <c r="E19" i="5"/>
  <c r="E15" i="5"/>
  <c r="E11" i="5"/>
  <c r="E7" i="5"/>
  <c r="E3" i="5"/>
  <c r="B70" i="6"/>
  <c r="B66" i="6"/>
  <c r="B62" i="6"/>
  <c r="B58" i="6"/>
  <c r="A22" i="7"/>
  <c r="L20" i="4"/>
  <c r="K19" i="4"/>
  <c r="K15" i="4"/>
  <c r="K11" i="4"/>
  <c r="K7" i="4"/>
  <c r="K18" i="4"/>
  <c r="K14" i="4"/>
  <c r="K10" i="4"/>
  <c r="K6" i="4"/>
  <c r="C18" i="5"/>
  <c r="C14" i="5"/>
  <c r="C10" i="5"/>
  <c r="C6" i="5"/>
  <c r="B19" i="5"/>
  <c r="E17" i="6" s="1"/>
  <c r="B15" i="5"/>
  <c r="E13" i="6" s="1"/>
  <c r="B11" i="5"/>
  <c r="E9" i="6" s="1"/>
  <c r="B7" i="5"/>
  <c r="B3" i="5"/>
  <c r="C17" i="5"/>
  <c r="C13" i="5"/>
  <c r="C9" i="5"/>
  <c r="C5" i="5"/>
  <c r="B72" i="6"/>
  <c r="B68" i="6"/>
  <c r="B64" i="6"/>
  <c r="I42" i="5"/>
  <c r="J42" i="5"/>
  <c r="H42" i="5"/>
  <c r="L19" i="4"/>
  <c r="L15" i="4"/>
  <c r="J11" i="4"/>
  <c r="L11" i="4"/>
  <c r="J19" i="4"/>
  <c r="J15" i="4"/>
  <c r="J7" i="4"/>
  <c r="L7" i="4"/>
  <c r="K17" i="4"/>
  <c r="K9" i="4"/>
  <c r="J18" i="4"/>
  <c r="J14" i="4"/>
  <c r="J10" i="4"/>
  <c r="J6" i="4"/>
  <c r="K20" i="4"/>
  <c r="K16" i="4"/>
  <c r="K12" i="4"/>
  <c r="K8" i="4"/>
  <c r="K4" i="4"/>
  <c r="L18" i="4"/>
  <c r="L14" i="4"/>
  <c r="L10" i="4"/>
  <c r="L6" i="4"/>
  <c r="K13" i="4"/>
  <c r="K5" i="4"/>
  <c r="J3" i="4"/>
  <c r="J17" i="4"/>
  <c r="J13" i="4"/>
  <c r="J9" i="4"/>
  <c r="J5" i="4"/>
  <c r="L3" i="4"/>
  <c r="J20" i="4"/>
  <c r="J16" i="4"/>
  <c r="J12" i="4"/>
  <c r="J8" i="4"/>
  <c r="J4" i="4"/>
  <c r="D5" i="8" l="1"/>
  <c r="E5" i="6"/>
  <c r="D3" i="8"/>
  <c r="E3" i="6"/>
  <c r="D4" i="8"/>
  <c r="E4" i="6"/>
  <c r="F5" i="6"/>
  <c r="F9" i="6"/>
  <c r="F13" i="6"/>
  <c r="F17" i="6"/>
  <c r="F6" i="6"/>
  <c r="F10" i="6"/>
  <c r="F14" i="6"/>
  <c r="F18" i="6"/>
  <c r="F3" i="6"/>
  <c r="F7" i="6"/>
  <c r="F11" i="6"/>
  <c r="F15" i="6"/>
  <c r="F19" i="6"/>
  <c r="F4" i="6"/>
  <c r="F8" i="6"/>
  <c r="F12" i="6"/>
  <c r="F16" i="6"/>
  <c r="F2" i="6"/>
</calcChain>
</file>

<file path=xl/sharedStrings.xml><?xml version="1.0" encoding="utf-8"?>
<sst xmlns="http://schemas.openxmlformats.org/spreadsheetml/2006/main" count="368" uniqueCount="125">
  <si>
    <t>Net greenhouse gas emissions [sdg_13_10]</t>
  </si>
  <si>
    <t>Open product page</t>
  </si>
  <si>
    <t>Open in Data Browser</t>
  </si>
  <si>
    <t xml:space="preserve">Description: </t>
  </si>
  <si>
    <t>The indicator measures total national emissions (from both ESD and ETS sectors) including international aviation of the so called ‘Kyoto basket’ of greenhouse gases, including carbon dioxide (CO2), methane (CH4), nitrous oxide (N2O), and the so-called F-gases (hydrofluorocarbons, perfluorocarbons, nitrogen triflouride (NF3) and sulphur hexafluoride (SF6)) from all sectors of the GHG emission inventories (including international aviation and indirect CO2). The indicator is presented in two forms: as net emissions including land use, land use change and forestry (LULUCF) as well as excluding LULUCF. Using each gas’ individual global warming potential (GWP), they are being integrated into a single indicator expressed in units of CO2 equivalents. The GHG emission inventories are submitted annually by the EU Member States to the United Nations Framework Convention on Climate Change (UNFCCC).</t>
  </si>
  <si>
    <t xml:space="preserve">Last update of data: </t>
  </si>
  <si>
    <t>08/11/2024 23:00</t>
  </si>
  <si>
    <t xml:space="preserve">Last change of data structure: </t>
  </si>
  <si>
    <t>Institutional source(s)</t>
  </si>
  <si>
    <t>European Environment Agency (EEA)</t>
  </si>
  <si>
    <t>Source dataset(s)</t>
  </si>
  <si>
    <t>This dataset is computed from</t>
  </si>
  <si>
    <t>demo_gind</t>
  </si>
  <si>
    <t>env_air_gge</t>
  </si>
  <si>
    <t>Contents</t>
  </si>
  <si>
    <t>Time frequency</t>
  </si>
  <si>
    <t>Air pollutants and greenhouse gases</t>
  </si>
  <si>
    <t>Source sectors for greenhouse gas emissions (Common reporting format, UNFCCC)</t>
  </si>
  <si>
    <t>Unit of measure</t>
  </si>
  <si>
    <t>Sheet 1</t>
  </si>
  <si>
    <t>Annual</t>
  </si>
  <si>
    <t>Greenhouse gases (CO2, N2O in CO2 equivalent, CH4 in CO2 equivalent, HFC in CO2 equivalent, PFC in CO2 equivalent, SF6 in CO2 equivalent, NF3 in CO2 equivalent)</t>
  </si>
  <si>
    <t>Total (excluding memo items, including international aviation)</t>
  </si>
  <si>
    <t>Tonnes per capita</t>
  </si>
  <si>
    <t>Structure</t>
  </si>
  <si>
    <t>Dimension</t>
  </si>
  <si>
    <t>Position</t>
  </si>
  <si>
    <t>Label</t>
  </si>
  <si>
    <t>Geopolitical entity (reporting)</t>
  </si>
  <si>
    <t>Denmark</t>
  </si>
  <si>
    <t>France</t>
  </si>
  <si>
    <t>Austria</t>
  </si>
  <si>
    <t>European Union - 27 countries (from 2020)</t>
  </si>
  <si>
    <t>Time</t>
  </si>
  <si>
    <t>2022</t>
  </si>
  <si>
    <t>2021</t>
  </si>
  <si>
    <t>2020</t>
  </si>
  <si>
    <t>2019</t>
  </si>
  <si>
    <t>2018</t>
  </si>
  <si>
    <t>2017</t>
  </si>
  <si>
    <t>2016</t>
  </si>
  <si>
    <t>2015</t>
  </si>
  <si>
    <t>2014</t>
  </si>
  <si>
    <t>2013</t>
  </si>
  <si>
    <t>2012</t>
  </si>
  <si>
    <t>2011</t>
  </si>
  <si>
    <t>2010</t>
  </si>
  <si>
    <t>2009</t>
  </si>
  <si>
    <t>2008</t>
  </si>
  <si>
    <t>2007</t>
  </si>
  <si>
    <t>2006</t>
  </si>
  <si>
    <t>2005</t>
  </si>
  <si>
    <t>Data extracted on 15/11/2024 10:34:33 from [ESTAT]</t>
  </si>
  <si>
    <t xml:space="preserve">Dataset: </t>
  </si>
  <si>
    <t xml:space="preserve">Last updated: </t>
  </si>
  <si>
    <t>TIME</t>
  </si>
  <si>
    <t/>
  </si>
  <si>
    <t>GEO (Labels)</t>
  </si>
  <si>
    <t>p</t>
  </si>
  <si>
    <t>b</t>
  </si>
  <si>
    <t>bep</t>
  </si>
  <si>
    <t>be</t>
  </si>
  <si>
    <t>e</t>
  </si>
  <si>
    <t>Special value</t>
  </si>
  <si>
    <t>:</t>
  </si>
  <si>
    <t>not available</t>
  </si>
  <si>
    <t>Available flags:</t>
  </si>
  <si>
    <t>break in time series, estimated</t>
  </si>
  <si>
    <t>break in time series, estimated, provisional</t>
  </si>
  <si>
    <t>break in time series</t>
  </si>
  <si>
    <t>estimated</t>
  </si>
  <si>
    <t>provisional</t>
  </si>
  <si>
    <t xml:space="preserve">  </t>
  </si>
  <si>
    <t>Total emissions</t>
  </si>
  <si>
    <t>Denmark share</t>
  </si>
  <si>
    <t>Austria share</t>
  </si>
  <si>
    <t>GHG emissions of your 3 countries and the EU27 countries</t>
  </si>
  <si>
    <t>Countries shares</t>
  </si>
  <si>
    <t>Denmark shares</t>
  </si>
  <si>
    <t>France shares</t>
  </si>
  <si>
    <t>Austria shares</t>
  </si>
  <si>
    <t>GHG Emissions Share in 2005, 2015, 2022</t>
  </si>
  <si>
    <t>France share</t>
  </si>
  <si>
    <t>Lowest emission</t>
  </si>
  <si>
    <t>Country(lowest emission)</t>
  </si>
  <si>
    <t>Denmark Index</t>
  </si>
  <si>
    <t>France Index</t>
  </si>
  <si>
    <t>Austria Index</t>
  </si>
  <si>
    <t>lowest emissions</t>
  </si>
  <si>
    <t>EU27 Index</t>
  </si>
  <si>
    <t>Country indices for the base year 2005</t>
  </si>
  <si>
    <t>Denmark index(2005)</t>
  </si>
  <si>
    <t>France index(2005)</t>
  </si>
  <si>
    <t>Austria index(2005)</t>
  </si>
  <si>
    <t>EU27 Index(2005)</t>
  </si>
  <si>
    <t>% change Denmark</t>
  </si>
  <si>
    <t>% change France</t>
  </si>
  <si>
    <t>% change Austria</t>
  </si>
  <si>
    <t>Denmark index(2020)</t>
  </si>
  <si>
    <t>Austria index(2020)</t>
  </si>
  <si>
    <t>France index(2020)</t>
  </si>
  <si>
    <t>EU27 Index(2020)</t>
  </si>
  <si>
    <t>Overall variation rate (Denmark)</t>
  </si>
  <si>
    <t>Overall variation rate (France)</t>
  </si>
  <si>
    <t>Overall variation rate (Austria)</t>
  </si>
  <si>
    <t>Overall variation rate (EU27)</t>
  </si>
  <si>
    <t>Validate the total emissions</t>
  </si>
  <si>
    <t>Annual Average Variation Rate</t>
  </si>
  <si>
    <t>2005-2020</t>
  </si>
  <si>
    <t>Country</t>
  </si>
  <si>
    <t>EU27</t>
  </si>
  <si>
    <t>2020-2022</t>
  </si>
  <si>
    <t>2005-2022</t>
  </si>
  <si>
    <t>DENMARK</t>
  </si>
  <si>
    <t>FRANCE</t>
  </si>
  <si>
    <t>AUSTRIA</t>
  </si>
  <si>
    <t>2020 Targets</t>
  </si>
  <si>
    <t>Index(base 2005)</t>
  </si>
  <si>
    <t>Achievement indicator</t>
  </si>
  <si>
    <t>Target 2030</t>
  </si>
  <si>
    <t>Required annual variation</t>
  </si>
  <si>
    <r>
      <t xml:space="preserve">The table shows the 2020 greenhouse gas (GHG) emission targets, indices relative to 2005, achievement indicators for the 2020 goals, and the required annual variation rates to achieve the 2030 targets. Denmark and Austria significantly overachieved their 2020 targets, with achievement indicators of </t>
    </r>
    <r>
      <rPr>
        <b/>
        <sz val="11"/>
        <color indexed="8"/>
        <rFont val="Calibri"/>
        <family val="2"/>
        <scheme val="minor"/>
      </rPr>
      <t>137.69%</t>
    </r>
    <r>
      <rPr>
        <sz val="11"/>
        <color indexed="8"/>
        <rFont val="Calibri"/>
        <family val="2"/>
        <scheme val="minor"/>
      </rPr>
      <t xml:space="preserve"> and </t>
    </r>
    <r>
      <rPr>
        <b/>
        <sz val="11"/>
        <color indexed="8"/>
        <rFont val="Calibri"/>
        <family val="2"/>
        <scheme val="minor"/>
      </rPr>
      <t>139.49%</t>
    </r>
    <r>
      <rPr>
        <sz val="11"/>
        <color indexed="8"/>
        <rFont val="Calibri"/>
        <family val="2"/>
        <scheme val="minor"/>
      </rPr>
      <t xml:space="preserve">, respectively, reflecting substantial reductions beyond the targets. France slightly exceeded its 2020 target with an achievement indicator of </t>
    </r>
    <r>
      <rPr>
        <b/>
        <sz val="11"/>
        <color indexed="8"/>
        <rFont val="Calibri"/>
        <family val="2"/>
        <scheme val="minor"/>
      </rPr>
      <t>100.16%</t>
    </r>
    <r>
      <rPr>
        <sz val="11"/>
        <color indexed="8"/>
        <rFont val="Calibri"/>
        <family val="2"/>
        <scheme val="minor"/>
      </rPr>
      <t xml:space="preserve">, while the EU27 also achieved notable progress, exceeding its target with an achievement indicator of </t>
    </r>
    <r>
      <rPr>
        <b/>
        <sz val="11"/>
        <color indexed="8"/>
        <rFont val="Calibri"/>
        <family val="2"/>
        <scheme val="minor"/>
      </rPr>
      <t>125.13%</t>
    </r>
    <r>
      <rPr>
        <sz val="11"/>
        <color indexed="8"/>
        <rFont val="Calibri"/>
        <family val="2"/>
        <scheme val="minor"/>
      </rPr>
      <t xml:space="preserve">. For 2030, Denmark and Austria have the most aggressive reduction paths, requiring annual variation rates of approximately </t>
    </r>
    <r>
      <rPr>
        <b/>
        <sz val="11"/>
        <color indexed="8"/>
        <rFont val="Calibri"/>
        <family val="2"/>
        <scheme val="minor"/>
      </rPr>
      <t>-2.40%</t>
    </r>
    <r>
      <rPr>
        <sz val="11"/>
        <color indexed="8"/>
        <rFont val="Calibri"/>
        <family val="2"/>
        <scheme val="minor"/>
      </rPr>
      <t xml:space="preserve"> and </t>
    </r>
    <r>
      <rPr>
        <b/>
        <sz val="11"/>
        <color indexed="8"/>
        <rFont val="Calibri"/>
        <family val="2"/>
        <scheme val="minor"/>
      </rPr>
      <t>0%</t>
    </r>
    <r>
      <rPr>
        <sz val="11"/>
        <color indexed="8"/>
        <rFont val="Calibri"/>
        <family val="2"/>
        <scheme val="minor"/>
      </rPr>
      <t xml:space="preserve">, respectively, while France and the EU27 require moderate annual reductions of </t>
    </r>
    <r>
      <rPr>
        <b/>
        <sz val="11"/>
        <color indexed="8"/>
        <rFont val="Calibri"/>
        <family val="2"/>
        <scheme val="minor"/>
      </rPr>
      <t>0.64%</t>
    </r>
    <r>
      <rPr>
        <sz val="11"/>
        <color indexed="8"/>
        <rFont val="Calibri"/>
        <family val="2"/>
        <scheme val="minor"/>
      </rPr>
      <t xml:space="preserve"> and </t>
    </r>
    <r>
      <rPr>
        <b/>
        <sz val="11"/>
        <color indexed="8"/>
        <rFont val="Calibri"/>
        <family val="2"/>
        <scheme val="minor"/>
      </rPr>
      <t>0.40%</t>
    </r>
    <r>
      <rPr>
        <sz val="11"/>
        <color indexed="8"/>
        <rFont val="Calibri"/>
        <family val="2"/>
        <scheme val="minor"/>
      </rPr>
      <t xml:space="preserve"> to meet their 2030 goals. Overall, this highlights varied levels of effort needed across these regions to align with future targets.</t>
    </r>
  </si>
  <si>
    <t>Comment</t>
  </si>
  <si>
    <r>
      <t xml:space="preserve">The annual average variation rates were validated by referencing data from previous sheets, where the overall variation rates and indices were calculated. For example, the </t>
    </r>
    <r>
      <rPr>
        <b/>
        <sz val="11"/>
        <color indexed="8"/>
        <rFont val="Calibri"/>
        <family val="2"/>
        <scheme val="minor"/>
      </rPr>
      <t>2005-2020</t>
    </r>
    <r>
      <rPr>
        <sz val="11"/>
        <color indexed="8"/>
        <rFont val="Calibri"/>
        <family val="2"/>
        <scheme val="minor"/>
      </rPr>
      <t xml:space="preserve"> and </t>
    </r>
    <r>
      <rPr>
        <b/>
        <sz val="11"/>
        <color indexed="8"/>
        <rFont val="Calibri"/>
        <family val="2"/>
        <scheme val="minor"/>
      </rPr>
      <t>2020-2022</t>
    </r>
    <r>
      <rPr>
        <sz val="11"/>
        <color indexed="8"/>
        <rFont val="Calibri"/>
        <family val="2"/>
        <scheme val="minor"/>
      </rPr>
      <t xml:space="preserve"> trends align with the emissions indices and reduction targets provided in </t>
    </r>
    <r>
      <rPr>
        <b/>
        <sz val="11"/>
        <color indexed="8"/>
        <rFont val="Calibri"/>
        <family val="2"/>
        <scheme val="minor"/>
      </rPr>
      <t>Sheet 3 (Ind 2005 and 2020)</t>
    </r>
    <r>
      <rPr>
        <sz val="11"/>
        <color indexed="8"/>
        <rFont val="Calibri"/>
        <family val="2"/>
        <scheme val="minor"/>
      </rPr>
      <t xml:space="preserve">. Denmark’s steep decline of </t>
    </r>
    <r>
      <rPr>
        <b/>
        <sz val="11"/>
        <color indexed="8"/>
        <rFont val="Calibri"/>
        <family val="2"/>
        <scheme val="minor"/>
      </rPr>
      <t>-44.60%</t>
    </r>
    <r>
      <rPr>
        <sz val="11"/>
        <color indexed="8"/>
        <rFont val="Calibri"/>
        <family val="2"/>
        <scheme val="minor"/>
      </rPr>
      <t xml:space="preserve"> during 2005-2020 reflects its overachievement of the 2020 target, as seen in its high achievement indicator. Similarly, France’s moderate decline of </t>
    </r>
    <r>
      <rPr>
        <b/>
        <sz val="11"/>
        <color indexed="8"/>
        <rFont val="Calibri"/>
        <family val="2"/>
        <scheme val="minor"/>
      </rPr>
      <t>-30.86%</t>
    </r>
    <r>
      <rPr>
        <sz val="11"/>
        <color indexed="8"/>
        <rFont val="Calibri"/>
        <family val="2"/>
        <scheme val="minor"/>
      </rPr>
      <t xml:space="preserve"> aligns with its near-target performance, while Austria’s consistent emissions explain its smaller variation of </t>
    </r>
    <r>
      <rPr>
        <b/>
        <sz val="11"/>
        <color indexed="8"/>
        <rFont val="Calibri"/>
        <family val="2"/>
        <scheme val="minor"/>
      </rPr>
      <t>-16.13%</t>
    </r>
    <r>
      <rPr>
        <sz val="11"/>
        <color indexed="8"/>
        <rFont val="Calibri"/>
        <family val="2"/>
        <scheme val="minor"/>
      </rPr>
      <t xml:space="preserve">. The positive growth in </t>
    </r>
    <r>
      <rPr>
        <b/>
        <sz val="11"/>
        <color indexed="8"/>
        <rFont val="Calibri"/>
        <family val="2"/>
        <scheme val="minor"/>
      </rPr>
      <t>2020-2022</t>
    </r>
    <r>
      <rPr>
        <sz val="11"/>
        <color indexed="8"/>
        <rFont val="Calibri"/>
        <family val="2"/>
        <scheme val="minor"/>
      </rPr>
      <t xml:space="preserve"> for France (</t>
    </r>
    <r>
      <rPr>
        <b/>
        <sz val="11"/>
        <color indexed="8"/>
        <rFont val="Calibri"/>
        <family val="2"/>
        <scheme val="minor"/>
      </rPr>
      <t>1.78%</t>
    </r>
    <r>
      <rPr>
        <sz val="11"/>
        <color indexed="8"/>
        <rFont val="Calibri"/>
        <family val="2"/>
        <scheme val="minor"/>
      </rPr>
      <t>) and the EU27 (</t>
    </r>
    <r>
      <rPr>
        <b/>
        <sz val="11"/>
        <color indexed="8"/>
        <rFont val="Calibri"/>
        <family val="2"/>
        <scheme val="minor"/>
      </rPr>
      <t>4.28%</t>
    </r>
    <r>
      <rPr>
        <sz val="11"/>
        <color indexed="8"/>
        <rFont val="Calibri"/>
        <family val="2"/>
        <scheme val="minor"/>
      </rPr>
      <t>) indicates a rebound, possibly due to policy adjustments or economic recovery post-2020, while Denmark continues a smaller negative trend (</t>
    </r>
    <r>
      <rPr>
        <b/>
        <sz val="11"/>
        <color indexed="8"/>
        <rFont val="Calibri"/>
        <family val="2"/>
        <scheme val="minor"/>
      </rPr>
      <t>-3.89%</t>
    </r>
    <r>
      <rPr>
        <sz val="11"/>
        <color indexed="8"/>
        <rFont val="Calibri"/>
        <family val="2"/>
        <scheme val="minor"/>
      </rPr>
      <t>), showing sustained reductions. These trends underscore regional differences in progress toward emissions goals, validated by consistency with previous calculations.</t>
    </r>
  </si>
  <si>
    <t>The percentage change between the 2005 values and the 2022 values is constant for France and fluctutates for the other countries.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</si>
</sst>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0.0"/>
  </numFmts>
  <fonts count="8" x14ac:knownFonts="1">
    <font>
      <sz val="11"/>
      <color indexed="8"/>
      <name val="Calibri"/>
      <family val="2"/>
      <scheme val="minor"/>
    </font>
    <font>
      <b/>
      <sz val="9"/>
      <name val="Arial"/>
      <family val="2"/>
    </font>
    <font>
      <sz val="9"/>
      <name val="Arial"/>
      <family val="2"/>
    </font>
    <font>
      <b/>
      <sz val="9"/>
      <color indexed="9"/>
      <name val="Arial"/>
      <family val="2"/>
    </font>
    <font>
      <b/>
      <sz val="11"/>
      <name val="Arial"/>
      <family val="2"/>
    </font>
    <font>
      <u/>
      <sz val="9"/>
      <color indexed="12"/>
      <name val="Arial"/>
      <family val="2"/>
    </font>
    <font>
      <sz val="11"/>
      <color indexed="8"/>
      <name val="Calibri"/>
      <family val="2"/>
      <scheme val="minor"/>
    </font>
    <font>
      <b/>
      <sz val="11"/>
      <color indexed="8"/>
      <name val="Calibri"/>
      <family val="2"/>
      <scheme val="minor"/>
    </font>
  </fonts>
  <fills count="8">
    <fill>
      <patternFill patternType="none"/>
    </fill>
    <fill>
      <patternFill patternType="gray125"/>
    </fill>
    <fill>
      <patternFill patternType="solid">
        <fgColor rgb="FF4669AF"/>
      </patternFill>
    </fill>
    <fill>
      <patternFill patternType="solid">
        <fgColor rgb="FF0096DC"/>
      </patternFill>
    </fill>
    <fill>
      <patternFill patternType="solid">
        <fgColor rgb="FFDCE6F1"/>
      </patternFill>
    </fill>
    <fill>
      <patternFill patternType="mediumGray">
        <bgColor indexed="22"/>
      </patternFill>
    </fill>
    <fill>
      <patternFill patternType="solid">
        <fgColor rgb="FFF6F6F6"/>
      </patternFill>
    </fill>
    <fill>
      <patternFill patternType="solid">
        <fgColor theme="0"/>
        <bgColor indexed="64"/>
      </patternFill>
    </fill>
  </fills>
  <borders count="4">
    <border>
      <left/>
      <right/>
      <top/>
      <bottom/>
      <diagonal/>
    </border>
    <border>
      <left style="thin">
        <color rgb="FFB0B0B0"/>
      </left>
      <right style="thin">
        <color rgb="FFB0B0B0"/>
      </right>
      <top style="thin">
        <color rgb="FFB0B0B0"/>
      </top>
      <bottom style="thin">
        <color rgb="FFB0B0B0"/>
      </bottom>
      <diagonal/>
    </border>
    <border>
      <left style="thin">
        <color rgb="FFB0B0B0"/>
      </left>
      <right style="thin">
        <color rgb="FFB0B0B0"/>
      </right>
      <top/>
      <bottom/>
      <diagonal/>
    </border>
    <border>
      <left style="thin">
        <color rgb="FFB0B0B0"/>
      </left>
      <right/>
      <top/>
      <bottom/>
      <diagonal/>
    </border>
  </borders>
  <cellStyleXfs count="2">
    <xf numFmtId="0" fontId="0" fillId="0" borderId="0"/>
    <xf numFmtId="9" fontId="6" fillId="0" borderId="0" applyFont="0" applyFill="0" applyBorder="0" applyAlignment="0" applyProtection="0"/>
  </cellStyleXfs>
  <cellXfs count="36">
    <xf numFmtId="0" fontId="0" fillId="0" borderId="0" xfId="0"/>
    <xf numFmtId="0" fontId="1" fillId="0" borderId="0" xfId="0" applyFont="1" applyAlignment="1">
      <alignment horizontal="left" vertical="center"/>
    </xf>
    <xf numFmtId="0" fontId="2" fillId="0" borderId="0" xfId="0" applyFont="1" applyAlignment="1">
      <alignment horizontal="left" vertical="center"/>
    </xf>
    <xf numFmtId="0" fontId="3" fillId="2" borderId="1" xfId="0" applyFont="1" applyFill="1" applyBorder="1" applyAlignment="1">
      <alignment horizontal="left" vertical="center"/>
    </xf>
    <xf numFmtId="0" fontId="3" fillId="2" borderId="1" xfId="0" applyFont="1" applyFill="1" applyBorder="1" applyAlignment="1">
      <alignment horizontal="right" vertical="center"/>
    </xf>
    <xf numFmtId="0" fontId="1" fillId="3" borderId="1" xfId="0" applyFont="1" applyFill="1" applyBorder="1" applyAlignment="1">
      <alignment horizontal="left" vertical="center"/>
    </xf>
    <xf numFmtId="0" fontId="1" fillId="4" borderId="1" xfId="0" applyFont="1" applyFill="1" applyBorder="1" applyAlignment="1">
      <alignment horizontal="left" vertical="center"/>
    </xf>
    <xf numFmtId="0" fontId="0" fillId="5" borderId="0" xfId="0" applyFill="1"/>
    <xf numFmtId="3" fontId="2" fillId="0" borderId="0" xfId="0" applyNumberFormat="1" applyFont="1" applyAlignment="1">
      <alignment horizontal="right" vertical="center" shrinkToFit="1"/>
    </xf>
    <xf numFmtId="3" fontId="2" fillId="6" borderId="0" xfId="0" applyNumberFormat="1" applyFont="1" applyFill="1" applyAlignment="1">
      <alignment horizontal="right" vertical="center" shrinkToFit="1"/>
    </xf>
    <xf numFmtId="0" fontId="4" fillId="0" borderId="0" xfId="0" applyFont="1" applyAlignment="1">
      <alignment horizontal="left" vertical="center"/>
    </xf>
    <xf numFmtId="0" fontId="2" fillId="0" borderId="0" xfId="0" applyFont="1" applyAlignment="1">
      <alignment horizontal="left" vertical="top" wrapText="1"/>
    </xf>
    <xf numFmtId="0" fontId="2" fillId="6" borderId="0" xfId="0" applyFont="1" applyFill="1" applyAlignment="1">
      <alignment horizontal="left" vertical="center"/>
    </xf>
    <xf numFmtId="0" fontId="5" fillId="6" borderId="0" xfId="0" applyFont="1" applyFill="1" applyAlignment="1">
      <alignment horizontal="left" vertical="center"/>
    </xf>
    <xf numFmtId="0" fontId="5" fillId="0" borderId="0" xfId="0" applyFont="1" applyAlignment="1">
      <alignment horizontal="left" vertical="center"/>
    </xf>
    <xf numFmtId="164" fontId="2" fillId="0" borderId="0" xfId="0" applyNumberFormat="1" applyFont="1" applyAlignment="1">
      <alignment horizontal="right" vertical="center" shrinkToFit="1"/>
    </xf>
    <xf numFmtId="164" fontId="2" fillId="6" borderId="0" xfId="0" applyNumberFormat="1" applyFont="1" applyFill="1" applyAlignment="1">
      <alignment horizontal="right" vertical="center" shrinkToFit="1"/>
    </xf>
    <xf numFmtId="0" fontId="4" fillId="6" borderId="0" xfId="0" applyFont="1" applyFill="1" applyAlignment="1">
      <alignment horizontal="left" vertical="center"/>
    </xf>
    <xf numFmtId="0" fontId="1" fillId="6" borderId="0" xfId="0" applyFont="1" applyFill="1" applyAlignment="1">
      <alignment horizontal="left" vertical="center"/>
    </xf>
    <xf numFmtId="165" fontId="2" fillId="0" borderId="0" xfId="0" applyNumberFormat="1" applyFont="1" applyAlignment="1">
      <alignment horizontal="right" vertical="center" shrinkToFit="1"/>
    </xf>
    <xf numFmtId="165" fontId="2" fillId="6" borderId="0" xfId="0" applyNumberFormat="1" applyFont="1" applyFill="1" applyAlignment="1">
      <alignment horizontal="right" vertical="center" shrinkToFit="1"/>
    </xf>
    <xf numFmtId="0" fontId="1" fillId="4" borderId="2" xfId="0" applyFont="1" applyFill="1" applyBorder="1" applyAlignment="1">
      <alignment horizontal="left" vertical="center"/>
    </xf>
    <xf numFmtId="164" fontId="0" fillId="0" borderId="0" xfId="0" applyNumberFormat="1"/>
    <xf numFmtId="0" fontId="1" fillId="4" borderId="0" xfId="0" applyFont="1" applyFill="1" applyAlignment="1">
      <alignment horizontal="left" vertical="center"/>
    </xf>
    <xf numFmtId="0" fontId="1" fillId="4" borderId="0" xfId="0" applyFont="1" applyFill="1" applyAlignment="1">
      <alignment horizontal="right" vertical="center"/>
    </xf>
    <xf numFmtId="9" fontId="0" fillId="0" borderId="0" xfId="1" applyFont="1"/>
    <xf numFmtId="0" fontId="0" fillId="0" borderId="0" xfId="0" applyAlignment="1">
      <alignment horizontal="center"/>
    </xf>
    <xf numFmtId="9" fontId="0" fillId="0" borderId="0" xfId="0" applyNumberFormat="1"/>
    <xf numFmtId="0" fontId="0" fillId="0" borderId="0" xfId="1" applyNumberFormat="1" applyFont="1"/>
    <xf numFmtId="0" fontId="3" fillId="7" borderId="1" xfId="0" applyFont="1" applyFill="1" applyBorder="1" applyAlignment="1">
      <alignment horizontal="left" vertical="center"/>
    </xf>
    <xf numFmtId="0" fontId="2" fillId="0" borderId="0" xfId="0" applyFont="1" applyAlignment="1">
      <alignment horizontal="left" vertical="top" wrapText="1"/>
    </xf>
    <xf numFmtId="0" fontId="0" fillId="0" borderId="0" xfId="0"/>
    <xf numFmtId="0" fontId="3" fillId="2" borderId="1" xfId="0" applyFont="1" applyFill="1" applyBorder="1" applyAlignment="1">
      <alignment horizontal="left" vertical="center"/>
    </xf>
    <xf numFmtId="0" fontId="0" fillId="0" borderId="0" xfId="0" applyAlignment="1">
      <alignment horizontal="center"/>
    </xf>
    <xf numFmtId="0" fontId="3" fillId="2" borderId="3" xfId="0" applyFont="1" applyFill="1" applyBorder="1" applyAlignment="1">
      <alignment horizontal="center" vertical="center"/>
    </xf>
    <xf numFmtId="0" fontId="3" fillId="2" borderId="0" xfId="0" applyFont="1" applyFill="1" applyAlignment="1">
      <alignment horizontal="center"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GHG Emissions Share in 2005, 2015, 2022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Repart!$B$24:$D$24</c:f>
              <c:strCache>
                <c:ptCount val="3"/>
                <c:pt idx="0">
                  <c:v>Denmark share</c:v>
                </c:pt>
                <c:pt idx="1">
                  <c:v>France share</c:v>
                </c:pt>
                <c:pt idx="2">
                  <c:v>Austria share</c:v>
                </c:pt>
              </c:strCache>
            </c:strRef>
          </c:cat>
          <c:val>
            <c:numRef>
              <c:f>Repart!$B$25:$D$25</c:f>
              <c:numCache>
                <c:formatCode>0%</c:formatCode>
                <c:ptCount val="3"/>
                <c:pt idx="0">
                  <c:v>0.44</c:v>
                </c:pt>
                <c:pt idx="1">
                  <c:v>0.26</c:v>
                </c:pt>
                <c:pt idx="2">
                  <c:v>0.3</c:v>
                </c:pt>
              </c:numCache>
            </c:numRef>
          </c:val>
          <c:extLst>
            <c:ext xmlns:c16="http://schemas.microsoft.com/office/drawing/2014/chart" uri="{C3380CC4-5D6E-409C-BE32-E72D297353CC}">
              <c16:uniqueId val="{00000000-7377-41D2-A4A9-7306ECB796F5}"/>
            </c:ext>
          </c:extLst>
        </c:ser>
        <c:ser>
          <c:idx val="1"/>
          <c:order val="1"/>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Repart!$B$24:$D$24</c:f>
              <c:strCache>
                <c:ptCount val="3"/>
                <c:pt idx="0">
                  <c:v>Denmark share</c:v>
                </c:pt>
                <c:pt idx="1">
                  <c:v>France share</c:v>
                </c:pt>
                <c:pt idx="2">
                  <c:v>Austria share</c:v>
                </c:pt>
              </c:strCache>
            </c:strRef>
          </c:cat>
          <c:val>
            <c:numRef>
              <c:f>Repart!$B$26:$D$26</c:f>
              <c:numCache>
                <c:formatCode>0%</c:formatCode>
                <c:ptCount val="3"/>
                <c:pt idx="0">
                  <c:v>0.38</c:v>
                </c:pt>
                <c:pt idx="1">
                  <c:v>0.27</c:v>
                </c:pt>
                <c:pt idx="2">
                  <c:v>0.36</c:v>
                </c:pt>
              </c:numCache>
            </c:numRef>
          </c:val>
          <c:extLst>
            <c:ext xmlns:c16="http://schemas.microsoft.com/office/drawing/2014/chart" uri="{C3380CC4-5D6E-409C-BE32-E72D297353CC}">
              <c16:uniqueId val="{00000001-7377-41D2-A4A9-7306ECB796F5}"/>
            </c:ext>
          </c:extLst>
        </c:ser>
        <c:ser>
          <c:idx val="2"/>
          <c:order val="2"/>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Repart!$B$24:$D$24</c:f>
              <c:strCache>
                <c:ptCount val="3"/>
                <c:pt idx="0">
                  <c:v>Denmark share</c:v>
                </c:pt>
                <c:pt idx="1">
                  <c:v>France share</c:v>
                </c:pt>
                <c:pt idx="2">
                  <c:v>Austria share</c:v>
                </c:pt>
              </c:strCache>
            </c:strRef>
          </c:cat>
          <c:val>
            <c:numRef>
              <c:f>Repart!$B$27:$D$27</c:f>
              <c:numCache>
                <c:formatCode>0%</c:formatCode>
                <c:ptCount val="3"/>
                <c:pt idx="0">
                  <c:v>0.35</c:v>
                </c:pt>
                <c:pt idx="1">
                  <c:v>0.27</c:v>
                </c:pt>
                <c:pt idx="2">
                  <c:v>0.37</c:v>
                </c:pt>
              </c:numCache>
            </c:numRef>
          </c:val>
          <c:extLst>
            <c:ext xmlns:c16="http://schemas.microsoft.com/office/drawing/2014/chart" uri="{C3380CC4-5D6E-409C-BE32-E72D297353CC}">
              <c16:uniqueId val="{00000002-7377-41D2-A4A9-7306ECB796F5}"/>
            </c:ext>
          </c:extLst>
        </c:ser>
        <c:dLbls>
          <c:dLblPos val="ctr"/>
          <c:showLegendKey val="0"/>
          <c:showVal val="1"/>
          <c:showCatName val="0"/>
          <c:showSerName val="0"/>
          <c:showPercent val="0"/>
          <c:showBubbleSize val="0"/>
        </c:dLbls>
        <c:gapWidth val="150"/>
        <c:overlap val="100"/>
        <c:axId val="1945376959"/>
        <c:axId val="135843679"/>
      </c:barChart>
      <c:catAx>
        <c:axId val="1945376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Country</a:t>
                </a:r>
              </a:p>
            </c:rich>
          </c:tx>
          <c:layout>
            <c:manualLayout>
              <c:xMode val="edge"/>
              <c:yMode val="edge"/>
              <c:x val="0.49330657992075316"/>
              <c:y val="0.9101798136415467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43679"/>
        <c:crosses val="autoZero"/>
        <c:auto val="1"/>
        <c:lblAlgn val="ctr"/>
        <c:lblOffset val="100"/>
        <c:noMultiLvlLbl val="0"/>
      </c:catAx>
      <c:valAx>
        <c:axId val="135843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a:t>
                </a:r>
                <a:r>
                  <a:rPr lang="en-US" baseline="0"/>
                  <a:t> share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376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Indices of Emissions Based on 2005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'Ind min'!$H$24</c:f>
              <c:strCache>
                <c:ptCount val="1"/>
                <c:pt idx="0">
                  <c:v>Denmark Index</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'Ind min'!$A$25:$A$42</c:f>
              <c:strCache>
                <c:ptCount val="1"/>
                <c:pt idx="0">
                  <c:v>2005</c:v>
                </c:pt>
              </c:strCache>
            </c:strRef>
          </c:cat>
          <c:val>
            <c:numRef>
              <c:f>'Ind min'!$H$25:$H$42</c:f>
              <c:numCache>
                <c:formatCode>General</c:formatCode>
                <c:ptCount val="1"/>
                <c:pt idx="0">
                  <c:v>171.60493827160494</c:v>
                </c:pt>
              </c:numCache>
            </c:numRef>
          </c:val>
          <c:extLst>
            <c:ext xmlns:c16="http://schemas.microsoft.com/office/drawing/2014/chart" uri="{C3380CC4-5D6E-409C-BE32-E72D297353CC}">
              <c16:uniqueId val="{00000000-60D9-4630-9F8B-4B86EA29A99A}"/>
            </c:ext>
          </c:extLst>
        </c:ser>
        <c:ser>
          <c:idx val="1"/>
          <c:order val="1"/>
          <c:tx>
            <c:strRef>
              <c:f>'Ind min'!$I$24</c:f>
              <c:strCache>
                <c:ptCount val="1"/>
                <c:pt idx="0">
                  <c:v>France Index</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'Ind min'!$A$25:$A$42</c:f>
              <c:strCache>
                <c:ptCount val="1"/>
                <c:pt idx="0">
                  <c:v>2005</c:v>
                </c:pt>
              </c:strCache>
            </c:strRef>
          </c:cat>
          <c:val>
            <c:numRef>
              <c:f>'Ind min'!$I$25:$I$42</c:f>
              <c:numCache>
                <c:formatCode>General</c:formatCode>
                <c:ptCount val="1"/>
                <c:pt idx="0">
                  <c:v>100</c:v>
                </c:pt>
              </c:numCache>
            </c:numRef>
          </c:val>
          <c:extLst>
            <c:ext xmlns:c16="http://schemas.microsoft.com/office/drawing/2014/chart" uri="{C3380CC4-5D6E-409C-BE32-E72D297353CC}">
              <c16:uniqueId val="{00000001-60D9-4630-9F8B-4B86EA29A99A}"/>
            </c:ext>
          </c:extLst>
        </c:ser>
        <c:ser>
          <c:idx val="2"/>
          <c:order val="2"/>
          <c:tx>
            <c:strRef>
              <c:f>'Ind min'!$J$24</c:f>
              <c:strCache>
                <c:ptCount val="1"/>
                <c:pt idx="0">
                  <c:v>Austria Index</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'Ind min'!$A$25:$A$42</c:f>
              <c:strCache>
                <c:ptCount val="1"/>
                <c:pt idx="0">
                  <c:v>2005</c:v>
                </c:pt>
              </c:strCache>
            </c:strRef>
          </c:cat>
          <c:val>
            <c:numRef>
              <c:f>'Ind min'!$J$25:$J$42</c:f>
              <c:numCache>
                <c:formatCode>General</c:formatCode>
                <c:ptCount val="1"/>
                <c:pt idx="0">
                  <c:v>114.81481481481484</c:v>
                </c:pt>
              </c:numCache>
            </c:numRef>
          </c:val>
          <c:extLst>
            <c:ext xmlns:c16="http://schemas.microsoft.com/office/drawing/2014/chart" uri="{C3380CC4-5D6E-409C-BE32-E72D297353CC}">
              <c16:uniqueId val="{00000002-60D9-4630-9F8B-4B86EA29A99A}"/>
            </c:ext>
          </c:extLst>
        </c:ser>
        <c:dLbls>
          <c:dLblPos val="outEnd"/>
          <c:showLegendKey val="0"/>
          <c:showVal val="1"/>
          <c:showCatName val="0"/>
          <c:showSerName val="0"/>
          <c:showPercent val="0"/>
          <c:showBubbleSize val="0"/>
        </c:dLbls>
        <c:gapWidth val="219"/>
        <c:overlap val="-27"/>
        <c:axId val="135835999"/>
        <c:axId val="135836959"/>
      </c:barChart>
      <c:catAx>
        <c:axId val="135835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36959"/>
        <c:crosses val="autoZero"/>
        <c:auto val="1"/>
        <c:lblAlgn val="ctr"/>
        <c:lblOffset val="100"/>
        <c:noMultiLvlLbl val="0"/>
      </c:catAx>
      <c:valAx>
        <c:axId val="1358369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Country</a:t>
                </a:r>
                <a:r>
                  <a:rPr lang="en-US" baseline="0"/>
                  <a:t> Index (base 2005)</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359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GHG Emission Indices (Base 2005)</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tx>
            <c:strRef>
              <c:f>'Ind 2005 and 2020'!$A$1</c:f>
              <c:strCache>
                <c:ptCount val="1"/>
                <c:pt idx="0">
                  <c:v>Denmark index(2005)</c:v>
                </c:pt>
              </c:strCache>
            </c:strRef>
          </c:tx>
          <c:spPr>
            <a:solidFill>
              <a:schemeClr val="accent1"/>
            </a:solidFill>
            <a:ln>
              <a:noFill/>
            </a:ln>
            <a:effectLst/>
          </c:spPr>
          <c:invertIfNegative val="0"/>
          <c:val>
            <c:numRef>
              <c:f>'Ind 2005 and 2020'!$A$2:$A$19</c:f>
              <c:numCache>
                <c:formatCode>General</c:formatCode>
                <c:ptCount val="18"/>
                <c:pt idx="0">
                  <c:v>187.83783783783784</c:v>
                </c:pt>
                <c:pt idx="1">
                  <c:v>208.10810810810813</c:v>
                </c:pt>
                <c:pt idx="2">
                  <c:v>195.94594594594594</c:v>
                </c:pt>
                <c:pt idx="3">
                  <c:v>182.43243243243242</c:v>
                </c:pt>
                <c:pt idx="4">
                  <c:v>171.62162162162161</c:v>
                </c:pt>
                <c:pt idx="5">
                  <c:v>168.91891891891891</c:v>
                </c:pt>
                <c:pt idx="6">
                  <c:v>154.05405405405406</c:v>
                </c:pt>
                <c:pt idx="7">
                  <c:v>140.54054054054055</c:v>
                </c:pt>
                <c:pt idx="8">
                  <c:v>143.24324324324323</c:v>
                </c:pt>
                <c:pt idx="9">
                  <c:v>133.78378378378378</c:v>
                </c:pt>
                <c:pt idx="10">
                  <c:v>124.32432432432429</c:v>
                </c:pt>
                <c:pt idx="11">
                  <c:v>131.08108108108107</c:v>
                </c:pt>
                <c:pt idx="12">
                  <c:v>124.32432432432429</c:v>
                </c:pt>
                <c:pt idx="13">
                  <c:v>127.02702702702702</c:v>
                </c:pt>
                <c:pt idx="14">
                  <c:v>116.21621621621621</c:v>
                </c:pt>
                <c:pt idx="15">
                  <c:v>104.05405405405406</c:v>
                </c:pt>
                <c:pt idx="16">
                  <c:v>104.05405405405406</c:v>
                </c:pt>
                <c:pt idx="17">
                  <c:v>100</c:v>
                </c:pt>
              </c:numCache>
            </c:numRef>
          </c:val>
          <c:extLst>
            <c:ext xmlns:c16="http://schemas.microsoft.com/office/drawing/2014/chart" uri="{C3380CC4-5D6E-409C-BE32-E72D297353CC}">
              <c16:uniqueId val="{00000000-7AB0-4BE4-94B8-FC078C47E3F5}"/>
            </c:ext>
          </c:extLst>
        </c:ser>
        <c:ser>
          <c:idx val="1"/>
          <c:order val="1"/>
          <c:tx>
            <c:strRef>
              <c:f>'Ind 2005 and 2020'!$B$1</c:f>
              <c:strCache>
                <c:ptCount val="1"/>
                <c:pt idx="0">
                  <c:v>France index(2005)</c:v>
                </c:pt>
              </c:strCache>
            </c:strRef>
          </c:tx>
          <c:spPr>
            <a:solidFill>
              <a:schemeClr val="accent2"/>
            </a:solidFill>
            <a:ln>
              <a:noFill/>
            </a:ln>
            <a:effectLst/>
          </c:spPr>
          <c:invertIfNegative val="0"/>
          <c:val>
            <c:numRef>
              <c:f>'Ind 2005 and 2020'!$B$2:$B$19</c:f>
              <c:numCache>
                <c:formatCode>General</c:formatCode>
                <c:ptCount val="18"/>
                <c:pt idx="0">
                  <c:v>142.10526315789474</c:v>
                </c:pt>
                <c:pt idx="1">
                  <c:v>138.59649122807019</c:v>
                </c:pt>
                <c:pt idx="2">
                  <c:v>136.84210526315789</c:v>
                </c:pt>
                <c:pt idx="3">
                  <c:v>135.08771929824562</c:v>
                </c:pt>
                <c:pt idx="4">
                  <c:v>131.57894736842104</c:v>
                </c:pt>
                <c:pt idx="5">
                  <c:v>131.57894736842104</c:v>
                </c:pt>
                <c:pt idx="6">
                  <c:v>124.56140350877192</c:v>
                </c:pt>
                <c:pt idx="7">
                  <c:v>122.80701754385966</c:v>
                </c:pt>
                <c:pt idx="8">
                  <c:v>121.05263157894737</c:v>
                </c:pt>
                <c:pt idx="9">
                  <c:v>112.28070175438596</c:v>
                </c:pt>
                <c:pt idx="10">
                  <c:v>114.03508771929825</c:v>
                </c:pt>
                <c:pt idx="11">
                  <c:v>115.78947368421051</c:v>
                </c:pt>
                <c:pt idx="12">
                  <c:v>119.29824561403508</c:v>
                </c:pt>
                <c:pt idx="13">
                  <c:v>112.28070175438596</c:v>
                </c:pt>
                <c:pt idx="14">
                  <c:v>112.28070175438596</c:v>
                </c:pt>
                <c:pt idx="15">
                  <c:v>98.245614035087712</c:v>
                </c:pt>
                <c:pt idx="16">
                  <c:v>103.50877192982458</c:v>
                </c:pt>
                <c:pt idx="17">
                  <c:v>100</c:v>
                </c:pt>
              </c:numCache>
            </c:numRef>
          </c:val>
          <c:extLst>
            <c:ext xmlns:c16="http://schemas.microsoft.com/office/drawing/2014/chart" uri="{C3380CC4-5D6E-409C-BE32-E72D297353CC}">
              <c16:uniqueId val="{00000001-7AB0-4BE4-94B8-FC078C47E3F5}"/>
            </c:ext>
          </c:extLst>
        </c:ser>
        <c:ser>
          <c:idx val="2"/>
          <c:order val="2"/>
          <c:tx>
            <c:strRef>
              <c:f>'Ind 2005 and 2020'!$C$1</c:f>
              <c:strCache>
                <c:ptCount val="1"/>
                <c:pt idx="0">
                  <c:v>Austria index(2005)</c:v>
                </c:pt>
              </c:strCache>
            </c:strRef>
          </c:tx>
          <c:spPr>
            <a:solidFill>
              <a:schemeClr val="accent3"/>
            </a:solidFill>
            <a:ln>
              <a:noFill/>
            </a:ln>
            <a:effectLst/>
          </c:spPr>
          <c:invertIfNegative val="0"/>
          <c:val>
            <c:numRef>
              <c:f>'Ind 2005 and 2020'!$C$2:$C$19</c:f>
              <c:numCache>
                <c:formatCode>General</c:formatCode>
                <c:ptCount val="18"/>
                <c:pt idx="0">
                  <c:v>119.23076923076925</c:v>
                </c:pt>
                <c:pt idx="1">
                  <c:v>129.4871794871795</c:v>
                </c:pt>
                <c:pt idx="2">
                  <c:v>130.76923076923077</c:v>
                </c:pt>
                <c:pt idx="3">
                  <c:v>119.23076923076925</c:v>
                </c:pt>
                <c:pt idx="4">
                  <c:v>114.10256410256412</c:v>
                </c:pt>
                <c:pt idx="5">
                  <c:v>103.84615384615385</c:v>
                </c:pt>
                <c:pt idx="6">
                  <c:v>106.41025641025644</c:v>
                </c:pt>
                <c:pt idx="7">
                  <c:v>116.66666666666667</c:v>
                </c:pt>
                <c:pt idx="8">
                  <c:v>115.3846153846154</c:v>
                </c:pt>
                <c:pt idx="9">
                  <c:v>107.69230769230771</c:v>
                </c:pt>
                <c:pt idx="10">
                  <c:v>111.53846153846155</c:v>
                </c:pt>
                <c:pt idx="11">
                  <c:v>110.25641025641026</c:v>
                </c:pt>
                <c:pt idx="12">
                  <c:v>119.23076923076925</c:v>
                </c:pt>
                <c:pt idx="13">
                  <c:v>125.64102564102566</c:v>
                </c:pt>
                <c:pt idx="14">
                  <c:v>123.07692307692308</c:v>
                </c:pt>
                <c:pt idx="15">
                  <c:v>100</c:v>
                </c:pt>
                <c:pt idx="16">
                  <c:v>96.15384615384616</c:v>
                </c:pt>
                <c:pt idx="17">
                  <c:v>100</c:v>
                </c:pt>
              </c:numCache>
            </c:numRef>
          </c:val>
          <c:extLst>
            <c:ext xmlns:c16="http://schemas.microsoft.com/office/drawing/2014/chart" uri="{C3380CC4-5D6E-409C-BE32-E72D297353CC}">
              <c16:uniqueId val="{00000002-7AB0-4BE4-94B8-FC078C47E3F5}"/>
            </c:ext>
          </c:extLst>
        </c:ser>
        <c:ser>
          <c:idx val="3"/>
          <c:order val="3"/>
          <c:tx>
            <c:strRef>
              <c:f>'Ind 2005 and 2020'!$D$1</c:f>
              <c:strCache>
                <c:ptCount val="1"/>
                <c:pt idx="0">
                  <c:v>EU27 Index(2005)</c:v>
                </c:pt>
              </c:strCache>
            </c:strRef>
          </c:tx>
          <c:spPr>
            <a:solidFill>
              <a:schemeClr val="accent4"/>
            </a:solidFill>
            <a:ln>
              <a:noFill/>
            </a:ln>
            <a:effectLst/>
          </c:spPr>
          <c:invertIfNegative val="0"/>
          <c:val>
            <c:numRef>
              <c:f>'Ind 2005 and 2020'!$D$2:$D$19</c:f>
              <c:numCache>
                <c:formatCode>General</c:formatCode>
                <c:ptCount val="18"/>
                <c:pt idx="0">
                  <c:v>135.61643835616439</c:v>
                </c:pt>
                <c:pt idx="1">
                  <c:v>134.24657534246575</c:v>
                </c:pt>
                <c:pt idx="2">
                  <c:v>134.24657534246575</c:v>
                </c:pt>
                <c:pt idx="3">
                  <c:v>130.13698630136986</c:v>
                </c:pt>
                <c:pt idx="4">
                  <c:v>119.17808219178082</c:v>
                </c:pt>
                <c:pt idx="5">
                  <c:v>121.91780821917808</c:v>
                </c:pt>
                <c:pt idx="6">
                  <c:v>119.17808219178082</c:v>
                </c:pt>
                <c:pt idx="7">
                  <c:v>116.43835616438356</c:v>
                </c:pt>
                <c:pt idx="8">
                  <c:v>113.69863013698631</c:v>
                </c:pt>
                <c:pt idx="9">
                  <c:v>109.58904109589041</c:v>
                </c:pt>
                <c:pt idx="10">
                  <c:v>110.95890410958904</c:v>
                </c:pt>
                <c:pt idx="11">
                  <c:v>110.95890410958904</c:v>
                </c:pt>
                <c:pt idx="12">
                  <c:v>113.69863013698631</c:v>
                </c:pt>
                <c:pt idx="13">
                  <c:v>110.95890410958904</c:v>
                </c:pt>
                <c:pt idx="14">
                  <c:v>106.84931506849315</c:v>
                </c:pt>
                <c:pt idx="15">
                  <c:v>95.890410958904113</c:v>
                </c:pt>
                <c:pt idx="16">
                  <c:v>101.36986301369863</c:v>
                </c:pt>
                <c:pt idx="17">
                  <c:v>100</c:v>
                </c:pt>
              </c:numCache>
            </c:numRef>
          </c:val>
          <c:extLst>
            <c:ext xmlns:c16="http://schemas.microsoft.com/office/drawing/2014/chart" uri="{C3380CC4-5D6E-409C-BE32-E72D297353CC}">
              <c16:uniqueId val="{00000003-7AB0-4BE4-94B8-FC078C47E3F5}"/>
            </c:ext>
          </c:extLst>
        </c:ser>
        <c:dLbls>
          <c:showLegendKey val="0"/>
          <c:showVal val="0"/>
          <c:showCatName val="0"/>
          <c:showSerName val="0"/>
          <c:showPercent val="0"/>
          <c:showBubbleSize val="0"/>
        </c:dLbls>
        <c:gapWidth val="219"/>
        <c:overlap val="-27"/>
        <c:axId val="2108654543"/>
        <c:axId val="2108655023"/>
      </c:barChart>
      <c:catAx>
        <c:axId val="2108654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655023"/>
        <c:crosses val="autoZero"/>
        <c:auto val="1"/>
        <c:lblAlgn val="ctr"/>
        <c:lblOffset val="100"/>
        <c:noMultiLvlLbl val="0"/>
      </c:catAx>
      <c:valAx>
        <c:axId val="21086550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Index</a:t>
                </a:r>
                <a:r>
                  <a:rPr lang="en-US" baseline="0"/>
                  <a:t> (base 2005)</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6545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GHG Emission Indices (Base 2020)</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tx>
            <c:strRef>
              <c:f>'Ind 2005 and 2020'!$A$54</c:f>
              <c:strCache>
                <c:ptCount val="1"/>
                <c:pt idx="0">
                  <c:v>Denmark index(2020)</c:v>
                </c:pt>
              </c:strCache>
            </c:strRef>
          </c:tx>
          <c:spPr>
            <a:solidFill>
              <a:schemeClr val="accent1"/>
            </a:solidFill>
            <a:ln>
              <a:noFill/>
            </a:ln>
            <a:effectLst/>
          </c:spPr>
          <c:invertIfNegative val="0"/>
          <c:val>
            <c:numRef>
              <c:f>'Ind 2005 and 2020'!$A$55:$A$72</c:f>
              <c:numCache>
                <c:formatCode>General</c:formatCode>
                <c:ptCount val="18"/>
                <c:pt idx="0">
                  <c:v>95.862068965517238</c:v>
                </c:pt>
                <c:pt idx="1">
                  <c:v>106.20689655172416</c:v>
                </c:pt>
                <c:pt idx="2">
                  <c:v>100</c:v>
                </c:pt>
                <c:pt idx="3">
                  <c:v>93.103448275862064</c:v>
                </c:pt>
                <c:pt idx="4">
                  <c:v>87.586206896551715</c:v>
                </c:pt>
                <c:pt idx="5">
                  <c:v>86.206896551724128</c:v>
                </c:pt>
                <c:pt idx="6">
                  <c:v>78.620689655172413</c:v>
                </c:pt>
                <c:pt idx="7">
                  <c:v>71.724137931034477</c:v>
                </c:pt>
                <c:pt idx="8">
                  <c:v>73.103448275862064</c:v>
                </c:pt>
                <c:pt idx="9">
                  <c:v>68.275862068965523</c:v>
                </c:pt>
                <c:pt idx="10">
                  <c:v>63.448275862068961</c:v>
                </c:pt>
                <c:pt idx="11">
                  <c:v>66.896551724137936</c:v>
                </c:pt>
                <c:pt idx="12">
                  <c:v>63.448275862068961</c:v>
                </c:pt>
                <c:pt idx="13">
                  <c:v>64.827586206896555</c:v>
                </c:pt>
                <c:pt idx="14">
                  <c:v>59.310344827586206</c:v>
                </c:pt>
                <c:pt idx="15">
                  <c:v>53.103448275862078</c:v>
                </c:pt>
                <c:pt idx="16">
                  <c:v>53.103448275862078</c:v>
                </c:pt>
                <c:pt idx="17">
                  <c:v>51.03448275862069</c:v>
                </c:pt>
              </c:numCache>
            </c:numRef>
          </c:val>
          <c:extLst>
            <c:ext xmlns:c16="http://schemas.microsoft.com/office/drawing/2014/chart" uri="{C3380CC4-5D6E-409C-BE32-E72D297353CC}">
              <c16:uniqueId val="{00000000-4D76-43E2-8453-2688AD89DF67}"/>
            </c:ext>
          </c:extLst>
        </c:ser>
        <c:ser>
          <c:idx val="1"/>
          <c:order val="1"/>
          <c:tx>
            <c:strRef>
              <c:f>'Ind 2005 and 2020'!$B$54</c:f>
              <c:strCache>
                <c:ptCount val="1"/>
                <c:pt idx="0">
                  <c:v>France index(2020)</c:v>
                </c:pt>
              </c:strCache>
            </c:strRef>
          </c:tx>
          <c:spPr>
            <a:solidFill>
              <a:schemeClr val="accent2"/>
            </a:solidFill>
            <a:ln>
              <a:noFill/>
            </a:ln>
            <a:effectLst/>
          </c:spPr>
          <c:invertIfNegative val="0"/>
          <c:val>
            <c:numRef>
              <c:f>'Ind 2005 and 2020'!$B$55:$B$72</c:f>
              <c:numCache>
                <c:formatCode>General</c:formatCode>
                <c:ptCount val="18"/>
                <c:pt idx="0">
                  <c:v>6.7935483870967719</c:v>
                </c:pt>
                <c:pt idx="1">
                  <c:v>6.6258064516129016</c:v>
                </c:pt>
                <c:pt idx="2">
                  <c:v>100</c:v>
                </c:pt>
                <c:pt idx="3">
                  <c:v>6.4580645161290304</c:v>
                </c:pt>
                <c:pt idx="4">
                  <c:v>6.290322580645161</c:v>
                </c:pt>
                <c:pt idx="5">
                  <c:v>6.290322580645161</c:v>
                </c:pt>
                <c:pt idx="6">
                  <c:v>5.9548387096774178</c:v>
                </c:pt>
                <c:pt idx="7">
                  <c:v>5.8709677419354822</c:v>
                </c:pt>
                <c:pt idx="8">
                  <c:v>5.7870967741935475</c:v>
                </c:pt>
                <c:pt idx="9">
                  <c:v>5.3677419354838705</c:v>
                </c:pt>
                <c:pt idx="10">
                  <c:v>5.4516129032258052</c:v>
                </c:pt>
                <c:pt idx="11">
                  <c:v>5.5354838709677407</c:v>
                </c:pt>
                <c:pt idx="12">
                  <c:v>5.7032258064516119</c:v>
                </c:pt>
                <c:pt idx="13">
                  <c:v>5.3677419354838705</c:v>
                </c:pt>
                <c:pt idx="14">
                  <c:v>5.3677419354838705</c:v>
                </c:pt>
                <c:pt idx="15">
                  <c:v>4.6967741935483858</c:v>
                </c:pt>
                <c:pt idx="16">
                  <c:v>4.9483870967741925</c:v>
                </c:pt>
                <c:pt idx="17">
                  <c:v>4.7806451612903222</c:v>
                </c:pt>
              </c:numCache>
            </c:numRef>
          </c:val>
          <c:extLst>
            <c:ext xmlns:c16="http://schemas.microsoft.com/office/drawing/2014/chart" uri="{C3380CC4-5D6E-409C-BE32-E72D297353CC}">
              <c16:uniqueId val="{00000001-4D76-43E2-8453-2688AD89DF67}"/>
            </c:ext>
          </c:extLst>
        </c:ser>
        <c:ser>
          <c:idx val="2"/>
          <c:order val="2"/>
          <c:tx>
            <c:strRef>
              <c:f>'Ind 2005 and 2020'!$C$54</c:f>
              <c:strCache>
                <c:ptCount val="1"/>
                <c:pt idx="0">
                  <c:v>Austria index(2020)</c:v>
                </c:pt>
              </c:strCache>
            </c:strRef>
          </c:tx>
          <c:spPr>
            <a:solidFill>
              <a:schemeClr val="accent3"/>
            </a:solidFill>
            <a:ln>
              <a:noFill/>
            </a:ln>
            <a:effectLst/>
          </c:spPr>
          <c:invertIfNegative val="0"/>
          <c:val>
            <c:numRef>
              <c:f>'Ind 2005 and 2020'!$C$55:$C$72</c:f>
              <c:numCache>
                <c:formatCode>General</c:formatCode>
                <c:ptCount val="18"/>
                <c:pt idx="0">
                  <c:v>91.176470588235304</c:v>
                </c:pt>
                <c:pt idx="1">
                  <c:v>99.019607843137265</c:v>
                </c:pt>
                <c:pt idx="2">
                  <c:v>100</c:v>
                </c:pt>
                <c:pt idx="3">
                  <c:v>91.176470588235304</c:v>
                </c:pt>
                <c:pt idx="4">
                  <c:v>87.254901960784323</c:v>
                </c:pt>
                <c:pt idx="5">
                  <c:v>79.411764705882362</c:v>
                </c:pt>
                <c:pt idx="6">
                  <c:v>81.37254901960786</c:v>
                </c:pt>
                <c:pt idx="7">
                  <c:v>89.215686274509807</c:v>
                </c:pt>
                <c:pt idx="8">
                  <c:v>88.235294117647072</c:v>
                </c:pt>
                <c:pt idx="9">
                  <c:v>82.352941176470594</c:v>
                </c:pt>
                <c:pt idx="10">
                  <c:v>85.294117647058826</c:v>
                </c:pt>
                <c:pt idx="11">
                  <c:v>84.313725490196077</c:v>
                </c:pt>
                <c:pt idx="12">
                  <c:v>91.176470588235304</c:v>
                </c:pt>
                <c:pt idx="13">
                  <c:v>96.078431372549034</c:v>
                </c:pt>
                <c:pt idx="14">
                  <c:v>94.117647058823522</c:v>
                </c:pt>
                <c:pt idx="15">
                  <c:v>76.47058823529413</c:v>
                </c:pt>
                <c:pt idx="16">
                  <c:v>73.529411764705884</c:v>
                </c:pt>
                <c:pt idx="17">
                  <c:v>76.47058823529413</c:v>
                </c:pt>
              </c:numCache>
            </c:numRef>
          </c:val>
          <c:extLst>
            <c:ext xmlns:c16="http://schemas.microsoft.com/office/drawing/2014/chart" uri="{C3380CC4-5D6E-409C-BE32-E72D297353CC}">
              <c16:uniqueId val="{00000002-4D76-43E2-8453-2688AD89DF67}"/>
            </c:ext>
          </c:extLst>
        </c:ser>
        <c:ser>
          <c:idx val="3"/>
          <c:order val="3"/>
          <c:tx>
            <c:strRef>
              <c:f>'Ind 2005 and 2020'!$D$54</c:f>
              <c:strCache>
                <c:ptCount val="1"/>
                <c:pt idx="0">
                  <c:v>EU27 Index(2020)</c:v>
                </c:pt>
              </c:strCache>
            </c:strRef>
          </c:tx>
          <c:spPr>
            <a:solidFill>
              <a:schemeClr val="accent4"/>
            </a:solidFill>
            <a:ln>
              <a:noFill/>
            </a:ln>
            <a:effectLst/>
          </c:spPr>
          <c:invertIfNegative val="0"/>
          <c:val>
            <c:numRef>
              <c:f>'Ind 2005 and 2020'!$D$55:$D$72</c:f>
              <c:numCache>
                <c:formatCode>General</c:formatCode>
                <c:ptCount val="18"/>
                <c:pt idx="0">
                  <c:v>101.0204081632653</c:v>
                </c:pt>
                <c:pt idx="1">
                  <c:v>100</c:v>
                </c:pt>
                <c:pt idx="2">
                  <c:v>100</c:v>
                </c:pt>
                <c:pt idx="3">
                  <c:v>96.938775510204081</c:v>
                </c:pt>
                <c:pt idx="4">
                  <c:v>88.775510204081627</c:v>
                </c:pt>
                <c:pt idx="5">
                  <c:v>90.816326530612244</c:v>
                </c:pt>
                <c:pt idx="6">
                  <c:v>88.775510204081627</c:v>
                </c:pt>
                <c:pt idx="7">
                  <c:v>86.734693877551024</c:v>
                </c:pt>
                <c:pt idx="8">
                  <c:v>84.693877551020407</c:v>
                </c:pt>
                <c:pt idx="9">
                  <c:v>81.632653061224474</c:v>
                </c:pt>
                <c:pt idx="10">
                  <c:v>82.65306122448979</c:v>
                </c:pt>
                <c:pt idx="11">
                  <c:v>82.65306122448979</c:v>
                </c:pt>
                <c:pt idx="12">
                  <c:v>84.693877551020407</c:v>
                </c:pt>
                <c:pt idx="13">
                  <c:v>82.65306122448979</c:v>
                </c:pt>
                <c:pt idx="14">
                  <c:v>79.591836734693871</c:v>
                </c:pt>
                <c:pt idx="15">
                  <c:v>71.428571428571416</c:v>
                </c:pt>
                <c:pt idx="16">
                  <c:v>75.510204081632651</c:v>
                </c:pt>
                <c:pt idx="17">
                  <c:v>74.489795918367335</c:v>
                </c:pt>
              </c:numCache>
            </c:numRef>
          </c:val>
          <c:extLst>
            <c:ext xmlns:c16="http://schemas.microsoft.com/office/drawing/2014/chart" uri="{C3380CC4-5D6E-409C-BE32-E72D297353CC}">
              <c16:uniqueId val="{00000003-4D76-43E2-8453-2688AD89DF67}"/>
            </c:ext>
          </c:extLst>
        </c:ser>
        <c:dLbls>
          <c:showLegendKey val="0"/>
          <c:showVal val="0"/>
          <c:showCatName val="0"/>
          <c:showSerName val="0"/>
          <c:showPercent val="0"/>
          <c:showBubbleSize val="0"/>
        </c:dLbls>
        <c:gapWidth val="219"/>
        <c:overlap val="-27"/>
        <c:axId val="2105856559"/>
        <c:axId val="2105840239"/>
      </c:barChart>
      <c:catAx>
        <c:axId val="2105856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840239"/>
        <c:crosses val="autoZero"/>
        <c:auto val="1"/>
        <c:lblAlgn val="ctr"/>
        <c:lblOffset val="100"/>
        <c:noMultiLvlLbl val="0"/>
      </c:catAx>
      <c:valAx>
        <c:axId val="21058402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Index</a:t>
                </a:r>
                <a:r>
                  <a:rPr lang="en-US" baseline="0"/>
                  <a:t> (base 2020)</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8565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Annual Average Variation Rates of GHG Emissions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'Taux var'!$B$25</c:f>
              <c:strCache>
                <c:ptCount val="1"/>
                <c:pt idx="0">
                  <c:v>2005-2020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'Taux var'!$A$26:$A$29</c:f>
              <c:strCache>
                <c:ptCount val="4"/>
                <c:pt idx="0">
                  <c:v>Denmark</c:v>
                </c:pt>
                <c:pt idx="1">
                  <c:v>France</c:v>
                </c:pt>
                <c:pt idx="2">
                  <c:v>Austria</c:v>
                </c:pt>
                <c:pt idx="3">
                  <c:v>EU27</c:v>
                </c:pt>
              </c:strCache>
            </c:strRef>
          </c:cat>
          <c:val>
            <c:numRef>
              <c:f>'Taux var'!$B$26:$B$29</c:f>
              <c:numCache>
                <c:formatCode>General</c:formatCode>
                <c:ptCount val="4"/>
                <c:pt idx="0">
                  <c:v>95.945945945945937</c:v>
                </c:pt>
                <c:pt idx="1">
                  <c:v>36.84210526315789</c:v>
                </c:pt>
                <c:pt idx="2">
                  <c:v>30.769230769230766</c:v>
                </c:pt>
                <c:pt idx="3">
                  <c:v>34.246575342465768</c:v>
                </c:pt>
              </c:numCache>
            </c:numRef>
          </c:val>
          <c:extLst>
            <c:ext xmlns:c16="http://schemas.microsoft.com/office/drawing/2014/chart" uri="{C3380CC4-5D6E-409C-BE32-E72D297353CC}">
              <c16:uniqueId val="{00000000-F51A-4015-86A7-6C2DBA5E9656}"/>
            </c:ext>
          </c:extLst>
        </c:ser>
        <c:ser>
          <c:idx val="1"/>
          <c:order val="1"/>
          <c:tx>
            <c:strRef>
              <c:f>'Taux var'!$C$25</c:f>
              <c:strCache>
                <c:ptCount val="1"/>
                <c:pt idx="0">
                  <c:v>2020-2022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'Taux var'!$A$26:$A$29</c:f>
              <c:strCache>
                <c:ptCount val="4"/>
                <c:pt idx="0">
                  <c:v>Denmark</c:v>
                </c:pt>
                <c:pt idx="1">
                  <c:v>France</c:v>
                </c:pt>
                <c:pt idx="2">
                  <c:v>Austria</c:v>
                </c:pt>
                <c:pt idx="3">
                  <c:v>EU27</c:v>
                </c:pt>
              </c:strCache>
            </c:strRef>
          </c:cat>
          <c:val>
            <c:numRef>
              <c:f>'Taux var'!$C$26:$C$29</c:f>
              <c:numCache>
                <c:formatCode>#,##0.##########</c:formatCode>
                <c:ptCount val="4"/>
                <c:pt idx="0" formatCode="General">
                  <c:v>-4.1379310344827562</c:v>
                </c:pt>
                <c:pt idx="1">
                  <c:v>3.8461538461538445</c:v>
                </c:pt>
                <c:pt idx="2" formatCode="General">
                  <c:v>-8.8235294117646923</c:v>
                </c:pt>
                <c:pt idx="3" formatCode="General">
                  <c:v>1.0204081632653024</c:v>
                </c:pt>
              </c:numCache>
            </c:numRef>
          </c:val>
          <c:extLst>
            <c:ext xmlns:c16="http://schemas.microsoft.com/office/drawing/2014/chart" uri="{C3380CC4-5D6E-409C-BE32-E72D297353CC}">
              <c16:uniqueId val="{00000001-F51A-4015-86A7-6C2DBA5E9656}"/>
            </c:ext>
          </c:extLst>
        </c:ser>
        <c:ser>
          <c:idx val="2"/>
          <c:order val="2"/>
          <c:tx>
            <c:strRef>
              <c:f>'Taux var'!$D$25</c:f>
              <c:strCache>
                <c:ptCount val="1"/>
                <c:pt idx="0">
                  <c:v>2005-2022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'Taux var'!$A$26:$A$29</c:f>
              <c:strCache>
                <c:ptCount val="4"/>
                <c:pt idx="0">
                  <c:v>Denmark</c:v>
                </c:pt>
                <c:pt idx="1">
                  <c:v>France</c:v>
                </c:pt>
                <c:pt idx="2">
                  <c:v>Austria</c:v>
                </c:pt>
                <c:pt idx="3">
                  <c:v>EU27</c:v>
                </c:pt>
              </c:strCache>
            </c:strRef>
          </c:cat>
          <c:val>
            <c:numRef>
              <c:f>'Taux var'!$D$26:$D$29</c:f>
              <c:numCache>
                <c:formatCode>General</c:formatCode>
                <c:ptCount val="4"/>
                <c:pt idx="0">
                  <c:v>87.837837837837824</c:v>
                </c:pt>
                <c:pt idx="1">
                  <c:v>42.105263157894726</c:v>
                </c:pt>
                <c:pt idx="2">
                  <c:v>19.230769230769244</c:v>
                </c:pt>
                <c:pt idx="3">
                  <c:v>35.616438356164394</c:v>
                </c:pt>
              </c:numCache>
            </c:numRef>
          </c:val>
          <c:extLst>
            <c:ext xmlns:c16="http://schemas.microsoft.com/office/drawing/2014/chart" uri="{C3380CC4-5D6E-409C-BE32-E72D297353CC}">
              <c16:uniqueId val="{00000002-F51A-4015-86A7-6C2DBA5E9656}"/>
            </c:ext>
          </c:extLst>
        </c:ser>
        <c:dLbls>
          <c:dLblPos val="outEnd"/>
          <c:showLegendKey val="0"/>
          <c:showVal val="1"/>
          <c:showCatName val="0"/>
          <c:showSerName val="0"/>
          <c:showPercent val="0"/>
          <c:showBubbleSize val="0"/>
        </c:dLbls>
        <c:gapWidth val="219"/>
        <c:overlap val="-27"/>
        <c:axId val="2108651183"/>
        <c:axId val="2108634383"/>
      </c:barChart>
      <c:catAx>
        <c:axId val="2108651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634383"/>
        <c:crosses val="autoZero"/>
        <c:auto val="1"/>
        <c:lblAlgn val="ctr"/>
        <c:lblOffset val="100"/>
        <c:noMultiLvlLbl val="0"/>
      </c:catAx>
      <c:valAx>
        <c:axId val="21086343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annual variation rate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6511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a:t>
            </a:r>
            <a:r>
              <a:rPr lang="en-US" baseline="0"/>
              <a:t> variation rate per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solidFill>
              <a:schemeClr val="accent1"/>
            </a:solidFill>
            <a:ln>
              <a:noFill/>
            </a:ln>
            <a:effectLst/>
            <a:sp3d/>
          </c:spPr>
          <c:invertIfNegative val="0"/>
          <c:cat>
            <c:strRef>
              <c:f>'Taux var'!$A$1:$D$1</c:f>
              <c:strCache>
                <c:ptCount val="4"/>
                <c:pt idx="0">
                  <c:v>Overall variation rate (Denmark)</c:v>
                </c:pt>
                <c:pt idx="1">
                  <c:v>Overall variation rate (France)</c:v>
                </c:pt>
                <c:pt idx="2">
                  <c:v>Overall variation rate (Austria)</c:v>
                </c:pt>
                <c:pt idx="3">
                  <c:v>Overall variation rate (EU27)</c:v>
                </c:pt>
              </c:strCache>
            </c:strRef>
          </c:cat>
          <c:val>
            <c:numRef>
              <c:f>'Taux var'!$A$2:$D$2</c:f>
              <c:numCache>
                <c:formatCode>General</c:formatCode>
                <c:ptCount val="4"/>
                <c:pt idx="0">
                  <c:v>0.87837837837837829</c:v>
                </c:pt>
                <c:pt idx="1">
                  <c:v>0.42105263157894729</c:v>
                </c:pt>
                <c:pt idx="2">
                  <c:v>0.19230769230769243</c:v>
                </c:pt>
                <c:pt idx="3">
                  <c:v>0.35616438356164393</c:v>
                </c:pt>
              </c:numCache>
            </c:numRef>
          </c:val>
          <c:extLst>
            <c:ext xmlns:c16="http://schemas.microsoft.com/office/drawing/2014/chart" uri="{C3380CC4-5D6E-409C-BE32-E72D297353CC}">
              <c16:uniqueId val="{00000000-1D4B-46E3-93CE-F930A12CE1ED}"/>
            </c:ext>
          </c:extLst>
        </c:ser>
        <c:dLbls>
          <c:showLegendKey val="0"/>
          <c:showVal val="0"/>
          <c:showCatName val="0"/>
          <c:showSerName val="0"/>
          <c:showPercent val="0"/>
          <c:showBubbleSize val="0"/>
        </c:dLbls>
        <c:gapWidth val="150"/>
        <c:shape val="box"/>
        <c:axId val="2108641103"/>
        <c:axId val="2108644943"/>
        <c:axId val="0"/>
      </c:bar3DChart>
      <c:catAx>
        <c:axId val="2108641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644943"/>
        <c:crosses val="autoZero"/>
        <c:auto val="1"/>
        <c:lblAlgn val="ctr"/>
        <c:lblOffset val="100"/>
        <c:noMultiLvlLbl val="0"/>
      </c:catAx>
      <c:valAx>
        <c:axId val="21086449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Variation</a:t>
                </a:r>
                <a:r>
                  <a:rPr lang="en-US" baseline="0"/>
                  <a:t> rate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641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Achievement indicator across countries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Obj!$D$1</c:f>
              <c:strCache>
                <c:ptCount val="1"/>
                <c:pt idx="0">
                  <c:v>Achievement indicator</c:v>
                </c:pt>
              </c:strCache>
            </c:strRef>
          </c:tx>
          <c:spPr>
            <a:solidFill>
              <a:schemeClr val="accent1"/>
            </a:solidFill>
            <a:ln>
              <a:noFill/>
            </a:ln>
            <a:effectLst/>
            <a:sp3d/>
          </c:spPr>
          <c:invertIfNegative val="0"/>
          <c:cat>
            <c:strRef>
              <c:f>Obj!$A$2:$A$5</c:f>
              <c:strCache>
                <c:ptCount val="4"/>
                <c:pt idx="0">
                  <c:v>DENMARK</c:v>
                </c:pt>
                <c:pt idx="1">
                  <c:v>FRANCE</c:v>
                </c:pt>
                <c:pt idx="2">
                  <c:v>AUSTRIA</c:v>
                </c:pt>
                <c:pt idx="3">
                  <c:v>EU27</c:v>
                </c:pt>
              </c:strCache>
            </c:strRef>
          </c:cat>
          <c:val>
            <c:numRef>
              <c:f>Obj!$D$2:$D$5</c:f>
              <c:numCache>
                <c:formatCode>General</c:formatCode>
                <c:ptCount val="4"/>
                <c:pt idx="0">
                  <c:v>186.41941024612507</c:v>
                </c:pt>
                <c:pt idx="1">
                  <c:v>175.9581245731386</c:v>
                </c:pt>
                <c:pt idx="2">
                  <c:v>170.09877783358442</c:v>
                </c:pt>
                <c:pt idx="3">
                  <c:v>167.50418760469015</c:v>
                </c:pt>
              </c:numCache>
            </c:numRef>
          </c:val>
          <c:extLst>
            <c:ext xmlns:c16="http://schemas.microsoft.com/office/drawing/2014/chart" uri="{C3380CC4-5D6E-409C-BE32-E72D297353CC}">
              <c16:uniqueId val="{00000000-3156-437B-855A-BB8D4B271433}"/>
            </c:ext>
          </c:extLst>
        </c:ser>
        <c:dLbls>
          <c:showLegendKey val="0"/>
          <c:showVal val="0"/>
          <c:showCatName val="0"/>
          <c:showSerName val="0"/>
          <c:showPercent val="0"/>
          <c:showBubbleSize val="0"/>
        </c:dLbls>
        <c:gapWidth val="150"/>
        <c:shape val="box"/>
        <c:axId val="2108641583"/>
        <c:axId val="2108661743"/>
        <c:axId val="0"/>
      </c:bar3DChart>
      <c:catAx>
        <c:axId val="2108641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661743"/>
        <c:crosses val="autoZero"/>
        <c:auto val="1"/>
        <c:lblAlgn val="ctr"/>
        <c:lblOffset val="100"/>
        <c:noMultiLvlLbl val="0"/>
      </c:catAx>
      <c:valAx>
        <c:axId val="21086617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Indicator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6415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1664951</xdr:colOff>
      <xdr:row>3</xdr:row>
      <xdr:rowOff>57150</xdr:rowOff>
    </xdr:to>
    <xdr:pic>
      <xdr:nvPicPr>
        <xdr:cNvPr id="2" name="Picture 1" descr="Picture">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12192000" cy="6286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581025</xdr:colOff>
      <xdr:row>21</xdr:row>
      <xdr:rowOff>142874</xdr:rowOff>
    </xdr:from>
    <xdr:to>
      <xdr:col>11</xdr:col>
      <xdr:colOff>571500</xdr:colOff>
      <xdr:row>41</xdr:row>
      <xdr:rowOff>38099</xdr:rowOff>
    </xdr:to>
    <xdr:graphicFrame macro="">
      <xdr:nvGraphicFramePr>
        <xdr:cNvPr id="3" name="Chart 2">
          <a:extLst>
            <a:ext uri="{FF2B5EF4-FFF2-40B4-BE49-F238E27FC236}">
              <a16:creationId xmlns:a16="http://schemas.microsoft.com/office/drawing/2014/main" id="{AE06A4B6-EBBB-AAB6-A2A6-9713D1A883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1552574</xdr:colOff>
      <xdr:row>44</xdr:row>
      <xdr:rowOff>123824</xdr:rowOff>
    </xdr:from>
    <xdr:to>
      <xdr:col>10</xdr:col>
      <xdr:colOff>485775</xdr:colOff>
      <xdr:row>68</xdr:row>
      <xdr:rowOff>133350</xdr:rowOff>
    </xdr:to>
    <xdr:graphicFrame macro="">
      <xdr:nvGraphicFramePr>
        <xdr:cNvPr id="2" name="Chart 1">
          <a:extLst>
            <a:ext uri="{FF2B5EF4-FFF2-40B4-BE49-F238E27FC236}">
              <a16:creationId xmlns:a16="http://schemas.microsoft.com/office/drawing/2014/main" id="{C224D2E6-7A30-A01E-3EA1-17BA11835E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542925</xdr:colOff>
      <xdr:row>20</xdr:row>
      <xdr:rowOff>85724</xdr:rowOff>
    </xdr:from>
    <xdr:to>
      <xdr:col>5</xdr:col>
      <xdr:colOff>781050</xdr:colOff>
      <xdr:row>39</xdr:row>
      <xdr:rowOff>104775</xdr:rowOff>
    </xdr:to>
    <xdr:graphicFrame macro="">
      <xdr:nvGraphicFramePr>
        <xdr:cNvPr id="8" name="Chart 7">
          <a:extLst>
            <a:ext uri="{FF2B5EF4-FFF2-40B4-BE49-F238E27FC236}">
              <a16:creationId xmlns:a16="http://schemas.microsoft.com/office/drawing/2014/main" id="{280D028B-E47A-8309-4B40-2C82FAE767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838200</xdr:colOff>
      <xdr:row>73</xdr:row>
      <xdr:rowOff>19050</xdr:rowOff>
    </xdr:from>
    <xdr:to>
      <xdr:col>5</xdr:col>
      <xdr:colOff>933450</xdr:colOff>
      <xdr:row>95</xdr:row>
      <xdr:rowOff>0</xdr:rowOff>
    </xdr:to>
    <xdr:graphicFrame macro="">
      <xdr:nvGraphicFramePr>
        <xdr:cNvPr id="9" name="Chart 8">
          <a:extLst>
            <a:ext uri="{FF2B5EF4-FFF2-40B4-BE49-F238E27FC236}">
              <a16:creationId xmlns:a16="http://schemas.microsoft.com/office/drawing/2014/main" id="{61BF9F82-0BF1-A922-0620-32799A5AC3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95250</xdr:colOff>
      <xdr:row>30</xdr:row>
      <xdr:rowOff>57149</xdr:rowOff>
    </xdr:from>
    <xdr:to>
      <xdr:col>4</xdr:col>
      <xdr:colOff>847725</xdr:colOff>
      <xdr:row>51</xdr:row>
      <xdr:rowOff>123825</xdr:rowOff>
    </xdr:to>
    <xdr:graphicFrame macro="">
      <xdr:nvGraphicFramePr>
        <xdr:cNvPr id="2" name="Chart 1">
          <a:extLst>
            <a:ext uri="{FF2B5EF4-FFF2-40B4-BE49-F238E27FC236}">
              <a16:creationId xmlns:a16="http://schemas.microsoft.com/office/drawing/2014/main" id="{3B0DDC64-FC7B-92EE-CC1E-35AA87B04C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16935450</xdr:colOff>
      <xdr:row>2</xdr:row>
      <xdr:rowOff>133349</xdr:rowOff>
    </xdr:from>
    <xdr:to>
      <xdr:col>4</xdr:col>
      <xdr:colOff>1409700</xdr:colOff>
      <xdr:row>21</xdr:row>
      <xdr:rowOff>180975</xdr:rowOff>
    </xdr:to>
    <xdr:graphicFrame macro="">
      <xdr:nvGraphicFramePr>
        <xdr:cNvPr id="4" name="Chart 3">
          <a:extLst>
            <a:ext uri="{FF2B5EF4-FFF2-40B4-BE49-F238E27FC236}">
              <a16:creationId xmlns:a16="http://schemas.microsoft.com/office/drawing/2014/main" id="{E2476D00-E19D-B404-D811-ADE83ABBA3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247649</xdr:colOff>
      <xdr:row>6</xdr:row>
      <xdr:rowOff>171450</xdr:rowOff>
    </xdr:from>
    <xdr:to>
      <xdr:col>7</xdr:col>
      <xdr:colOff>66675</xdr:colOff>
      <xdr:row>24</xdr:row>
      <xdr:rowOff>0</xdr:rowOff>
    </xdr:to>
    <xdr:graphicFrame macro="">
      <xdr:nvGraphicFramePr>
        <xdr:cNvPr id="2" name="Chart 1">
          <a:extLst>
            <a:ext uri="{FF2B5EF4-FFF2-40B4-BE49-F238E27FC236}">
              <a16:creationId xmlns:a16="http://schemas.microsoft.com/office/drawing/2014/main" id="{6EC92784-A86A-7D0C-FB00-0CC4AF8C98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c.europa.eu/eurostat/databrowser/product/view/DEMO_GIND" TargetMode="External"/><Relationship Id="rId2" Type="http://schemas.openxmlformats.org/officeDocument/2006/relationships/hyperlink" Target="https://ec.europa.eu/eurostat/databrowser/view/sdg_13_10/default/table" TargetMode="External"/><Relationship Id="rId1" Type="http://schemas.openxmlformats.org/officeDocument/2006/relationships/hyperlink" Target="https://ec.europa.eu/eurostat/databrowser/product/page/sdg_13_10" TargetMode="External"/><Relationship Id="rId5" Type="http://schemas.openxmlformats.org/officeDocument/2006/relationships/drawing" Target="../drawings/drawing1.xml"/><Relationship Id="rId4" Type="http://schemas.openxmlformats.org/officeDocument/2006/relationships/hyperlink" Target="https://ec.europa.eu/eurostat/databrowser/product/view/ENV_AIR_GGE"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6:O21"/>
  <sheetViews>
    <sheetView showGridLines="0" workbookViewId="0"/>
  </sheetViews>
  <sheetFormatPr defaultRowHeight="15" x14ac:dyDescent="0.25"/>
  <cols>
    <col min="1" max="1" width="19.85546875" customWidth="1"/>
    <col min="2" max="2" width="8.85546875" customWidth="1"/>
    <col min="3" max="3" width="14.42578125" customWidth="1"/>
    <col min="4" max="4" width="114.5703125" customWidth="1"/>
    <col min="5" max="5" width="74.28515625" customWidth="1"/>
    <col min="6" max="6" width="14.7109375" customWidth="1"/>
  </cols>
  <sheetData>
    <row r="6" spans="1:15" x14ac:dyDescent="0.25">
      <c r="A6" s="10" t="s">
        <v>0</v>
      </c>
    </row>
    <row r="7" spans="1:15" x14ac:dyDescent="0.25">
      <c r="A7" s="13" t="s">
        <v>1</v>
      </c>
      <c r="B7" s="13" t="s">
        <v>2</v>
      </c>
    </row>
    <row r="8" spans="1:15" ht="42.75" customHeight="1" x14ac:dyDescent="0.25">
      <c r="A8" s="11" t="s">
        <v>3</v>
      </c>
      <c r="B8" s="30" t="s">
        <v>4</v>
      </c>
      <c r="C8" s="31"/>
      <c r="D8" s="31"/>
      <c r="E8" s="31"/>
      <c r="F8" s="31"/>
      <c r="G8" s="31"/>
      <c r="H8" s="31"/>
      <c r="I8" s="31"/>
      <c r="J8" s="31"/>
      <c r="K8" s="31"/>
      <c r="L8" s="31"/>
      <c r="M8" s="31"/>
      <c r="N8" s="31"/>
      <c r="O8" s="31"/>
    </row>
    <row r="10" spans="1:15" x14ac:dyDescent="0.25">
      <c r="A10" s="2" t="s">
        <v>5</v>
      </c>
      <c r="D10" s="2" t="s">
        <v>6</v>
      </c>
    </row>
    <row r="11" spans="1:15" x14ac:dyDescent="0.25">
      <c r="A11" s="2" t="s">
        <v>7</v>
      </c>
      <c r="D11" s="2" t="s">
        <v>6</v>
      </c>
    </row>
    <row r="13" spans="1:15" x14ac:dyDescent="0.25">
      <c r="B13" s="1" t="s">
        <v>8</v>
      </c>
    </row>
    <row r="14" spans="1:15" x14ac:dyDescent="0.25">
      <c r="C14" s="2" t="s">
        <v>9</v>
      </c>
    </row>
    <row r="16" spans="1:15" x14ac:dyDescent="0.25">
      <c r="B16" s="1" t="s">
        <v>10</v>
      </c>
    </row>
    <row r="17" spans="2:6" x14ac:dyDescent="0.25">
      <c r="C17" s="2" t="s">
        <v>11</v>
      </c>
    </row>
    <row r="18" spans="2:6" x14ac:dyDescent="0.25">
      <c r="C18" s="2" t="s">
        <v>12</v>
      </c>
      <c r="D18" s="14" t="s">
        <v>2</v>
      </c>
    </row>
    <row r="19" spans="2:6" x14ac:dyDescent="0.25">
      <c r="C19" s="2" t="s">
        <v>13</v>
      </c>
      <c r="D19" s="13" t="s">
        <v>2</v>
      </c>
    </row>
    <row r="20" spans="2:6" x14ac:dyDescent="0.25">
      <c r="B20" s="10" t="s">
        <v>14</v>
      </c>
      <c r="C20" s="10" t="s">
        <v>15</v>
      </c>
      <c r="D20" s="10" t="s">
        <v>16</v>
      </c>
      <c r="E20" s="10" t="s">
        <v>17</v>
      </c>
      <c r="F20" s="10" t="s">
        <v>18</v>
      </c>
    </row>
    <row r="21" spans="2:6" x14ac:dyDescent="0.25">
      <c r="B21" s="13" t="s">
        <v>19</v>
      </c>
      <c r="C21" s="12" t="s">
        <v>20</v>
      </c>
      <c r="D21" s="12" t="s">
        <v>21</v>
      </c>
      <c r="E21" s="12" t="s">
        <v>22</v>
      </c>
      <c r="F21" s="12" t="s">
        <v>23</v>
      </c>
    </row>
  </sheetData>
  <mergeCells count="1">
    <mergeCell ref="B8:O8"/>
  </mergeCells>
  <hyperlinks>
    <hyperlink ref="A7" r:id="rId1" xr:uid="{00000000-0004-0000-0000-000000000000}"/>
    <hyperlink ref="B7" r:id="rId2" xr:uid="{00000000-0004-0000-0000-000001000000}"/>
    <hyperlink ref="D18" r:id="rId3" xr:uid="{00000000-0004-0000-0000-000002000000}"/>
    <hyperlink ref="D19" r:id="rId4" xr:uid="{00000000-0004-0000-0000-000003000000}"/>
    <hyperlink ref="B21" location="'Sheet 1'!A1" display="Sheet 1" xr:uid="{00000000-0004-0000-0000-000004000000}"/>
  </hyperlinks>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9"/>
  <sheetViews>
    <sheetView showGridLines="0" workbookViewId="0"/>
  </sheetViews>
  <sheetFormatPr defaultRowHeight="15" x14ac:dyDescent="0.25"/>
  <cols>
    <col min="2" max="5" width="79.7109375" customWidth="1"/>
  </cols>
  <sheetData>
    <row r="1" spans="1:3" x14ac:dyDescent="0.25">
      <c r="A1" s="1" t="s">
        <v>24</v>
      </c>
    </row>
    <row r="2" spans="1:3" x14ac:dyDescent="0.25">
      <c r="B2" s="17" t="s">
        <v>25</v>
      </c>
      <c r="C2" s="17" t="s">
        <v>26</v>
      </c>
    </row>
    <row r="3" spans="1:3" x14ac:dyDescent="0.25">
      <c r="B3" s="18" t="s">
        <v>27</v>
      </c>
      <c r="C3" s="18" t="s">
        <v>27</v>
      </c>
    </row>
    <row r="4" spans="1:3" x14ac:dyDescent="0.25">
      <c r="B4" s="2" t="s">
        <v>15</v>
      </c>
      <c r="C4" s="2" t="s">
        <v>20</v>
      </c>
    </row>
    <row r="5" spans="1:3" x14ac:dyDescent="0.25">
      <c r="B5" s="12" t="s">
        <v>16</v>
      </c>
      <c r="C5" s="12" t="s">
        <v>21</v>
      </c>
    </row>
    <row r="6" spans="1:3" x14ac:dyDescent="0.25">
      <c r="B6" s="2" t="s">
        <v>17</v>
      </c>
      <c r="C6" s="2" t="s">
        <v>22</v>
      </c>
    </row>
    <row r="7" spans="1:3" x14ac:dyDescent="0.25">
      <c r="B7" s="12" t="s">
        <v>18</v>
      </c>
      <c r="C7" s="12" t="s">
        <v>23</v>
      </c>
    </row>
    <row r="8" spans="1:3" x14ac:dyDescent="0.25">
      <c r="B8" s="2" t="s">
        <v>28</v>
      </c>
      <c r="C8" s="2" t="s">
        <v>29</v>
      </c>
    </row>
    <row r="9" spans="1:3" x14ac:dyDescent="0.25">
      <c r="B9" s="12" t="s">
        <v>28</v>
      </c>
      <c r="C9" s="12" t="s">
        <v>30</v>
      </c>
    </row>
    <row r="10" spans="1:3" x14ac:dyDescent="0.25">
      <c r="B10" s="2" t="s">
        <v>28</v>
      </c>
      <c r="C10" s="2" t="s">
        <v>31</v>
      </c>
    </row>
    <row r="11" spans="1:3" x14ac:dyDescent="0.25">
      <c r="B11" s="12" t="s">
        <v>28</v>
      </c>
      <c r="C11" s="12" t="s">
        <v>32</v>
      </c>
    </row>
    <row r="12" spans="1:3" x14ac:dyDescent="0.25">
      <c r="B12" s="2" t="s">
        <v>33</v>
      </c>
      <c r="C12" s="2" t="s">
        <v>34</v>
      </c>
    </row>
    <row r="13" spans="1:3" x14ac:dyDescent="0.25">
      <c r="B13" s="12" t="s">
        <v>33</v>
      </c>
      <c r="C13" s="12" t="s">
        <v>35</v>
      </c>
    </row>
    <row r="14" spans="1:3" x14ac:dyDescent="0.25">
      <c r="B14" s="2" t="s">
        <v>33</v>
      </c>
      <c r="C14" s="2" t="s">
        <v>36</v>
      </c>
    </row>
    <row r="15" spans="1:3" x14ac:dyDescent="0.25">
      <c r="B15" s="12" t="s">
        <v>33</v>
      </c>
      <c r="C15" s="12" t="s">
        <v>37</v>
      </c>
    </row>
    <row r="16" spans="1:3" x14ac:dyDescent="0.25">
      <c r="B16" s="2" t="s">
        <v>33</v>
      </c>
      <c r="C16" s="2" t="s">
        <v>38</v>
      </c>
    </row>
    <row r="17" spans="2:3" x14ac:dyDescent="0.25">
      <c r="B17" s="12" t="s">
        <v>33</v>
      </c>
      <c r="C17" s="12" t="s">
        <v>39</v>
      </c>
    </row>
    <row r="18" spans="2:3" x14ac:dyDescent="0.25">
      <c r="B18" s="2" t="s">
        <v>33</v>
      </c>
      <c r="C18" s="2" t="s">
        <v>40</v>
      </c>
    </row>
    <row r="19" spans="2:3" x14ac:dyDescent="0.25">
      <c r="B19" s="12" t="s">
        <v>33</v>
      </c>
      <c r="C19" s="12" t="s">
        <v>41</v>
      </c>
    </row>
    <row r="20" spans="2:3" x14ac:dyDescent="0.25">
      <c r="B20" s="2" t="s">
        <v>33</v>
      </c>
      <c r="C20" s="2" t="s">
        <v>42</v>
      </c>
    </row>
    <row r="21" spans="2:3" x14ac:dyDescent="0.25">
      <c r="B21" s="12" t="s">
        <v>33</v>
      </c>
      <c r="C21" s="12" t="s">
        <v>43</v>
      </c>
    </row>
    <row r="22" spans="2:3" x14ac:dyDescent="0.25">
      <c r="B22" s="2" t="s">
        <v>33</v>
      </c>
      <c r="C22" s="2" t="s">
        <v>44</v>
      </c>
    </row>
    <row r="23" spans="2:3" x14ac:dyDescent="0.25">
      <c r="B23" s="12" t="s">
        <v>33</v>
      </c>
      <c r="C23" s="12" t="s">
        <v>45</v>
      </c>
    </row>
    <row r="24" spans="2:3" x14ac:dyDescent="0.25">
      <c r="B24" s="2" t="s">
        <v>33</v>
      </c>
      <c r="C24" s="2" t="s">
        <v>46</v>
      </c>
    </row>
    <row r="25" spans="2:3" x14ac:dyDescent="0.25">
      <c r="B25" s="12" t="s">
        <v>33</v>
      </c>
      <c r="C25" s="12" t="s">
        <v>47</v>
      </c>
    </row>
    <row r="26" spans="2:3" x14ac:dyDescent="0.25">
      <c r="B26" s="2" t="s">
        <v>33</v>
      </c>
      <c r="C26" s="2" t="s">
        <v>48</v>
      </c>
    </row>
    <row r="27" spans="2:3" x14ac:dyDescent="0.25">
      <c r="B27" s="12" t="s">
        <v>33</v>
      </c>
      <c r="C27" s="12" t="s">
        <v>49</v>
      </c>
    </row>
    <row r="28" spans="2:3" x14ac:dyDescent="0.25">
      <c r="B28" s="2" t="s">
        <v>33</v>
      </c>
      <c r="C28" s="2" t="s">
        <v>50</v>
      </c>
    </row>
    <row r="29" spans="2:3" x14ac:dyDescent="0.25">
      <c r="B29" s="12" t="s">
        <v>33</v>
      </c>
      <c r="C29" s="12" t="s">
        <v>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24"/>
  <sheetViews>
    <sheetView workbookViewId="0">
      <pane xSplit="1" ySplit="11" topLeftCell="B13" activePane="bottomRight" state="frozen"/>
      <selection pane="topRight"/>
      <selection pane="bottomLeft"/>
      <selection pane="bottomRight" activeCell="C26" sqref="C26"/>
    </sheetView>
  </sheetViews>
  <sheetFormatPr defaultRowHeight="11.45" customHeight="1" x14ac:dyDescent="0.25"/>
  <cols>
    <col min="1" max="1" width="29.85546875" customWidth="1"/>
    <col min="2" max="2" width="10" customWidth="1"/>
    <col min="3" max="3" width="5" customWidth="1"/>
    <col min="4" max="4" width="10" customWidth="1"/>
    <col min="5" max="5" width="5" customWidth="1"/>
    <col min="6" max="6" width="10" customWidth="1"/>
    <col min="7" max="7" width="5" customWidth="1"/>
    <col min="8" max="8" width="10" customWidth="1"/>
    <col min="9" max="9" width="5" customWidth="1"/>
    <col min="10" max="10" width="10" customWidth="1"/>
    <col min="11" max="11" width="5" customWidth="1"/>
    <col min="12" max="12" width="10" customWidth="1"/>
    <col min="13" max="13" width="5" customWidth="1"/>
    <col min="14" max="14" width="10" customWidth="1"/>
    <col min="15" max="15" width="5" customWidth="1"/>
    <col min="16" max="16" width="10" customWidth="1"/>
    <col min="17" max="17" width="5" customWidth="1"/>
    <col min="18" max="18" width="10" customWidth="1"/>
    <col min="19" max="19" width="5" customWidth="1"/>
    <col min="20" max="20" width="10" customWidth="1"/>
    <col min="21" max="21" width="5" customWidth="1"/>
    <col min="22" max="22" width="10" customWidth="1"/>
    <col min="23" max="23" width="5" customWidth="1"/>
    <col min="24" max="24" width="10" customWidth="1"/>
    <col min="25" max="25" width="5" customWidth="1"/>
    <col min="26" max="26" width="10" customWidth="1"/>
    <col min="27" max="27" width="5" customWidth="1"/>
    <col min="28" max="28" width="10" customWidth="1"/>
    <col min="29" max="29" width="5" customWidth="1"/>
    <col min="30" max="30" width="10" customWidth="1"/>
    <col min="31" max="31" width="5" customWidth="1"/>
    <col min="32" max="32" width="10" customWidth="1"/>
    <col min="33" max="33" width="5" customWidth="1"/>
    <col min="34" max="34" width="10" customWidth="1"/>
    <col min="35" max="35" width="5" customWidth="1"/>
    <col min="36" max="36" width="10" customWidth="1"/>
    <col min="37" max="37" width="5" customWidth="1"/>
  </cols>
  <sheetData>
    <row r="1" spans="1:37" ht="15" x14ac:dyDescent="0.25">
      <c r="A1" s="2" t="s">
        <v>52</v>
      </c>
    </row>
    <row r="2" spans="1:37" ht="15" x14ac:dyDescent="0.25">
      <c r="A2" s="2" t="s">
        <v>53</v>
      </c>
      <c r="B2" s="1" t="s">
        <v>0</v>
      </c>
    </row>
    <row r="3" spans="1:37" ht="15" x14ac:dyDescent="0.25">
      <c r="A3" s="2" t="s">
        <v>54</v>
      </c>
      <c r="B3" s="2" t="s">
        <v>6</v>
      </c>
    </row>
    <row r="4" spans="1:37" ht="15" x14ac:dyDescent="0.25"/>
    <row r="5" spans="1:37" ht="15" x14ac:dyDescent="0.25">
      <c r="A5" s="1" t="s">
        <v>15</v>
      </c>
      <c r="C5" s="2" t="s">
        <v>20</v>
      </c>
    </row>
    <row r="6" spans="1:37" ht="15" x14ac:dyDescent="0.25">
      <c r="A6" s="1" t="s">
        <v>16</v>
      </c>
      <c r="C6" s="2" t="s">
        <v>21</v>
      </c>
    </row>
    <row r="7" spans="1:37" ht="15" x14ac:dyDescent="0.25">
      <c r="A7" s="1" t="s">
        <v>17</v>
      </c>
      <c r="C7" s="2" t="s">
        <v>22</v>
      </c>
    </row>
    <row r="8" spans="1:37" ht="15" x14ac:dyDescent="0.25">
      <c r="A8" s="1" t="s">
        <v>18</v>
      </c>
      <c r="C8" s="2" t="s">
        <v>72</v>
      </c>
    </row>
    <row r="9" spans="1:37" ht="15" x14ac:dyDescent="0.25"/>
    <row r="10" spans="1:37" ht="15" x14ac:dyDescent="0.25">
      <c r="A10" s="4" t="s">
        <v>55</v>
      </c>
      <c r="B10" s="32" t="s">
        <v>34</v>
      </c>
      <c r="C10" s="32" t="s">
        <v>56</v>
      </c>
      <c r="D10" s="32" t="s">
        <v>35</v>
      </c>
      <c r="E10" s="32" t="s">
        <v>56</v>
      </c>
      <c r="F10" s="32" t="s">
        <v>36</v>
      </c>
      <c r="G10" s="32" t="s">
        <v>56</v>
      </c>
      <c r="H10" s="32" t="s">
        <v>37</v>
      </c>
      <c r="I10" s="32" t="s">
        <v>56</v>
      </c>
      <c r="J10" s="32" t="s">
        <v>38</v>
      </c>
      <c r="K10" s="32" t="s">
        <v>56</v>
      </c>
      <c r="L10" s="32" t="s">
        <v>39</v>
      </c>
      <c r="M10" s="32" t="s">
        <v>56</v>
      </c>
      <c r="N10" s="32" t="s">
        <v>40</v>
      </c>
      <c r="O10" s="32" t="s">
        <v>56</v>
      </c>
      <c r="P10" s="32" t="s">
        <v>41</v>
      </c>
      <c r="Q10" s="32" t="s">
        <v>56</v>
      </c>
      <c r="R10" s="32" t="s">
        <v>42</v>
      </c>
      <c r="S10" s="32" t="s">
        <v>56</v>
      </c>
      <c r="T10" s="32" t="s">
        <v>43</v>
      </c>
      <c r="U10" s="32" t="s">
        <v>56</v>
      </c>
      <c r="V10" s="32" t="s">
        <v>44</v>
      </c>
      <c r="W10" s="32" t="s">
        <v>56</v>
      </c>
      <c r="X10" s="32" t="s">
        <v>45</v>
      </c>
      <c r="Y10" s="32" t="s">
        <v>56</v>
      </c>
      <c r="Z10" s="32" t="s">
        <v>46</v>
      </c>
      <c r="AA10" s="32" t="s">
        <v>56</v>
      </c>
      <c r="AB10" s="32" t="s">
        <v>47</v>
      </c>
      <c r="AC10" s="32" t="s">
        <v>56</v>
      </c>
      <c r="AD10" s="32" t="s">
        <v>48</v>
      </c>
      <c r="AE10" s="32" t="s">
        <v>56</v>
      </c>
      <c r="AF10" s="32" t="s">
        <v>49</v>
      </c>
      <c r="AG10" s="32" t="s">
        <v>56</v>
      </c>
      <c r="AH10" s="32" t="s">
        <v>50</v>
      </c>
      <c r="AI10" s="32" t="s">
        <v>56</v>
      </c>
      <c r="AJ10" s="32" t="s">
        <v>51</v>
      </c>
      <c r="AK10" s="32" t="s">
        <v>56</v>
      </c>
    </row>
    <row r="11" spans="1:37" ht="15" x14ac:dyDescent="0.25">
      <c r="A11" s="5" t="s">
        <v>57</v>
      </c>
      <c r="B11" s="7" t="s">
        <v>56</v>
      </c>
      <c r="C11" s="7" t="s">
        <v>56</v>
      </c>
      <c r="D11" s="7" t="s">
        <v>56</v>
      </c>
      <c r="E11" s="7" t="s">
        <v>56</v>
      </c>
      <c r="F11" s="7" t="s">
        <v>56</v>
      </c>
      <c r="G11" s="7" t="s">
        <v>56</v>
      </c>
      <c r="H11" s="7" t="s">
        <v>56</v>
      </c>
      <c r="I11" s="7" t="s">
        <v>56</v>
      </c>
      <c r="J11" s="7" t="s">
        <v>56</v>
      </c>
      <c r="K11" s="7" t="s">
        <v>56</v>
      </c>
      <c r="L11" s="7" t="s">
        <v>56</v>
      </c>
      <c r="M11" s="7" t="s">
        <v>56</v>
      </c>
      <c r="N11" s="7" t="s">
        <v>56</v>
      </c>
      <c r="O11" s="7" t="s">
        <v>56</v>
      </c>
      <c r="P11" s="7" t="s">
        <v>56</v>
      </c>
      <c r="Q11" s="7" t="s">
        <v>56</v>
      </c>
      <c r="R11" s="7" t="s">
        <v>56</v>
      </c>
      <c r="S11" s="7" t="s">
        <v>56</v>
      </c>
      <c r="T11" s="7" t="s">
        <v>56</v>
      </c>
      <c r="U11" s="7" t="s">
        <v>56</v>
      </c>
      <c r="V11" s="7" t="s">
        <v>56</v>
      </c>
      <c r="W11" s="7" t="s">
        <v>56</v>
      </c>
      <c r="X11" s="7" t="s">
        <v>56</v>
      </c>
      <c r="Y11" s="7" t="s">
        <v>56</v>
      </c>
      <c r="Z11" s="7" t="s">
        <v>56</v>
      </c>
      <c r="AA11" s="7" t="s">
        <v>56</v>
      </c>
      <c r="AB11" s="7" t="s">
        <v>56</v>
      </c>
      <c r="AC11" s="7" t="s">
        <v>56</v>
      </c>
      <c r="AD11" s="7" t="s">
        <v>56</v>
      </c>
      <c r="AE11" s="7" t="s">
        <v>56</v>
      </c>
      <c r="AF11" s="7" t="s">
        <v>56</v>
      </c>
      <c r="AG11" s="7" t="s">
        <v>56</v>
      </c>
      <c r="AH11" s="7" t="s">
        <v>56</v>
      </c>
      <c r="AI11" s="7" t="s">
        <v>56</v>
      </c>
      <c r="AJ11" s="7" t="s">
        <v>56</v>
      </c>
      <c r="AK11" s="7" t="s">
        <v>56</v>
      </c>
    </row>
    <row r="12" spans="1:37" ht="15" x14ac:dyDescent="0.25">
      <c r="A12" s="6" t="s">
        <v>29</v>
      </c>
      <c r="B12" s="16">
        <v>7.4</v>
      </c>
      <c r="C12" s="9" t="s">
        <v>56</v>
      </c>
      <c r="D12" s="16">
        <v>7.7</v>
      </c>
      <c r="E12" s="9" t="s">
        <v>56</v>
      </c>
      <c r="F12" s="16">
        <v>7.7</v>
      </c>
      <c r="G12" s="9" t="s">
        <v>56</v>
      </c>
      <c r="H12" s="16">
        <v>8.6</v>
      </c>
      <c r="I12" s="9" t="s">
        <v>56</v>
      </c>
      <c r="J12" s="16">
        <v>9.4</v>
      </c>
      <c r="K12" s="9" t="s">
        <v>56</v>
      </c>
      <c r="L12" s="16">
        <v>9.1999999999999993</v>
      </c>
      <c r="M12" s="9" t="s">
        <v>56</v>
      </c>
      <c r="N12" s="16">
        <v>9.6999999999999993</v>
      </c>
      <c r="O12" s="9" t="s">
        <v>56</v>
      </c>
      <c r="P12" s="16">
        <v>9.1999999999999993</v>
      </c>
      <c r="Q12" s="9" t="s">
        <v>56</v>
      </c>
      <c r="R12" s="16">
        <v>9.9</v>
      </c>
      <c r="S12" s="9" t="s">
        <v>56</v>
      </c>
      <c r="T12" s="16">
        <v>10.6</v>
      </c>
      <c r="U12" s="9" t="s">
        <v>56</v>
      </c>
      <c r="V12" s="16">
        <v>10.4</v>
      </c>
      <c r="W12" s="9" t="s">
        <v>56</v>
      </c>
      <c r="X12" s="16">
        <v>11.4</v>
      </c>
      <c r="Y12" s="9" t="s">
        <v>56</v>
      </c>
      <c r="Z12" s="16">
        <v>12.5</v>
      </c>
      <c r="AA12" s="9" t="s">
        <v>56</v>
      </c>
      <c r="AB12" s="16">
        <v>12.7</v>
      </c>
      <c r="AC12" s="9" t="s">
        <v>56</v>
      </c>
      <c r="AD12" s="16">
        <v>13.5</v>
      </c>
      <c r="AE12" s="9" t="s">
        <v>56</v>
      </c>
      <c r="AF12" s="16">
        <v>14.5</v>
      </c>
      <c r="AG12" s="9" t="s">
        <v>56</v>
      </c>
      <c r="AH12" s="16">
        <v>15.4</v>
      </c>
      <c r="AI12" s="9" t="s">
        <v>56</v>
      </c>
      <c r="AJ12" s="16">
        <v>13.9</v>
      </c>
      <c r="AK12" s="9" t="s">
        <v>56</v>
      </c>
    </row>
    <row r="13" spans="1:37" ht="15" x14ac:dyDescent="0.25">
      <c r="A13" s="6" t="s">
        <v>30</v>
      </c>
      <c r="B13" s="15">
        <v>5.7</v>
      </c>
      <c r="C13" s="8" t="s">
        <v>58</v>
      </c>
      <c r="D13" s="15">
        <v>5.9</v>
      </c>
      <c r="E13" s="8" t="s">
        <v>58</v>
      </c>
      <c r="F13" s="15">
        <v>5.6</v>
      </c>
      <c r="G13" s="8" t="s">
        <v>56</v>
      </c>
      <c r="H13" s="15">
        <v>6.4</v>
      </c>
      <c r="I13" s="8" t="s">
        <v>56</v>
      </c>
      <c r="J13" s="15">
        <v>6.4</v>
      </c>
      <c r="K13" s="8" t="s">
        <v>56</v>
      </c>
      <c r="L13" s="15">
        <v>6.8</v>
      </c>
      <c r="M13" s="8" t="s">
        <v>56</v>
      </c>
      <c r="N13" s="15">
        <v>6.6</v>
      </c>
      <c r="O13" s="8" t="s">
        <v>56</v>
      </c>
      <c r="P13" s="15">
        <v>6.5</v>
      </c>
      <c r="Q13" s="8" t="s">
        <v>56</v>
      </c>
      <c r="R13" s="15">
        <v>6.4</v>
      </c>
      <c r="S13" s="8" t="s">
        <v>59</v>
      </c>
      <c r="T13" s="15">
        <v>6.9</v>
      </c>
      <c r="U13" s="8" t="s">
        <v>56</v>
      </c>
      <c r="V13" s="19">
        <v>7</v>
      </c>
      <c r="W13" s="8" t="s">
        <v>56</v>
      </c>
      <c r="X13" s="15">
        <v>7.1</v>
      </c>
      <c r="Y13" s="8" t="s">
        <v>56</v>
      </c>
      <c r="Z13" s="15">
        <v>7.5</v>
      </c>
      <c r="AA13" s="8" t="s">
        <v>56</v>
      </c>
      <c r="AB13" s="15">
        <v>7.5</v>
      </c>
      <c r="AC13" s="8" t="s">
        <v>56</v>
      </c>
      <c r="AD13" s="15">
        <v>7.7</v>
      </c>
      <c r="AE13" s="8" t="s">
        <v>56</v>
      </c>
      <c r="AF13" s="15">
        <v>7.8</v>
      </c>
      <c r="AG13" s="8" t="s">
        <v>56</v>
      </c>
      <c r="AH13" s="15">
        <v>7.9</v>
      </c>
      <c r="AI13" s="8" t="s">
        <v>56</v>
      </c>
      <c r="AJ13" s="15">
        <v>8.1</v>
      </c>
      <c r="AK13" s="8" t="s">
        <v>56</v>
      </c>
    </row>
    <row r="14" spans="1:37" ht="15" x14ac:dyDescent="0.25">
      <c r="A14" s="6" t="s">
        <v>31</v>
      </c>
      <c r="B14" s="16">
        <v>7.8</v>
      </c>
      <c r="C14" s="9" t="s">
        <v>56</v>
      </c>
      <c r="D14" s="16">
        <v>7.5</v>
      </c>
      <c r="E14" s="9" t="s">
        <v>56</v>
      </c>
      <c r="F14" s="16">
        <v>7.8</v>
      </c>
      <c r="G14" s="9" t="s">
        <v>56</v>
      </c>
      <c r="H14" s="16">
        <v>9.6</v>
      </c>
      <c r="I14" s="9" t="s">
        <v>56</v>
      </c>
      <c r="J14" s="16">
        <v>9.8000000000000007</v>
      </c>
      <c r="K14" s="9" t="s">
        <v>56</v>
      </c>
      <c r="L14" s="16">
        <v>9.3000000000000007</v>
      </c>
      <c r="M14" s="9" t="s">
        <v>56</v>
      </c>
      <c r="N14" s="16">
        <v>8.6</v>
      </c>
      <c r="O14" s="9" t="s">
        <v>56</v>
      </c>
      <c r="P14" s="16">
        <v>8.6999999999999993</v>
      </c>
      <c r="Q14" s="9" t="s">
        <v>56</v>
      </c>
      <c r="R14" s="16">
        <v>8.4</v>
      </c>
      <c r="S14" s="9" t="s">
        <v>56</v>
      </c>
      <c r="T14" s="20">
        <v>9</v>
      </c>
      <c r="U14" s="9" t="s">
        <v>56</v>
      </c>
      <c r="V14" s="16">
        <v>9.1</v>
      </c>
      <c r="W14" s="9" t="s">
        <v>56</v>
      </c>
      <c r="X14" s="16">
        <v>8.3000000000000007</v>
      </c>
      <c r="Y14" s="9" t="s">
        <v>56</v>
      </c>
      <c r="Z14" s="16">
        <v>8.1</v>
      </c>
      <c r="AA14" s="9" t="s">
        <v>56</v>
      </c>
      <c r="AB14" s="16">
        <v>8.9</v>
      </c>
      <c r="AC14" s="9" t="s">
        <v>56</v>
      </c>
      <c r="AD14" s="16">
        <v>9.3000000000000007</v>
      </c>
      <c r="AE14" s="9" t="s">
        <v>56</v>
      </c>
      <c r="AF14" s="16">
        <v>10.199999999999999</v>
      </c>
      <c r="AG14" s="9" t="s">
        <v>56</v>
      </c>
      <c r="AH14" s="16">
        <v>10.1</v>
      </c>
      <c r="AI14" s="9" t="s">
        <v>56</v>
      </c>
      <c r="AJ14" s="16">
        <v>9.3000000000000007</v>
      </c>
      <c r="AK14" s="9" t="s">
        <v>56</v>
      </c>
    </row>
    <row r="15" spans="1:37" ht="15" x14ac:dyDescent="0.25">
      <c r="A15" s="6" t="s">
        <v>32</v>
      </c>
      <c r="B15" s="15">
        <v>7.3</v>
      </c>
      <c r="C15" s="8" t="s">
        <v>60</v>
      </c>
      <c r="D15" s="15">
        <v>7.4</v>
      </c>
      <c r="E15" s="8" t="s">
        <v>60</v>
      </c>
      <c r="F15" s="19">
        <v>7</v>
      </c>
      <c r="G15" s="8" t="s">
        <v>61</v>
      </c>
      <c r="H15" s="15">
        <v>7.8</v>
      </c>
      <c r="I15" s="8" t="s">
        <v>61</v>
      </c>
      <c r="J15" s="15">
        <v>8.1</v>
      </c>
      <c r="K15" s="8" t="s">
        <v>62</v>
      </c>
      <c r="L15" s="15">
        <v>8.3000000000000007</v>
      </c>
      <c r="M15" s="8" t="s">
        <v>61</v>
      </c>
      <c r="N15" s="15">
        <v>8.1</v>
      </c>
      <c r="O15" s="8" t="s">
        <v>62</v>
      </c>
      <c r="P15" s="15">
        <v>8.1</v>
      </c>
      <c r="Q15" s="8" t="s">
        <v>61</v>
      </c>
      <c r="R15" s="19">
        <v>8</v>
      </c>
      <c r="S15" s="8" t="s">
        <v>61</v>
      </c>
      <c r="T15" s="15">
        <v>8.3000000000000007</v>
      </c>
      <c r="U15" s="8" t="s">
        <v>61</v>
      </c>
      <c r="V15" s="15">
        <v>8.5</v>
      </c>
      <c r="W15" s="8" t="s">
        <v>59</v>
      </c>
      <c r="X15" s="15">
        <v>8.6999999999999993</v>
      </c>
      <c r="Y15" s="8" t="s">
        <v>59</v>
      </c>
      <c r="Z15" s="15">
        <v>8.9</v>
      </c>
      <c r="AA15" s="8" t="s">
        <v>59</v>
      </c>
      <c r="AB15" s="15">
        <v>8.6999999999999993</v>
      </c>
      <c r="AC15" s="8" t="s">
        <v>56</v>
      </c>
      <c r="AD15" s="15">
        <v>9.5</v>
      </c>
      <c r="AE15" s="8" t="s">
        <v>59</v>
      </c>
      <c r="AF15" s="15">
        <v>9.8000000000000007</v>
      </c>
      <c r="AG15" s="8" t="s">
        <v>59</v>
      </c>
      <c r="AH15" s="15">
        <v>9.8000000000000007</v>
      </c>
      <c r="AI15" s="8" t="s">
        <v>56</v>
      </c>
      <c r="AJ15" s="15">
        <v>9.9</v>
      </c>
      <c r="AK15" s="8" t="s">
        <v>56</v>
      </c>
    </row>
    <row r="17" spans="1:2" ht="15" x14ac:dyDescent="0.25">
      <c r="A17" s="1" t="s">
        <v>63</v>
      </c>
    </row>
    <row r="18" spans="1:2" ht="15" x14ac:dyDescent="0.25">
      <c r="A18" s="1" t="s">
        <v>64</v>
      </c>
      <c r="B18" s="2" t="s">
        <v>65</v>
      </c>
    </row>
    <row r="19" spans="1:2" ht="15" x14ac:dyDescent="0.25">
      <c r="A19" s="1" t="s">
        <v>66</v>
      </c>
    </row>
    <row r="20" spans="1:2" ht="15" x14ac:dyDescent="0.25">
      <c r="A20" s="1" t="s">
        <v>61</v>
      </c>
      <c r="B20" s="2" t="s">
        <v>67</v>
      </c>
    </row>
    <row r="21" spans="1:2" ht="15" x14ac:dyDescent="0.25">
      <c r="A21" s="1" t="s">
        <v>60</v>
      </c>
      <c r="B21" s="2" t="s">
        <v>68</v>
      </c>
    </row>
    <row r="22" spans="1:2" ht="15" x14ac:dyDescent="0.25">
      <c r="A22" s="1" t="s">
        <v>59</v>
      </c>
      <c r="B22" s="2" t="s">
        <v>69</v>
      </c>
    </row>
    <row r="23" spans="1:2" ht="15" x14ac:dyDescent="0.25">
      <c r="A23" s="1" t="s">
        <v>62</v>
      </c>
      <c r="B23" s="2" t="s">
        <v>70</v>
      </c>
    </row>
    <row r="24" spans="1:2" ht="15" x14ac:dyDescent="0.25">
      <c r="A24" s="1" t="s">
        <v>58</v>
      </c>
      <c r="B24" s="2" t="s">
        <v>71</v>
      </c>
    </row>
  </sheetData>
  <mergeCells count="18">
    <mergeCell ref="B10:C10"/>
    <mergeCell ref="D10:E10"/>
    <mergeCell ref="F10:G10"/>
    <mergeCell ref="H10:I10"/>
    <mergeCell ref="J10:K10"/>
    <mergeCell ref="L10:M10"/>
    <mergeCell ref="N10:O10"/>
    <mergeCell ref="P10:Q10"/>
    <mergeCell ref="R10:S10"/>
    <mergeCell ref="T10:U10"/>
    <mergeCell ref="AF10:AG10"/>
    <mergeCell ref="AH10:AI10"/>
    <mergeCell ref="AJ10:AK10"/>
    <mergeCell ref="V10:W10"/>
    <mergeCell ref="X10:Y10"/>
    <mergeCell ref="Z10:AA10"/>
    <mergeCell ref="AB10:AC10"/>
    <mergeCell ref="AD10:AE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A8820-670C-46AF-BDDB-2E7B158CF4D3}">
  <dimension ref="A1:M27"/>
  <sheetViews>
    <sheetView tabSelected="1" workbookViewId="0">
      <selection activeCell="B3" sqref="B3"/>
    </sheetView>
  </sheetViews>
  <sheetFormatPr defaultRowHeight="15" x14ac:dyDescent="0.25"/>
  <cols>
    <col min="1" max="1" width="53" bestFit="1" customWidth="1"/>
    <col min="10" max="10" width="15.28515625" bestFit="1" customWidth="1"/>
    <col min="11" max="11" width="13.140625" bestFit="1" customWidth="1"/>
    <col min="12" max="12" width="13.5703125" bestFit="1" customWidth="1"/>
  </cols>
  <sheetData>
    <row r="1" spans="1:13" x14ac:dyDescent="0.25">
      <c r="A1" s="33" t="s">
        <v>76</v>
      </c>
      <c r="B1" s="33"/>
      <c r="C1" s="33"/>
      <c r="D1" s="33"/>
      <c r="E1" s="33"/>
      <c r="F1" s="33"/>
      <c r="I1" s="33" t="s">
        <v>77</v>
      </c>
      <c r="J1" s="33"/>
      <c r="K1" s="33"/>
      <c r="L1" s="33"/>
      <c r="M1" s="33"/>
    </row>
    <row r="2" spans="1:13" x14ac:dyDescent="0.25">
      <c r="A2" s="4" t="s">
        <v>55</v>
      </c>
      <c r="B2" s="6" t="s">
        <v>29</v>
      </c>
      <c r="C2" s="6" t="s">
        <v>30</v>
      </c>
      <c r="D2" s="6" t="s">
        <v>31</v>
      </c>
      <c r="E2" s="6" t="s">
        <v>32</v>
      </c>
      <c r="F2" s="21" t="s">
        <v>73</v>
      </c>
      <c r="I2" s="4"/>
      <c r="J2" t="s">
        <v>78</v>
      </c>
      <c r="K2" t="s">
        <v>79</v>
      </c>
      <c r="L2" t="s">
        <v>80</v>
      </c>
    </row>
    <row r="3" spans="1:13" x14ac:dyDescent="0.25">
      <c r="A3" s="3" t="s">
        <v>51</v>
      </c>
      <c r="B3" s="16">
        <v>13.9</v>
      </c>
      <c r="C3" s="15">
        <v>8.1</v>
      </c>
      <c r="D3" s="16">
        <v>9.3000000000000007</v>
      </c>
      <c r="E3" s="15">
        <v>9.9</v>
      </c>
      <c r="F3">
        <f>SUM(B3:D3)</f>
        <v>31.3</v>
      </c>
      <c r="I3" s="3"/>
      <c r="J3" s="25">
        <f>B3/F3</f>
        <v>0.44408945686900958</v>
      </c>
      <c r="K3" s="25">
        <f>C3/F3</f>
        <v>0.25878594249201275</v>
      </c>
      <c r="L3" s="25">
        <f>D3/F3</f>
        <v>0.29712460063897767</v>
      </c>
    </row>
    <row r="4" spans="1:13" x14ac:dyDescent="0.25">
      <c r="A4" s="3" t="s">
        <v>50</v>
      </c>
      <c r="B4" s="16">
        <v>15.4</v>
      </c>
      <c r="C4" s="15">
        <v>7.9</v>
      </c>
      <c r="D4" s="16">
        <v>10.1</v>
      </c>
      <c r="E4" s="15">
        <v>9.8000000000000007</v>
      </c>
      <c r="F4">
        <f>SUM(B4:D4)</f>
        <v>33.4</v>
      </c>
      <c r="I4" s="3"/>
      <c r="J4" s="25">
        <f t="shared" ref="J4:J20" si="0">B4/F4</f>
        <v>0.46107784431137727</v>
      </c>
      <c r="K4" s="25">
        <f t="shared" ref="K4:K20" si="1">C4/F4</f>
        <v>0.23652694610778446</v>
      </c>
      <c r="L4" s="25">
        <f t="shared" ref="L4:L20" si="2">D4/F4</f>
        <v>0.30239520958083832</v>
      </c>
    </row>
    <row r="5" spans="1:13" x14ac:dyDescent="0.25">
      <c r="A5" s="3" t="s">
        <v>49</v>
      </c>
      <c r="B5" s="16">
        <v>14.5</v>
      </c>
      <c r="C5" s="15">
        <v>7.8</v>
      </c>
      <c r="D5" s="16">
        <v>10.199999999999999</v>
      </c>
      <c r="E5" s="15">
        <v>9.8000000000000007</v>
      </c>
      <c r="F5">
        <f>SUM(B5:D5)</f>
        <v>32.5</v>
      </c>
      <c r="I5" s="3"/>
      <c r="J5" s="25">
        <f t="shared" si="0"/>
        <v>0.44615384615384618</v>
      </c>
      <c r="K5" s="25">
        <f t="shared" si="1"/>
        <v>0.24</v>
      </c>
      <c r="L5" s="25">
        <f t="shared" si="2"/>
        <v>0.31384615384615383</v>
      </c>
    </row>
    <row r="6" spans="1:13" x14ac:dyDescent="0.25">
      <c r="A6" s="3" t="s">
        <v>48</v>
      </c>
      <c r="B6" s="16">
        <v>13.5</v>
      </c>
      <c r="C6" s="15">
        <v>7.7</v>
      </c>
      <c r="D6" s="16">
        <v>9.3000000000000007</v>
      </c>
      <c r="E6" s="15">
        <v>9.5</v>
      </c>
      <c r="F6">
        <f>SUM(B6:D6)</f>
        <v>30.5</v>
      </c>
      <c r="I6" s="3"/>
      <c r="J6" s="25">
        <f t="shared" si="0"/>
        <v>0.44262295081967212</v>
      </c>
      <c r="K6" s="25">
        <f t="shared" si="1"/>
        <v>0.25245901639344265</v>
      </c>
      <c r="L6" s="25">
        <f t="shared" si="2"/>
        <v>0.30491803278688528</v>
      </c>
    </row>
    <row r="7" spans="1:13" x14ac:dyDescent="0.25">
      <c r="A7" s="3" t="s">
        <v>47</v>
      </c>
      <c r="B7" s="16">
        <v>12.7</v>
      </c>
      <c r="C7" s="15">
        <v>7.5</v>
      </c>
      <c r="D7" s="16">
        <v>8.9</v>
      </c>
      <c r="E7" s="15">
        <v>8.6999999999999993</v>
      </c>
      <c r="F7">
        <f>SUM(B7:D7)</f>
        <v>29.1</v>
      </c>
      <c r="I7" s="3"/>
      <c r="J7" s="25">
        <f t="shared" si="0"/>
        <v>0.43642611683848792</v>
      </c>
      <c r="K7" s="25">
        <f t="shared" si="1"/>
        <v>0.25773195876288657</v>
      </c>
      <c r="L7" s="25">
        <f t="shared" si="2"/>
        <v>0.30584192439862545</v>
      </c>
    </row>
    <row r="8" spans="1:13" x14ac:dyDescent="0.25">
      <c r="A8" s="3" t="s">
        <v>46</v>
      </c>
      <c r="B8" s="16">
        <v>12.5</v>
      </c>
      <c r="C8" s="15">
        <v>7.5</v>
      </c>
      <c r="D8" s="16">
        <v>8.1</v>
      </c>
      <c r="E8" s="15">
        <v>8.9</v>
      </c>
      <c r="F8">
        <f>SUM(B8:D8)</f>
        <v>28.1</v>
      </c>
      <c r="I8" s="3"/>
      <c r="J8" s="25">
        <f t="shared" si="0"/>
        <v>0.44483985765124551</v>
      </c>
      <c r="K8" s="25">
        <f t="shared" si="1"/>
        <v>0.2669039145907473</v>
      </c>
      <c r="L8" s="25">
        <f t="shared" si="2"/>
        <v>0.28825622775800708</v>
      </c>
    </row>
    <row r="9" spans="1:13" x14ac:dyDescent="0.25">
      <c r="A9" s="3" t="s">
        <v>45</v>
      </c>
      <c r="B9" s="16">
        <v>11.4</v>
      </c>
      <c r="C9" s="15">
        <v>7.1</v>
      </c>
      <c r="D9" s="16">
        <v>8.3000000000000007</v>
      </c>
      <c r="E9" s="15">
        <v>8.6999999999999993</v>
      </c>
      <c r="F9">
        <f>SUM(B9:D9)</f>
        <v>26.8</v>
      </c>
      <c r="I9" s="3"/>
      <c r="J9" s="25">
        <f t="shared" si="0"/>
        <v>0.42537313432835822</v>
      </c>
      <c r="K9" s="25">
        <f t="shared" si="1"/>
        <v>0.26492537313432835</v>
      </c>
      <c r="L9" s="25">
        <f t="shared" si="2"/>
        <v>0.30970149253731344</v>
      </c>
    </row>
    <row r="10" spans="1:13" x14ac:dyDescent="0.25">
      <c r="A10" s="3" t="s">
        <v>44</v>
      </c>
      <c r="B10" s="16">
        <v>10.4</v>
      </c>
      <c r="C10" s="19">
        <v>7</v>
      </c>
      <c r="D10" s="16">
        <v>9.1</v>
      </c>
      <c r="E10" s="15">
        <v>8.5</v>
      </c>
      <c r="F10">
        <f>SUM(B10:D10)</f>
        <v>26.5</v>
      </c>
      <c r="I10" s="3"/>
      <c r="J10" s="25">
        <f t="shared" si="0"/>
        <v>0.39245283018867927</v>
      </c>
      <c r="K10" s="25">
        <f t="shared" si="1"/>
        <v>0.26415094339622641</v>
      </c>
      <c r="L10" s="25">
        <f t="shared" si="2"/>
        <v>0.34339622641509432</v>
      </c>
    </row>
    <row r="11" spans="1:13" x14ac:dyDescent="0.25">
      <c r="A11" s="3" t="s">
        <v>43</v>
      </c>
      <c r="B11" s="16">
        <v>10.6</v>
      </c>
      <c r="C11" s="15">
        <v>6.9</v>
      </c>
      <c r="D11" s="20">
        <v>9</v>
      </c>
      <c r="E11" s="15">
        <v>8.3000000000000007</v>
      </c>
      <c r="F11">
        <f>SUM(B11:D11)</f>
        <v>26.5</v>
      </c>
      <c r="I11" s="3"/>
      <c r="J11" s="25">
        <f t="shared" si="0"/>
        <v>0.39999999999999997</v>
      </c>
      <c r="K11" s="25">
        <f t="shared" si="1"/>
        <v>0.26037735849056604</v>
      </c>
      <c r="L11" s="25">
        <f t="shared" si="2"/>
        <v>0.33962264150943394</v>
      </c>
    </row>
    <row r="12" spans="1:13" x14ac:dyDescent="0.25">
      <c r="A12" s="3" t="s">
        <v>42</v>
      </c>
      <c r="B12" s="16">
        <v>9.9</v>
      </c>
      <c r="C12" s="15">
        <v>6.4</v>
      </c>
      <c r="D12" s="16">
        <v>8.4</v>
      </c>
      <c r="E12" s="19">
        <v>8</v>
      </c>
      <c r="F12">
        <f>SUM(B12:D12)</f>
        <v>24.700000000000003</v>
      </c>
      <c r="I12" s="3"/>
      <c r="J12" s="25">
        <f t="shared" si="0"/>
        <v>0.40080971659919024</v>
      </c>
      <c r="K12" s="25">
        <f t="shared" si="1"/>
        <v>0.25910931174089069</v>
      </c>
      <c r="L12" s="25">
        <f t="shared" si="2"/>
        <v>0.34008097165991902</v>
      </c>
    </row>
    <row r="13" spans="1:13" x14ac:dyDescent="0.25">
      <c r="A13" s="3" t="s">
        <v>41</v>
      </c>
      <c r="B13" s="16">
        <v>9.1999999999999993</v>
      </c>
      <c r="C13" s="15">
        <v>6.5</v>
      </c>
      <c r="D13" s="16">
        <v>8.6999999999999993</v>
      </c>
      <c r="E13" s="15">
        <v>8.1</v>
      </c>
      <c r="F13">
        <f>SUM(B13:D13)</f>
        <v>24.4</v>
      </c>
      <c r="I13" s="3"/>
      <c r="J13" s="25">
        <f t="shared" si="0"/>
        <v>0.37704918032786883</v>
      </c>
      <c r="K13" s="25">
        <f t="shared" si="1"/>
        <v>0.26639344262295084</v>
      </c>
      <c r="L13" s="25">
        <f t="shared" si="2"/>
        <v>0.35655737704918034</v>
      </c>
    </row>
    <row r="14" spans="1:13" x14ac:dyDescent="0.25">
      <c r="A14" s="3" t="s">
        <v>40</v>
      </c>
      <c r="B14" s="16">
        <v>9.6999999999999993</v>
      </c>
      <c r="C14" s="15">
        <v>6.6</v>
      </c>
      <c r="D14" s="16">
        <v>8.6</v>
      </c>
      <c r="E14" s="15">
        <v>8.1</v>
      </c>
      <c r="F14">
        <f>SUM(B14:D14)</f>
        <v>24.9</v>
      </c>
      <c r="I14" s="3"/>
      <c r="J14" s="25">
        <f t="shared" si="0"/>
        <v>0.38955823293172692</v>
      </c>
      <c r="K14" s="25">
        <f t="shared" si="1"/>
        <v>0.26506024096385544</v>
      </c>
      <c r="L14" s="25">
        <f t="shared" si="2"/>
        <v>0.34538152610441769</v>
      </c>
    </row>
    <row r="15" spans="1:13" x14ac:dyDescent="0.25">
      <c r="A15" s="3" t="s">
        <v>39</v>
      </c>
      <c r="B15" s="16">
        <v>9.1999999999999993</v>
      </c>
      <c r="C15" s="15">
        <v>6.8</v>
      </c>
      <c r="D15" s="16">
        <v>9.3000000000000007</v>
      </c>
      <c r="E15" s="15">
        <v>8.3000000000000007</v>
      </c>
      <c r="F15">
        <f>SUM(B15:D15)</f>
        <v>25.3</v>
      </c>
      <c r="I15" s="3"/>
      <c r="J15" s="25">
        <f t="shared" si="0"/>
        <v>0.36363636363636359</v>
      </c>
      <c r="K15" s="25">
        <f t="shared" si="1"/>
        <v>0.26877470355731226</v>
      </c>
      <c r="L15" s="25">
        <f t="shared" si="2"/>
        <v>0.36758893280632415</v>
      </c>
    </row>
    <row r="16" spans="1:13" x14ac:dyDescent="0.25">
      <c r="A16" s="3" t="s">
        <v>38</v>
      </c>
      <c r="B16" s="16">
        <v>9.4</v>
      </c>
      <c r="C16" s="15">
        <v>6.4</v>
      </c>
      <c r="D16" s="16">
        <v>9.8000000000000007</v>
      </c>
      <c r="E16" s="15">
        <v>8.1</v>
      </c>
      <c r="F16">
        <f>SUM(B16:D16)</f>
        <v>25.6</v>
      </c>
      <c r="I16" s="3"/>
      <c r="J16" s="25">
        <f t="shared" si="0"/>
        <v>0.3671875</v>
      </c>
      <c r="K16" s="25">
        <f t="shared" si="1"/>
        <v>0.25</v>
      </c>
      <c r="L16" s="25">
        <f t="shared" si="2"/>
        <v>0.3828125</v>
      </c>
    </row>
    <row r="17" spans="1:12" x14ac:dyDescent="0.25">
      <c r="A17" s="3" t="s">
        <v>37</v>
      </c>
      <c r="B17" s="16">
        <v>8.6</v>
      </c>
      <c r="C17" s="15">
        <v>6.4</v>
      </c>
      <c r="D17" s="16">
        <v>9.6</v>
      </c>
      <c r="E17" s="15">
        <v>7.8</v>
      </c>
      <c r="F17">
        <f>SUM(B17:D17)</f>
        <v>24.6</v>
      </c>
      <c r="I17" s="3"/>
      <c r="J17" s="25">
        <f t="shared" si="0"/>
        <v>0.34959349593495931</v>
      </c>
      <c r="K17" s="25">
        <f t="shared" si="1"/>
        <v>0.26016260162601623</v>
      </c>
      <c r="L17" s="25">
        <f t="shared" si="2"/>
        <v>0.39024390243902435</v>
      </c>
    </row>
    <row r="18" spans="1:12" x14ac:dyDescent="0.25">
      <c r="A18" s="3" t="s">
        <v>36</v>
      </c>
      <c r="B18" s="16">
        <v>7.7</v>
      </c>
      <c r="C18" s="15">
        <v>5.6</v>
      </c>
      <c r="D18" s="16">
        <v>7.8</v>
      </c>
      <c r="E18" s="19">
        <v>7</v>
      </c>
      <c r="F18">
        <f>SUM(B18:D18)</f>
        <v>21.1</v>
      </c>
      <c r="I18" s="3"/>
      <c r="J18" s="25">
        <f t="shared" si="0"/>
        <v>0.36492890995260663</v>
      </c>
      <c r="K18" s="25">
        <f t="shared" si="1"/>
        <v>0.2654028436018957</v>
      </c>
      <c r="L18" s="25">
        <f t="shared" si="2"/>
        <v>0.36966824644549762</v>
      </c>
    </row>
    <row r="19" spans="1:12" x14ac:dyDescent="0.25">
      <c r="A19" s="3" t="s">
        <v>35</v>
      </c>
      <c r="B19" s="16">
        <v>7.7</v>
      </c>
      <c r="C19" s="15">
        <v>5.9</v>
      </c>
      <c r="D19" s="16">
        <v>7.5</v>
      </c>
      <c r="E19" s="15">
        <v>7.4</v>
      </c>
      <c r="F19">
        <f>SUM(B19:D19)</f>
        <v>21.1</v>
      </c>
      <c r="I19" s="3"/>
      <c r="J19" s="25">
        <f t="shared" si="0"/>
        <v>0.36492890995260663</v>
      </c>
      <c r="K19" s="25">
        <f t="shared" si="1"/>
        <v>0.27962085308056872</v>
      </c>
      <c r="L19" s="25">
        <f t="shared" si="2"/>
        <v>0.3554502369668246</v>
      </c>
    </row>
    <row r="20" spans="1:12" x14ac:dyDescent="0.25">
      <c r="A20" s="3">
        <v>2022</v>
      </c>
      <c r="B20" s="24">
        <v>7.4</v>
      </c>
      <c r="C20" s="24">
        <v>5.7</v>
      </c>
      <c r="D20" s="24">
        <v>7.8</v>
      </c>
      <c r="E20" s="24">
        <v>7.3</v>
      </c>
      <c r="F20">
        <f>SUM(B20:D20)</f>
        <v>20.900000000000002</v>
      </c>
      <c r="I20" s="3"/>
      <c r="J20" s="25">
        <f t="shared" si="0"/>
        <v>0.35406698564593297</v>
      </c>
      <c r="K20" s="25">
        <f t="shared" si="1"/>
        <v>0.27272727272727271</v>
      </c>
      <c r="L20" s="25">
        <f t="shared" si="2"/>
        <v>0.37320574162679421</v>
      </c>
    </row>
    <row r="23" spans="1:12" x14ac:dyDescent="0.25">
      <c r="A23" s="33" t="s">
        <v>81</v>
      </c>
      <c r="B23" s="33"/>
      <c r="C23" s="33"/>
      <c r="D23" s="33"/>
      <c r="E23" s="33"/>
    </row>
    <row r="24" spans="1:12" x14ac:dyDescent="0.25">
      <c r="A24" t="s">
        <v>55</v>
      </c>
      <c r="B24" t="s">
        <v>74</v>
      </c>
      <c r="C24" t="s">
        <v>82</v>
      </c>
      <c r="D24" t="s">
        <v>75</v>
      </c>
    </row>
    <row r="25" spans="1:12" x14ac:dyDescent="0.25">
      <c r="A25">
        <v>2005</v>
      </c>
      <c r="B25" s="27">
        <v>0.44</v>
      </c>
      <c r="C25" s="27">
        <v>0.26</v>
      </c>
      <c r="D25" s="27">
        <v>0.3</v>
      </c>
    </row>
    <row r="26" spans="1:12" x14ac:dyDescent="0.25">
      <c r="A26">
        <v>2015</v>
      </c>
      <c r="B26" s="27">
        <v>0.38</v>
      </c>
      <c r="C26" s="27">
        <v>0.27</v>
      </c>
      <c r="D26" s="27">
        <v>0.36</v>
      </c>
    </row>
    <row r="27" spans="1:12" x14ac:dyDescent="0.25">
      <c r="A27">
        <v>2022</v>
      </c>
      <c r="B27" s="27">
        <v>0.35</v>
      </c>
      <c r="C27" s="27">
        <v>0.27</v>
      </c>
      <c r="D27" s="27">
        <v>0.37</v>
      </c>
    </row>
  </sheetData>
  <autoFilter ref="A24:D27" xr:uid="{843A8820-670C-46AF-BDDB-2E7B158CF4D3}"/>
  <sortState xmlns:xlrd2="http://schemas.microsoft.com/office/spreadsheetml/2017/richdata2" ref="A3:F20">
    <sortCondition ref="A3:A20"/>
  </sortState>
  <mergeCells count="3">
    <mergeCell ref="A1:F1"/>
    <mergeCell ref="I1:M1"/>
    <mergeCell ref="A23:E2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F57F5-242F-45C3-9108-09F037137D35}">
  <sheetPr filterMode="1"/>
  <dimension ref="A1:J42"/>
  <sheetViews>
    <sheetView workbookViewId="0">
      <selection activeCell="C9" sqref="C9"/>
    </sheetView>
  </sheetViews>
  <sheetFormatPr defaultRowHeight="15" x14ac:dyDescent="0.25"/>
  <cols>
    <col min="1" max="1" width="15.42578125" bestFit="1" customWidth="1"/>
    <col min="2" max="2" width="14.5703125" bestFit="1" customWidth="1"/>
    <col min="3" max="3" width="12.28515625" bestFit="1" customWidth="1"/>
    <col min="4" max="4" width="12.7109375" bestFit="1" customWidth="1"/>
    <col min="5" max="5" width="14.28515625" customWidth="1"/>
    <col min="6" max="6" width="17.28515625" bestFit="1" customWidth="1"/>
    <col min="7" max="7" width="24.42578125" bestFit="1" customWidth="1"/>
    <col min="8" max="8" width="13.42578125" bestFit="1" customWidth="1"/>
    <col min="9" max="9" width="11.42578125" bestFit="1" customWidth="1"/>
    <col min="10" max="10" width="12" bestFit="1" customWidth="1"/>
  </cols>
  <sheetData>
    <row r="1" spans="1:6" x14ac:dyDescent="0.25">
      <c r="A1" s="21" t="s">
        <v>88</v>
      </c>
      <c r="B1" t="s">
        <v>85</v>
      </c>
      <c r="C1" t="s">
        <v>86</v>
      </c>
      <c r="D1" t="s">
        <v>87</v>
      </c>
      <c r="E1" t="s">
        <v>89</v>
      </c>
      <c r="F1" s="21"/>
    </row>
    <row r="2" spans="1:6" x14ac:dyDescent="0.25">
      <c r="A2">
        <f>MIN(Repart!B3:E3)</f>
        <v>8.1</v>
      </c>
      <c r="B2">
        <f>Repart!B3/'Ind min'!A2*100</f>
        <v>171.60493827160494</v>
      </c>
      <c r="C2">
        <f>Repart!C3/'Ind min'!A2*100</f>
        <v>100</v>
      </c>
      <c r="D2">
        <f>Repart!D3/'Ind min'!A2*100</f>
        <v>114.81481481481484</v>
      </c>
      <c r="E2">
        <f>Repart!E3/'Ind min'!A2*100</f>
        <v>122.22222222222223</v>
      </c>
    </row>
    <row r="3" spans="1:6" x14ac:dyDescent="0.25">
      <c r="A3">
        <f>MIN(Repart!B4:E4)</f>
        <v>7.9</v>
      </c>
      <c r="B3">
        <f>Repart!B4/'Ind min'!A3*100</f>
        <v>194.9367088607595</v>
      </c>
      <c r="C3">
        <f>Repart!C4/'Ind min'!A3*100</f>
        <v>100</v>
      </c>
      <c r="D3">
        <f>Repart!D4/'Ind min'!A3*100</f>
        <v>127.84810126582278</v>
      </c>
      <c r="E3">
        <f>Repart!E4/'Ind min'!A3*100</f>
        <v>124.0506329113924</v>
      </c>
    </row>
    <row r="4" spans="1:6" x14ac:dyDescent="0.25">
      <c r="A4">
        <f>MIN(Repart!B5:E5)</f>
        <v>7.8</v>
      </c>
      <c r="B4">
        <f>Repart!B5/'Ind min'!A4*100</f>
        <v>185.89743589743591</v>
      </c>
      <c r="C4">
        <f>Repart!C5/'Ind min'!A4*100</f>
        <v>100</v>
      </c>
      <c r="D4">
        <f>Repart!D5/'Ind min'!A4*100</f>
        <v>130.76923076923077</v>
      </c>
      <c r="E4">
        <f>Repart!E5/'Ind min'!A4*100</f>
        <v>125.64102564102566</v>
      </c>
    </row>
    <row r="5" spans="1:6" x14ac:dyDescent="0.25">
      <c r="A5">
        <f>MIN(Repart!B6:E6)</f>
        <v>7.7</v>
      </c>
      <c r="B5">
        <f>Repart!B6/'Ind min'!A5*100</f>
        <v>175.32467532467533</v>
      </c>
      <c r="C5">
        <f>Repart!C6/'Ind min'!A5*100</f>
        <v>100</v>
      </c>
      <c r="D5">
        <f>Repart!D6/'Ind min'!A5*100</f>
        <v>120.77922077922079</v>
      </c>
      <c r="E5">
        <f>Repart!E6/'Ind min'!A5*100</f>
        <v>123.37662337662339</v>
      </c>
    </row>
    <row r="6" spans="1:6" x14ac:dyDescent="0.25">
      <c r="A6">
        <f>MIN(Repart!B7:E7)</f>
        <v>7.5</v>
      </c>
      <c r="B6">
        <f>Repart!B7/'Ind min'!A6*100</f>
        <v>169.33333333333331</v>
      </c>
      <c r="C6">
        <f>Repart!C7/'Ind min'!A6*100</f>
        <v>100</v>
      </c>
      <c r="D6">
        <f>Repart!D7/'Ind min'!A6*100</f>
        <v>118.66666666666667</v>
      </c>
      <c r="E6">
        <f>Repart!E7/'Ind min'!A6*100</f>
        <v>115.99999999999999</v>
      </c>
    </row>
    <row r="7" spans="1:6" x14ac:dyDescent="0.25">
      <c r="A7">
        <f>MIN(Repart!B8:E8)</f>
        <v>7.5</v>
      </c>
      <c r="B7">
        <f>Repart!B8/'Ind min'!A7*100</f>
        <v>166.66666666666669</v>
      </c>
      <c r="C7">
        <f>Repart!C8/'Ind min'!A7*100</f>
        <v>100</v>
      </c>
      <c r="D7">
        <f>Repart!D8/'Ind min'!A7*100</f>
        <v>107.99999999999999</v>
      </c>
      <c r="E7">
        <f>Repart!E8/'Ind min'!A7*100</f>
        <v>118.66666666666667</v>
      </c>
    </row>
    <row r="8" spans="1:6" x14ac:dyDescent="0.25">
      <c r="A8">
        <f>MIN(Repart!B9:E9)</f>
        <v>7.1</v>
      </c>
      <c r="B8">
        <f>Repart!B9/'Ind min'!A8*100</f>
        <v>160.56338028169014</v>
      </c>
      <c r="C8">
        <f>Repart!C9/'Ind min'!A8*100</f>
        <v>100</v>
      </c>
      <c r="D8">
        <f>Repart!D9/'Ind min'!A8*100</f>
        <v>116.90140845070425</v>
      </c>
      <c r="E8">
        <f>Repart!E9/'Ind min'!A8*100</f>
        <v>122.53521126760563</v>
      </c>
    </row>
    <row r="9" spans="1:6" x14ac:dyDescent="0.25">
      <c r="A9">
        <f>MIN(Repart!B10:E10)</f>
        <v>7</v>
      </c>
      <c r="B9">
        <f>Repart!B10/'Ind min'!A9*100</f>
        <v>148.57142857142858</v>
      </c>
      <c r="C9">
        <f>Repart!C10/'Ind min'!A9*100</f>
        <v>100</v>
      </c>
      <c r="D9">
        <f>Repart!D10/'Ind min'!A9*100</f>
        <v>130</v>
      </c>
      <c r="E9">
        <f>Repart!E10/'Ind min'!A9*100</f>
        <v>121.42857142857142</v>
      </c>
    </row>
    <row r="10" spans="1:6" x14ac:dyDescent="0.25">
      <c r="A10">
        <f>MIN(Repart!B11:E11)</f>
        <v>6.9</v>
      </c>
      <c r="B10">
        <f>Repart!B11/'Ind min'!A10*100</f>
        <v>153.62318840579709</v>
      </c>
      <c r="C10">
        <f>Repart!C11/'Ind min'!A10*100</f>
        <v>100</v>
      </c>
      <c r="D10">
        <f>Repart!D11/'Ind min'!A10*100</f>
        <v>130.43478260869566</v>
      </c>
      <c r="E10">
        <f>Repart!E11/'Ind min'!A10*100</f>
        <v>120.28985507246377</v>
      </c>
    </row>
    <row r="11" spans="1:6" x14ac:dyDescent="0.25">
      <c r="A11">
        <f>MIN(Repart!B12:E12)</f>
        <v>6.4</v>
      </c>
      <c r="B11">
        <f>Repart!B12/'Ind min'!A11*100</f>
        <v>154.6875</v>
      </c>
      <c r="C11">
        <f>Repart!C12/'Ind min'!A11*100</f>
        <v>100</v>
      </c>
      <c r="D11">
        <f>Repart!D12/'Ind min'!A11*100</f>
        <v>131.25</v>
      </c>
      <c r="E11">
        <f>Repart!E12/'Ind min'!A11*100</f>
        <v>125</v>
      </c>
    </row>
    <row r="12" spans="1:6" x14ac:dyDescent="0.25">
      <c r="A12">
        <f>MIN(Repart!B13:E13)</f>
        <v>6.5</v>
      </c>
      <c r="B12">
        <f>Repart!B13/'Ind min'!A12*100</f>
        <v>141.53846153846152</v>
      </c>
      <c r="C12">
        <f>Repart!C13/'Ind min'!A12*100</f>
        <v>100</v>
      </c>
      <c r="D12">
        <f>Repart!D13/'Ind min'!A12*100</f>
        <v>133.84615384615384</v>
      </c>
      <c r="E12">
        <f>Repart!E13/'Ind min'!A12*100</f>
        <v>124.61538461538461</v>
      </c>
    </row>
    <row r="13" spans="1:6" x14ac:dyDescent="0.25">
      <c r="A13">
        <f>MIN(Repart!B14:E14)</f>
        <v>6.6</v>
      </c>
      <c r="B13">
        <f>Repart!B14/'Ind min'!A13*100</f>
        <v>146.96969696969697</v>
      </c>
      <c r="C13">
        <f>Repart!C14/'Ind min'!A13*100</f>
        <v>100</v>
      </c>
      <c r="D13">
        <f>Repart!D14/'Ind min'!A13*100</f>
        <v>130.30303030303031</v>
      </c>
      <c r="E13">
        <f>Repart!E14/'Ind min'!A13*100</f>
        <v>122.72727272727273</v>
      </c>
    </row>
    <row r="14" spans="1:6" x14ac:dyDescent="0.25">
      <c r="A14">
        <f>MIN(Repart!B15:E15)</f>
        <v>6.8</v>
      </c>
      <c r="B14">
        <f>Repart!B15/'Ind min'!A14*100</f>
        <v>135.29411764705881</v>
      </c>
      <c r="C14">
        <f>Repart!C15/'Ind min'!A14*100</f>
        <v>100</v>
      </c>
      <c r="D14">
        <f>Repart!D15/'Ind min'!A14*100</f>
        <v>136.76470588235296</v>
      </c>
      <c r="E14">
        <f>Repart!E15/'Ind min'!A14*100</f>
        <v>122.05882352941177</v>
      </c>
    </row>
    <row r="15" spans="1:6" x14ac:dyDescent="0.25">
      <c r="A15">
        <f>MIN(Repart!B16:E16)</f>
        <v>6.4</v>
      </c>
      <c r="B15">
        <f>Repart!B16/'Ind min'!A15*100</f>
        <v>146.875</v>
      </c>
      <c r="C15">
        <f>Repart!C16/'Ind min'!A15*100</f>
        <v>100</v>
      </c>
      <c r="D15">
        <f>Repart!D16/'Ind min'!A15*100</f>
        <v>153.125</v>
      </c>
      <c r="E15">
        <f>Repart!E16/'Ind min'!A15*100</f>
        <v>126.56249999999997</v>
      </c>
    </row>
    <row r="16" spans="1:6" x14ac:dyDescent="0.25">
      <c r="A16">
        <f>MIN(Repart!B17:E17)</f>
        <v>6.4</v>
      </c>
      <c r="B16">
        <f>Repart!B17/'Ind min'!A16*100</f>
        <v>134.37499999999997</v>
      </c>
      <c r="C16">
        <f>Repart!C17/'Ind min'!A16*100</f>
        <v>100</v>
      </c>
      <c r="D16">
        <f>Repart!D17/'Ind min'!A16*100</f>
        <v>149.99999999999997</v>
      </c>
      <c r="E16">
        <f>Repart!E17/'Ind min'!A16*100</f>
        <v>121.875</v>
      </c>
    </row>
    <row r="17" spans="1:10" x14ac:dyDescent="0.25">
      <c r="A17">
        <f>MIN(Repart!B18:E18)</f>
        <v>5.6</v>
      </c>
      <c r="B17">
        <f>Repart!B18/'Ind min'!A17*100</f>
        <v>137.50000000000003</v>
      </c>
      <c r="C17">
        <f>Repart!C18/'Ind min'!A17*100</f>
        <v>100</v>
      </c>
      <c r="D17">
        <f>Repart!D18/'Ind min'!A17*100</f>
        <v>139.28571428571431</v>
      </c>
      <c r="E17">
        <f>Repart!E18/'Ind min'!A17*100</f>
        <v>125</v>
      </c>
    </row>
    <row r="18" spans="1:10" x14ac:dyDescent="0.25">
      <c r="A18">
        <f>MIN(Repart!B19:E19)</f>
        <v>5.9</v>
      </c>
      <c r="B18">
        <f>Repart!B19/'Ind min'!A18*100</f>
        <v>130.50847457627117</v>
      </c>
      <c r="C18">
        <f>Repart!C19/'Ind min'!A18*100</f>
        <v>100</v>
      </c>
      <c r="D18">
        <f>Repart!D19/'Ind min'!A18*100</f>
        <v>127.11864406779661</v>
      </c>
      <c r="E18">
        <f>Repart!E19/'Ind min'!A18*100</f>
        <v>125.42372881355932</v>
      </c>
    </row>
    <row r="19" spans="1:10" x14ac:dyDescent="0.25">
      <c r="A19">
        <f>MIN(Repart!B20:E20)</f>
        <v>5.7</v>
      </c>
      <c r="B19">
        <f>Repart!B20/'Ind min'!A19*100</f>
        <v>129.82456140350877</v>
      </c>
      <c r="C19">
        <f>Repart!C20/'Ind min'!A19*100</f>
        <v>100</v>
      </c>
      <c r="D19">
        <f>Repart!D20/'Ind min'!A19*100</f>
        <v>136.84210526315789</v>
      </c>
      <c r="E19">
        <f>Repart!E20/'Ind min'!A19*100</f>
        <v>128.07017543859649</v>
      </c>
    </row>
    <row r="20" spans="1:10" x14ac:dyDescent="0.25">
      <c r="A20" s="3"/>
      <c r="B20" s="16"/>
      <c r="C20" s="15"/>
      <c r="D20" s="16"/>
      <c r="E20" s="15"/>
    </row>
    <row r="21" spans="1:10" x14ac:dyDescent="0.25">
      <c r="A21" s="3"/>
      <c r="B21" s="16"/>
      <c r="C21" s="15"/>
      <c r="D21" s="16"/>
      <c r="E21" s="15"/>
    </row>
    <row r="22" spans="1:10" x14ac:dyDescent="0.25">
      <c r="A22" s="3"/>
      <c r="B22" s="16"/>
      <c r="C22" s="15"/>
      <c r="D22" s="16"/>
      <c r="E22" s="15"/>
    </row>
    <row r="23" spans="1:10" x14ac:dyDescent="0.25">
      <c r="A23" s="34" t="s">
        <v>90</v>
      </c>
      <c r="B23" s="35"/>
      <c r="C23" s="35"/>
      <c r="D23" s="35"/>
      <c r="E23" s="35"/>
      <c r="F23" s="35"/>
      <c r="G23" s="35"/>
    </row>
    <row r="24" spans="1:10" x14ac:dyDescent="0.25">
      <c r="A24" s="4" t="s">
        <v>55</v>
      </c>
      <c r="B24" s="6" t="s">
        <v>29</v>
      </c>
      <c r="C24" s="6" t="s">
        <v>30</v>
      </c>
      <c r="D24" s="6" t="s">
        <v>31</v>
      </c>
      <c r="E24" s="6" t="s">
        <v>32</v>
      </c>
      <c r="F24" s="21" t="s">
        <v>83</v>
      </c>
      <c r="G24" s="21" t="s">
        <v>84</v>
      </c>
      <c r="H24" s="21" t="s">
        <v>85</v>
      </c>
      <c r="I24" s="21" t="s">
        <v>86</v>
      </c>
      <c r="J24" s="21" t="s">
        <v>87</v>
      </c>
    </row>
    <row r="25" spans="1:10" hidden="1" x14ac:dyDescent="0.25">
      <c r="A25" s="3">
        <v>2022</v>
      </c>
      <c r="B25" s="23">
        <v>7.4</v>
      </c>
      <c r="C25" s="23">
        <v>5.7</v>
      </c>
      <c r="D25" s="23">
        <v>7.8</v>
      </c>
      <c r="E25" s="23">
        <v>7.3</v>
      </c>
      <c r="F25">
        <f>MIN(B25:D25)</f>
        <v>5.7</v>
      </c>
      <c r="G25" t="str">
        <f>IF(B25=F25,"Denmark",IF(C25=F25,"Austria",IF(D25=F25,"France","")))</f>
        <v>Austria</v>
      </c>
    </row>
    <row r="26" spans="1:10" hidden="1" x14ac:dyDescent="0.25">
      <c r="A26" s="3" t="s">
        <v>35</v>
      </c>
      <c r="B26" s="16">
        <v>7.7</v>
      </c>
      <c r="C26" s="15">
        <v>5.9</v>
      </c>
      <c r="D26" s="16">
        <v>7.5</v>
      </c>
      <c r="E26" s="15">
        <v>7.4</v>
      </c>
      <c r="F26">
        <f t="shared" ref="F26:F42" si="0">MIN(B26:D26)</f>
        <v>5.9</v>
      </c>
      <c r="G26" t="str">
        <f t="shared" ref="G26:G42" si="1">IF(B26=F26,"Denmark",IF(C26=F26,"Austria",IF(D26=F26,"France","")))</f>
        <v>Austria</v>
      </c>
    </row>
    <row r="27" spans="1:10" hidden="1" x14ac:dyDescent="0.25">
      <c r="A27" s="3" t="s">
        <v>36</v>
      </c>
      <c r="B27" s="16">
        <v>7.7</v>
      </c>
      <c r="C27" s="15">
        <v>5.6</v>
      </c>
      <c r="D27" s="16">
        <v>7.8</v>
      </c>
      <c r="E27" s="19">
        <v>7</v>
      </c>
      <c r="F27">
        <f t="shared" si="0"/>
        <v>5.6</v>
      </c>
      <c r="G27" t="str">
        <f t="shared" si="1"/>
        <v>Austria</v>
      </c>
    </row>
    <row r="28" spans="1:10" hidden="1" x14ac:dyDescent="0.25">
      <c r="A28" s="3" t="s">
        <v>37</v>
      </c>
      <c r="B28" s="16">
        <v>8.6</v>
      </c>
      <c r="C28" s="15">
        <v>6.4</v>
      </c>
      <c r="D28" s="16">
        <v>9.6</v>
      </c>
      <c r="E28" s="15">
        <v>7.8</v>
      </c>
      <c r="F28">
        <f t="shared" si="0"/>
        <v>6.4</v>
      </c>
      <c r="G28" t="str">
        <f t="shared" si="1"/>
        <v>Austria</v>
      </c>
    </row>
    <row r="29" spans="1:10" hidden="1" x14ac:dyDescent="0.25">
      <c r="A29" s="3" t="s">
        <v>38</v>
      </c>
      <c r="B29" s="16">
        <v>9.4</v>
      </c>
      <c r="C29" s="15">
        <v>6.4</v>
      </c>
      <c r="D29" s="16">
        <v>9.8000000000000007</v>
      </c>
      <c r="E29" s="15">
        <v>8.1</v>
      </c>
      <c r="F29">
        <f t="shared" si="0"/>
        <v>6.4</v>
      </c>
      <c r="G29" t="str">
        <f t="shared" si="1"/>
        <v>Austria</v>
      </c>
    </row>
    <row r="30" spans="1:10" hidden="1" x14ac:dyDescent="0.25">
      <c r="A30" s="3" t="s">
        <v>39</v>
      </c>
      <c r="B30" s="16">
        <v>9.1999999999999993</v>
      </c>
      <c r="C30" s="15">
        <v>6.8</v>
      </c>
      <c r="D30" s="16">
        <v>9.3000000000000007</v>
      </c>
      <c r="E30" s="15">
        <v>8.3000000000000007</v>
      </c>
      <c r="F30">
        <f t="shared" si="0"/>
        <v>6.8</v>
      </c>
      <c r="G30" t="str">
        <f t="shared" si="1"/>
        <v>Austria</v>
      </c>
    </row>
    <row r="31" spans="1:10" hidden="1" x14ac:dyDescent="0.25">
      <c r="A31" s="3" t="s">
        <v>40</v>
      </c>
      <c r="B31" s="16">
        <v>9.6999999999999993</v>
      </c>
      <c r="C31" s="15">
        <v>6.6</v>
      </c>
      <c r="D31" s="16">
        <v>8.6</v>
      </c>
      <c r="E31" s="15">
        <v>8.1</v>
      </c>
      <c r="F31">
        <f t="shared" si="0"/>
        <v>6.6</v>
      </c>
      <c r="G31" t="str">
        <f t="shared" si="1"/>
        <v>Austria</v>
      </c>
    </row>
    <row r="32" spans="1:10" hidden="1" x14ac:dyDescent="0.25">
      <c r="A32" s="3" t="s">
        <v>41</v>
      </c>
      <c r="B32" s="16">
        <v>9.1999999999999993</v>
      </c>
      <c r="C32" s="15">
        <v>6.5</v>
      </c>
      <c r="D32" s="16">
        <v>8.6999999999999993</v>
      </c>
      <c r="E32" s="15">
        <v>8.1</v>
      </c>
      <c r="F32">
        <f t="shared" si="0"/>
        <v>6.5</v>
      </c>
      <c r="G32" t="str">
        <f t="shared" si="1"/>
        <v>Austria</v>
      </c>
    </row>
    <row r="33" spans="1:10" hidden="1" x14ac:dyDescent="0.25">
      <c r="A33" s="3" t="s">
        <v>42</v>
      </c>
      <c r="B33" s="16">
        <v>9.9</v>
      </c>
      <c r="C33" s="15">
        <v>6.4</v>
      </c>
      <c r="D33" s="16">
        <v>8.4</v>
      </c>
      <c r="E33" s="19">
        <v>8</v>
      </c>
      <c r="F33">
        <f t="shared" si="0"/>
        <v>6.4</v>
      </c>
      <c r="G33" t="str">
        <f t="shared" si="1"/>
        <v>Austria</v>
      </c>
    </row>
    <row r="34" spans="1:10" hidden="1" x14ac:dyDescent="0.25">
      <c r="A34" s="3" t="s">
        <v>43</v>
      </c>
      <c r="B34" s="16">
        <v>10.6</v>
      </c>
      <c r="C34" s="15">
        <v>6.9</v>
      </c>
      <c r="D34" s="20">
        <v>9</v>
      </c>
      <c r="E34" s="15">
        <v>8.3000000000000007</v>
      </c>
      <c r="F34">
        <f t="shared" si="0"/>
        <v>6.9</v>
      </c>
      <c r="G34" t="str">
        <f t="shared" si="1"/>
        <v>Austria</v>
      </c>
    </row>
    <row r="35" spans="1:10" hidden="1" x14ac:dyDescent="0.25">
      <c r="A35" s="3" t="s">
        <v>44</v>
      </c>
      <c r="B35" s="16">
        <v>10.4</v>
      </c>
      <c r="C35" s="19">
        <v>7</v>
      </c>
      <c r="D35" s="16">
        <v>9.1</v>
      </c>
      <c r="E35" s="15">
        <v>8.5</v>
      </c>
      <c r="F35">
        <f t="shared" si="0"/>
        <v>7</v>
      </c>
      <c r="G35" t="str">
        <f t="shared" si="1"/>
        <v>Austria</v>
      </c>
    </row>
    <row r="36" spans="1:10" hidden="1" x14ac:dyDescent="0.25">
      <c r="A36" s="3" t="s">
        <v>45</v>
      </c>
      <c r="B36" s="16">
        <v>11.4</v>
      </c>
      <c r="C36" s="15">
        <v>7.1</v>
      </c>
      <c r="D36" s="16">
        <v>8.3000000000000007</v>
      </c>
      <c r="E36" s="15">
        <v>8.6999999999999993</v>
      </c>
      <c r="F36">
        <f t="shared" si="0"/>
        <v>7.1</v>
      </c>
      <c r="G36" t="str">
        <f t="shared" si="1"/>
        <v>Austria</v>
      </c>
    </row>
    <row r="37" spans="1:10" hidden="1" x14ac:dyDescent="0.25">
      <c r="A37" s="3" t="s">
        <v>46</v>
      </c>
      <c r="B37" s="16">
        <v>12.5</v>
      </c>
      <c r="C37" s="15">
        <v>7.5</v>
      </c>
      <c r="D37" s="16">
        <v>8.1</v>
      </c>
      <c r="E37" s="15">
        <v>8.9</v>
      </c>
      <c r="F37">
        <f t="shared" si="0"/>
        <v>7.5</v>
      </c>
      <c r="G37" t="str">
        <f t="shared" si="1"/>
        <v>Austria</v>
      </c>
    </row>
    <row r="38" spans="1:10" hidden="1" x14ac:dyDescent="0.25">
      <c r="A38" s="3" t="s">
        <v>47</v>
      </c>
      <c r="B38" s="16">
        <v>12.7</v>
      </c>
      <c r="C38" s="15">
        <v>7.5</v>
      </c>
      <c r="D38" s="16">
        <v>8.9</v>
      </c>
      <c r="E38" s="15">
        <v>8.6999999999999993</v>
      </c>
      <c r="F38">
        <f t="shared" si="0"/>
        <v>7.5</v>
      </c>
      <c r="G38" t="str">
        <f t="shared" si="1"/>
        <v>Austria</v>
      </c>
    </row>
    <row r="39" spans="1:10" hidden="1" x14ac:dyDescent="0.25">
      <c r="A39" s="3" t="s">
        <v>48</v>
      </c>
      <c r="B39" s="16">
        <v>13.5</v>
      </c>
      <c r="C39" s="15">
        <v>7.7</v>
      </c>
      <c r="D39" s="16">
        <v>9.3000000000000007</v>
      </c>
      <c r="E39" s="15">
        <v>9.5</v>
      </c>
      <c r="F39">
        <f t="shared" si="0"/>
        <v>7.7</v>
      </c>
      <c r="G39" t="str">
        <f t="shared" si="1"/>
        <v>Austria</v>
      </c>
    </row>
    <row r="40" spans="1:10" hidden="1" x14ac:dyDescent="0.25">
      <c r="A40" s="3" t="s">
        <v>49</v>
      </c>
      <c r="B40" s="16">
        <v>14.5</v>
      </c>
      <c r="C40" s="15">
        <v>7.8</v>
      </c>
      <c r="D40" s="16">
        <v>10.199999999999999</v>
      </c>
      <c r="E40" s="15">
        <v>9.8000000000000007</v>
      </c>
      <c r="F40">
        <f t="shared" si="0"/>
        <v>7.8</v>
      </c>
      <c r="G40" t="str">
        <f t="shared" si="1"/>
        <v>Austria</v>
      </c>
    </row>
    <row r="41" spans="1:10" hidden="1" x14ac:dyDescent="0.25">
      <c r="A41" s="3" t="s">
        <v>50</v>
      </c>
      <c r="B41" s="16">
        <v>15.4</v>
      </c>
      <c r="C41" s="15">
        <v>7.9</v>
      </c>
      <c r="D41" s="16">
        <v>10.1</v>
      </c>
      <c r="E41" s="15">
        <v>9.8000000000000007</v>
      </c>
      <c r="F41">
        <f t="shared" si="0"/>
        <v>7.9</v>
      </c>
      <c r="G41" t="str">
        <f t="shared" si="1"/>
        <v>Austria</v>
      </c>
    </row>
    <row r="42" spans="1:10" x14ac:dyDescent="0.25">
      <c r="A42" s="3" t="s">
        <v>51</v>
      </c>
      <c r="B42" s="16">
        <v>13.9</v>
      </c>
      <c r="C42" s="15">
        <v>8.1</v>
      </c>
      <c r="D42" s="16">
        <v>9.3000000000000007</v>
      </c>
      <c r="E42" s="15">
        <v>9.9</v>
      </c>
      <c r="F42">
        <f t="shared" si="0"/>
        <v>8.1</v>
      </c>
      <c r="G42" t="str">
        <f t="shared" si="1"/>
        <v>Austria</v>
      </c>
      <c r="H42">
        <f>B42/F42*100</f>
        <v>171.60493827160494</v>
      </c>
      <c r="I42">
        <f>C42/F42*100</f>
        <v>100</v>
      </c>
      <c r="J42">
        <f>D42/F42*100</f>
        <v>114.81481481481484</v>
      </c>
    </row>
  </sheetData>
  <autoFilter ref="A24:G42" xr:uid="{E22F57F5-242F-45C3-9108-09F037137D35}">
    <filterColumn colId="0">
      <filters>
        <filter val="2005"/>
      </filters>
    </filterColumn>
  </autoFilter>
  <mergeCells count="1">
    <mergeCell ref="A23:G2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10009D-9B45-43E2-98A0-1FA0E46B6D75}">
  <dimension ref="A1:AB72"/>
  <sheetViews>
    <sheetView topLeftCell="A79" workbookViewId="0">
      <selection activeCell="A2" sqref="A2"/>
    </sheetView>
  </sheetViews>
  <sheetFormatPr defaultRowHeight="15" x14ac:dyDescent="0.25"/>
  <cols>
    <col min="1" max="1" width="27.5703125" customWidth="1"/>
    <col min="2" max="2" width="16.7109375" bestFit="1" customWidth="1"/>
    <col min="3" max="3" width="17" bestFit="1" customWidth="1"/>
    <col min="4" max="4" width="15.28515625" bestFit="1" customWidth="1"/>
    <col min="5" max="5" width="36" bestFit="1" customWidth="1"/>
    <col min="6" max="6" width="15.7109375" bestFit="1" customWidth="1"/>
    <col min="7" max="7" width="16.140625" bestFit="1" customWidth="1"/>
    <col min="8" max="8" width="14" customWidth="1"/>
    <col min="9" max="9" width="18.7109375" bestFit="1" customWidth="1"/>
    <col min="10" max="10" width="16.7109375" bestFit="1" customWidth="1"/>
    <col min="11" max="11" width="17" bestFit="1" customWidth="1"/>
    <col min="12" max="12" width="15.28515625" bestFit="1" customWidth="1"/>
    <col min="13" max="13" width="18" bestFit="1" customWidth="1"/>
    <col min="14" max="14" width="15.7109375" bestFit="1" customWidth="1"/>
    <col min="15" max="15" width="16.140625" bestFit="1" customWidth="1"/>
    <col min="19" max="19" width="5" bestFit="1" customWidth="1"/>
    <col min="20" max="20" width="8.42578125" bestFit="1" customWidth="1"/>
    <col min="21" max="21" width="6.5703125" bestFit="1" customWidth="1"/>
    <col min="22" max="22" width="6.85546875" bestFit="1" customWidth="1"/>
    <col min="23" max="23" width="36" bestFit="1" customWidth="1"/>
    <col min="24" max="24" width="15.42578125" bestFit="1" customWidth="1"/>
    <col min="25" max="25" width="18.7109375" bestFit="1" customWidth="1"/>
    <col min="26" max="26" width="16.7109375" bestFit="1" customWidth="1"/>
    <col min="27" max="27" width="17" bestFit="1" customWidth="1"/>
    <col min="28" max="28" width="15.28515625" bestFit="1" customWidth="1"/>
  </cols>
  <sheetData>
    <row r="1" spans="1:28" x14ac:dyDescent="0.25">
      <c r="A1" s="21" t="s">
        <v>91</v>
      </c>
      <c r="B1" s="21" t="s">
        <v>92</v>
      </c>
      <c r="C1" s="21" t="s">
        <v>93</v>
      </c>
      <c r="D1" s="21" t="s">
        <v>94</v>
      </c>
      <c r="E1" t="s">
        <v>95</v>
      </c>
      <c r="F1" t="s">
        <v>96</v>
      </c>
      <c r="G1" t="s">
        <v>97</v>
      </c>
      <c r="H1" s="21"/>
      <c r="I1" s="21"/>
      <c r="J1" s="21"/>
      <c r="K1" s="21"/>
      <c r="L1" s="21"/>
      <c r="S1" s="4"/>
      <c r="T1" s="6"/>
      <c r="U1" s="6"/>
      <c r="V1" s="6"/>
      <c r="W1" s="6"/>
      <c r="X1" s="21"/>
      <c r="Y1" s="21"/>
      <c r="Z1" s="21"/>
      <c r="AA1" s="21"/>
      <c r="AB1" s="21"/>
    </row>
    <row r="2" spans="1:28" x14ac:dyDescent="0.25">
      <c r="A2">
        <f>Repart!B3/Repart!$B$20*100</f>
        <v>187.83783783783784</v>
      </c>
      <c r="B2">
        <f>Repart!C3/Repart!$C$20*100</f>
        <v>142.10526315789474</v>
      </c>
      <c r="C2">
        <f>Repart!D3/Repart!$D$20*100</f>
        <v>119.23076923076925</v>
      </c>
      <c r="D2">
        <f>Repart!E3/Repart!$E$20*100</f>
        <v>135.61643835616439</v>
      </c>
      <c r="E2">
        <f>'Ind min'!B4-100</f>
        <v>85.897435897435912</v>
      </c>
      <c r="F2">
        <f>'Ind min'!$C$2-100</f>
        <v>0</v>
      </c>
      <c r="G2">
        <f>'Ind min'!D4-100</f>
        <v>30.769230769230774</v>
      </c>
      <c r="S2" s="3"/>
      <c r="T2" s="24"/>
      <c r="U2" s="24"/>
      <c r="V2" s="24"/>
      <c r="W2" s="24"/>
    </row>
    <row r="3" spans="1:28" x14ac:dyDescent="0.25">
      <c r="A3">
        <f>Repart!B4/Repart!$B$20*100</f>
        <v>208.10810810810813</v>
      </c>
      <c r="B3">
        <f>Repart!C4/Repart!$C$20*100</f>
        <v>138.59649122807019</v>
      </c>
      <c r="C3">
        <f>Repart!D4/Repart!$D$20*100</f>
        <v>129.4871794871795</v>
      </c>
      <c r="D3">
        <f>Repart!E4/Repart!$E$20*100</f>
        <v>134.24657534246575</v>
      </c>
      <c r="E3">
        <f>'Ind min'!B5-100</f>
        <v>75.324675324675326</v>
      </c>
      <c r="F3">
        <f>'Ind min'!$C$2-100</f>
        <v>0</v>
      </c>
      <c r="G3">
        <f>'Ind min'!D5-100</f>
        <v>20.779220779220793</v>
      </c>
      <c r="S3" s="3"/>
      <c r="T3" s="16"/>
      <c r="U3" s="15"/>
      <c r="V3" s="16"/>
      <c r="W3" s="15"/>
    </row>
    <row r="4" spans="1:28" x14ac:dyDescent="0.25">
      <c r="A4">
        <f>Repart!B5/Repart!$B$20*100</f>
        <v>195.94594594594594</v>
      </c>
      <c r="B4">
        <f>Repart!C5/Repart!$C$20*100</f>
        <v>136.84210526315789</v>
      </c>
      <c r="C4">
        <f>Repart!D5/Repart!$D$20*100</f>
        <v>130.76923076923077</v>
      </c>
      <c r="D4">
        <f>Repart!E5/Repart!$E$20*100</f>
        <v>134.24657534246575</v>
      </c>
      <c r="E4">
        <f>'Ind min'!B6-100</f>
        <v>69.333333333333314</v>
      </c>
      <c r="F4">
        <f>'Ind min'!$C$2-100</f>
        <v>0</v>
      </c>
      <c r="G4">
        <f>'Ind min'!D6-100</f>
        <v>18.666666666666671</v>
      </c>
      <c r="S4" s="3"/>
      <c r="T4" s="16"/>
      <c r="U4" s="15"/>
      <c r="V4" s="16"/>
      <c r="W4" s="19"/>
    </row>
    <row r="5" spans="1:28" x14ac:dyDescent="0.25">
      <c r="A5">
        <f>Repart!B6/Repart!$B$20*100</f>
        <v>182.43243243243242</v>
      </c>
      <c r="B5">
        <f>Repart!C6/Repart!$C$20*100</f>
        <v>135.08771929824562</v>
      </c>
      <c r="C5">
        <f>Repart!D6/Repart!$D$20*100</f>
        <v>119.23076923076925</v>
      </c>
      <c r="D5">
        <f>Repart!E6/Repart!$E$20*100</f>
        <v>130.13698630136986</v>
      </c>
      <c r="E5">
        <f>'Ind min'!B7-100</f>
        <v>66.666666666666686</v>
      </c>
      <c r="F5">
        <f>'Ind min'!$C$2-100</f>
        <v>0</v>
      </c>
      <c r="G5">
        <f>'Ind min'!D7-100</f>
        <v>7.9999999999999858</v>
      </c>
      <c r="S5" s="3"/>
      <c r="T5" s="16"/>
      <c r="U5" s="15"/>
      <c r="V5" s="16"/>
      <c r="W5" s="15"/>
    </row>
    <row r="6" spans="1:28" x14ac:dyDescent="0.25">
      <c r="A6">
        <f>Repart!B7/Repart!$B$20*100</f>
        <v>171.62162162162161</v>
      </c>
      <c r="B6">
        <f>Repart!C7/Repart!$C$20*100</f>
        <v>131.57894736842104</v>
      </c>
      <c r="C6">
        <f>Repart!D7/Repart!$D$20*100</f>
        <v>114.10256410256412</v>
      </c>
      <c r="D6">
        <f>Repart!E7/Repart!$E$20*100</f>
        <v>119.17808219178082</v>
      </c>
      <c r="E6">
        <f>'Ind min'!B8-100</f>
        <v>60.563380281690144</v>
      </c>
      <c r="F6">
        <f>'Ind min'!$C$2-100</f>
        <v>0</v>
      </c>
      <c r="G6">
        <f>'Ind min'!D8-100</f>
        <v>16.901408450704253</v>
      </c>
      <c r="S6" s="3"/>
      <c r="T6" s="16"/>
      <c r="U6" s="15"/>
      <c r="V6" s="16"/>
      <c r="W6" s="15"/>
    </row>
    <row r="7" spans="1:28" x14ac:dyDescent="0.25">
      <c r="A7">
        <f>Repart!B8/Repart!$B$20*100</f>
        <v>168.91891891891891</v>
      </c>
      <c r="B7">
        <f>Repart!C8/Repart!$C$20*100</f>
        <v>131.57894736842104</v>
      </c>
      <c r="C7">
        <f>Repart!D8/Repart!$D$20*100</f>
        <v>103.84615384615385</v>
      </c>
      <c r="D7">
        <f>Repart!E8/Repart!$E$20*100</f>
        <v>121.91780821917808</v>
      </c>
      <c r="E7">
        <f>'Ind min'!B9-100</f>
        <v>48.571428571428584</v>
      </c>
      <c r="F7">
        <f>'Ind min'!$C$2-100</f>
        <v>0</v>
      </c>
      <c r="G7">
        <f>'Ind min'!D9-100</f>
        <v>30</v>
      </c>
      <c r="S7" s="3"/>
      <c r="T7" s="16"/>
      <c r="U7" s="15"/>
      <c r="V7" s="16"/>
      <c r="W7" s="15"/>
    </row>
    <row r="8" spans="1:28" x14ac:dyDescent="0.25">
      <c r="A8">
        <f>Repart!B9/Repart!$B$20*100</f>
        <v>154.05405405405406</v>
      </c>
      <c r="B8">
        <f>Repart!C9/Repart!$C$20*100</f>
        <v>124.56140350877192</v>
      </c>
      <c r="C8">
        <f>Repart!D9/Repart!$D$20*100</f>
        <v>106.41025641025644</v>
      </c>
      <c r="D8">
        <f>Repart!E9/Repart!$E$20*100</f>
        <v>119.17808219178082</v>
      </c>
      <c r="E8">
        <f>'Ind min'!B10-100</f>
        <v>53.623188405797094</v>
      </c>
      <c r="F8">
        <f>'Ind min'!$C$2-100</f>
        <v>0</v>
      </c>
      <c r="G8">
        <f>'Ind min'!D10-100</f>
        <v>30.434782608695656</v>
      </c>
      <c r="S8" s="3"/>
      <c r="T8" s="16"/>
      <c r="U8" s="15"/>
      <c r="V8" s="16"/>
      <c r="W8" s="15"/>
    </row>
    <row r="9" spans="1:28" x14ac:dyDescent="0.25">
      <c r="A9">
        <f>Repart!B10/Repart!$B$20*100</f>
        <v>140.54054054054055</v>
      </c>
      <c r="B9">
        <f>Repart!C10/Repart!$C$20*100</f>
        <v>122.80701754385966</v>
      </c>
      <c r="C9">
        <f>Repart!D10/Repart!$D$20*100</f>
        <v>116.66666666666667</v>
      </c>
      <c r="D9">
        <f>Repart!E10/Repart!$E$20*100</f>
        <v>116.43835616438356</v>
      </c>
      <c r="E9">
        <f>'Ind min'!B11-100</f>
        <v>54.6875</v>
      </c>
      <c r="F9">
        <f>'Ind min'!$C$2-100</f>
        <v>0</v>
      </c>
      <c r="G9">
        <f>'Ind min'!D11-100</f>
        <v>31.25</v>
      </c>
      <c r="S9" s="3"/>
      <c r="T9" s="16"/>
      <c r="U9" s="15"/>
      <c r="V9" s="16"/>
      <c r="W9" s="15"/>
    </row>
    <row r="10" spans="1:28" x14ac:dyDescent="0.25">
      <c r="A10">
        <f>Repart!B11/Repart!$B$20*100</f>
        <v>143.24324324324323</v>
      </c>
      <c r="B10">
        <f>Repart!C11/Repart!$C$20*100</f>
        <v>121.05263157894737</v>
      </c>
      <c r="C10">
        <f>Repart!D11/Repart!$D$20*100</f>
        <v>115.3846153846154</v>
      </c>
      <c r="D10">
        <f>Repart!E11/Repart!$E$20*100</f>
        <v>113.69863013698631</v>
      </c>
      <c r="E10">
        <f>'Ind min'!B12-100</f>
        <v>41.538461538461519</v>
      </c>
      <c r="F10">
        <f>'Ind min'!$C$2-100</f>
        <v>0</v>
      </c>
      <c r="G10">
        <f>'Ind min'!D12-100</f>
        <v>33.84615384615384</v>
      </c>
      <c r="S10" s="3"/>
      <c r="T10" s="16"/>
      <c r="U10" s="15"/>
      <c r="V10" s="16"/>
      <c r="W10" s="19"/>
    </row>
    <row r="11" spans="1:28" x14ac:dyDescent="0.25">
      <c r="A11">
        <f>Repart!B12/Repart!$B$20*100</f>
        <v>133.78378378378378</v>
      </c>
      <c r="B11">
        <f>Repart!C12/Repart!$C$20*100</f>
        <v>112.28070175438596</v>
      </c>
      <c r="C11">
        <f>Repart!D12/Repart!$D$20*100</f>
        <v>107.69230769230771</v>
      </c>
      <c r="D11">
        <f>Repart!E12/Repart!$E$20*100</f>
        <v>109.58904109589041</v>
      </c>
      <c r="E11">
        <f>'Ind min'!B13-100</f>
        <v>46.969696969696969</v>
      </c>
      <c r="F11">
        <f>'Ind min'!$C$2-100</f>
        <v>0</v>
      </c>
      <c r="G11">
        <f>'Ind min'!D13-100</f>
        <v>30.303030303030312</v>
      </c>
      <c r="S11" s="3"/>
      <c r="T11" s="16"/>
      <c r="U11" s="15"/>
      <c r="V11" s="20"/>
      <c r="W11" s="15"/>
    </row>
    <row r="12" spans="1:28" x14ac:dyDescent="0.25">
      <c r="A12">
        <f>Repart!B13/Repart!$B$20*100</f>
        <v>124.32432432432429</v>
      </c>
      <c r="B12">
        <f>Repart!C13/Repart!$C$20*100</f>
        <v>114.03508771929825</v>
      </c>
      <c r="C12">
        <f>Repart!D13/Repart!$D$20*100</f>
        <v>111.53846153846155</v>
      </c>
      <c r="D12">
        <f>Repart!E13/Repart!$E$20*100</f>
        <v>110.95890410958904</v>
      </c>
      <c r="E12">
        <f>'Ind min'!B14-100</f>
        <v>35.294117647058812</v>
      </c>
      <c r="F12">
        <f>'Ind min'!$C$2-100</f>
        <v>0</v>
      </c>
      <c r="G12">
        <f>'Ind min'!D14-100</f>
        <v>36.764705882352956</v>
      </c>
      <c r="S12" s="3"/>
      <c r="T12" s="16"/>
      <c r="U12" s="19"/>
      <c r="V12" s="16"/>
      <c r="W12" s="15"/>
    </row>
    <row r="13" spans="1:28" x14ac:dyDescent="0.25">
      <c r="A13">
        <f>Repart!B14/Repart!$B$20*100</f>
        <v>131.08108108108107</v>
      </c>
      <c r="B13">
        <f>Repart!C14/Repart!$C$20*100</f>
        <v>115.78947368421051</v>
      </c>
      <c r="C13">
        <f>Repart!D14/Repart!$D$20*100</f>
        <v>110.25641025641026</v>
      </c>
      <c r="D13">
        <f>Repart!E14/Repart!$E$20*100</f>
        <v>110.95890410958904</v>
      </c>
      <c r="E13">
        <f>'Ind min'!B15-100</f>
        <v>46.875</v>
      </c>
      <c r="F13">
        <f>'Ind min'!$C$2-100</f>
        <v>0</v>
      </c>
      <c r="G13">
        <f>'Ind min'!D15-100</f>
        <v>53.125</v>
      </c>
      <c r="S13" s="3"/>
      <c r="T13" s="16"/>
      <c r="U13" s="15"/>
      <c r="V13" s="16"/>
      <c r="W13" s="15"/>
    </row>
    <row r="14" spans="1:28" x14ac:dyDescent="0.25">
      <c r="A14">
        <f>Repart!B15/Repart!$B$20*100</f>
        <v>124.32432432432429</v>
      </c>
      <c r="B14">
        <f>Repart!C15/Repart!$C$20*100</f>
        <v>119.29824561403508</v>
      </c>
      <c r="C14">
        <f>Repart!D15/Repart!$D$20*100</f>
        <v>119.23076923076925</v>
      </c>
      <c r="D14">
        <f>Repart!E15/Repart!$E$20*100</f>
        <v>113.69863013698631</v>
      </c>
      <c r="E14">
        <f>'Ind min'!B16-100</f>
        <v>34.374999999999972</v>
      </c>
      <c r="F14">
        <f>'Ind min'!$C$2-100</f>
        <v>0</v>
      </c>
      <c r="G14">
        <f>'Ind min'!D16-100</f>
        <v>49.999999999999972</v>
      </c>
      <c r="S14" s="3"/>
      <c r="T14" s="16"/>
      <c r="U14" s="15"/>
      <c r="V14" s="16"/>
      <c r="W14" s="15"/>
    </row>
    <row r="15" spans="1:28" x14ac:dyDescent="0.25">
      <c r="A15">
        <f>Repart!B16/Repart!$B$20*100</f>
        <v>127.02702702702702</v>
      </c>
      <c r="B15">
        <f>Repart!C16/Repart!$C$20*100</f>
        <v>112.28070175438596</v>
      </c>
      <c r="C15">
        <f>Repart!D16/Repart!$D$20*100</f>
        <v>125.64102564102566</v>
      </c>
      <c r="D15">
        <f>Repart!E16/Repart!$E$20*100</f>
        <v>110.95890410958904</v>
      </c>
      <c r="E15">
        <f>'Ind min'!B17-100</f>
        <v>37.500000000000028</v>
      </c>
      <c r="F15">
        <f>'Ind min'!$C$2-100</f>
        <v>0</v>
      </c>
      <c r="G15">
        <f>'Ind min'!D17-100</f>
        <v>39.285714285714306</v>
      </c>
      <c r="S15" s="3"/>
      <c r="T15" s="16"/>
      <c r="U15" s="15"/>
      <c r="V15" s="16"/>
      <c r="W15" s="15"/>
    </row>
    <row r="16" spans="1:28" x14ac:dyDescent="0.25">
      <c r="A16">
        <f>Repart!B17/Repart!$B$20*100</f>
        <v>116.21621621621621</v>
      </c>
      <c r="B16">
        <f>Repart!C17/Repart!$C$20*100</f>
        <v>112.28070175438596</v>
      </c>
      <c r="C16">
        <f>Repart!D17/Repart!$D$20*100</f>
        <v>123.07692307692308</v>
      </c>
      <c r="D16">
        <f>Repart!E17/Repart!$E$20*100</f>
        <v>106.84931506849315</v>
      </c>
      <c r="E16">
        <f>'Ind min'!B18-100</f>
        <v>30.508474576271169</v>
      </c>
      <c r="F16">
        <f>'Ind min'!$C$2-100</f>
        <v>0</v>
      </c>
      <c r="G16">
        <f>'Ind min'!D18-100</f>
        <v>27.118644067796609</v>
      </c>
      <c r="S16" s="3"/>
      <c r="T16" s="16"/>
      <c r="U16" s="15"/>
      <c r="V16" s="16"/>
      <c r="W16" s="15"/>
    </row>
    <row r="17" spans="1:23" x14ac:dyDescent="0.25">
      <c r="A17">
        <f>Repart!B18/Repart!$B$20*100</f>
        <v>104.05405405405406</v>
      </c>
      <c r="B17">
        <f>Repart!C18/Repart!$C$20*100</f>
        <v>98.245614035087712</v>
      </c>
      <c r="C17">
        <f>Repart!D18/Repart!$D$20*100</f>
        <v>100</v>
      </c>
      <c r="D17">
        <f>Repart!E18/Repart!$E$20*100</f>
        <v>95.890410958904113</v>
      </c>
      <c r="E17">
        <f>'Ind min'!B19-100</f>
        <v>29.824561403508767</v>
      </c>
      <c r="F17">
        <f>'Ind min'!$C$2-100</f>
        <v>0</v>
      </c>
      <c r="G17">
        <f>'Ind min'!D19-100</f>
        <v>36.84210526315789</v>
      </c>
      <c r="S17" s="3"/>
      <c r="T17" s="16"/>
      <c r="U17" s="15"/>
      <c r="V17" s="16"/>
      <c r="W17" s="15"/>
    </row>
    <row r="18" spans="1:23" x14ac:dyDescent="0.25">
      <c r="A18">
        <f>Repart!B19/Repart!$B$20*100</f>
        <v>104.05405405405406</v>
      </c>
      <c r="B18">
        <f>Repart!C19/Repart!$C$20*100</f>
        <v>103.50877192982458</v>
      </c>
      <c r="C18">
        <f>Repart!D19/Repart!$D$20*100</f>
        <v>96.15384615384616</v>
      </c>
      <c r="D18">
        <f>Repart!E19/Repart!$E$20*100</f>
        <v>101.36986301369863</v>
      </c>
      <c r="E18">
        <f>'Ind min'!B20-100</f>
        <v>-100</v>
      </c>
      <c r="F18">
        <f>'Ind min'!$C$2-100</f>
        <v>0</v>
      </c>
      <c r="G18">
        <f>'Ind min'!D20-100</f>
        <v>-100</v>
      </c>
      <c r="S18" s="3"/>
      <c r="T18" s="16"/>
      <c r="U18" s="15"/>
      <c r="V18" s="16"/>
      <c r="W18" s="15"/>
    </row>
    <row r="19" spans="1:23" x14ac:dyDescent="0.25">
      <c r="A19">
        <f>Repart!B20/Repart!$B$20*100</f>
        <v>100</v>
      </c>
      <c r="B19">
        <f>Repart!C20/Repart!$C$20*100</f>
        <v>100</v>
      </c>
      <c r="C19">
        <f>Repart!D20/Repart!$D$20*100</f>
        <v>100</v>
      </c>
      <c r="D19">
        <f>Repart!E20/Repart!$E$20*100</f>
        <v>100</v>
      </c>
      <c r="E19">
        <f>'Ind min'!B21-100</f>
        <v>-100</v>
      </c>
      <c r="F19">
        <f>'Ind min'!$C$2-100</f>
        <v>0</v>
      </c>
      <c r="G19">
        <f>'Ind min'!D21-100</f>
        <v>-100</v>
      </c>
      <c r="S19" s="3"/>
      <c r="T19" s="16"/>
      <c r="U19" s="15"/>
      <c r="V19" s="16"/>
      <c r="W19" s="15"/>
    </row>
    <row r="48" spans="1:1" x14ac:dyDescent="0.25">
      <c r="A48" t="s">
        <v>122</v>
      </c>
    </row>
    <row r="49" spans="1:12" x14ac:dyDescent="0.25">
      <c r="A49" t="s">
        <v>124</v>
      </c>
    </row>
    <row r="54" spans="1:12" x14ac:dyDescent="0.25">
      <c r="A54" s="21" t="s">
        <v>98</v>
      </c>
      <c r="B54" s="21" t="s">
        <v>100</v>
      </c>
      <c r="C54" s="21" t="s">
        <v>99</v>
      </c>
      <c r="D54" s="21" t="s">
        <v>101</v>
      </c>
      <c r="E54" s="6"/>
      <c r="F54" s="21"/>
      <c r="G54" s="21"/>
      <c r="H54" s="21"/>
      <c r="I54" s="21"/>
      <c r="J54" s="21"/>
      <c r="K54" s="21"/>
      <c r="L54" s="21"/>
    </row>
    <row r="55" spans="1:12" x14ac:dyDescent="0.25">
      <c r="A55">
        <f>Repart!B3/Repart!$B$5*100</f>
        <v>95.862068965517238</v>
      </c>
      <c r="B55">
        <f>Repart!C3/$C$5*100</f>
        <v>6.7935483870967719</v>
      </c>
      <c r="C55">
        <f>Repart!D3/Repart!$D$5*100</f>
        <v>91.176470588235304</v>
      </c>
      <c r="D55">
        <f>Repart!E3/Repart!$E$5*100</f>
        <v>101.0204081632653</v>
      </c>
      <c r="E55" s="24"/>
    </row>
    <row r="56" spans="1:12" x14ac:dyDescent="0.25">
      <c r="A56">
        <f>Repart!B4/Repart!$B$5*100</f>
        <v>106.20689655172416</v>
      </c>
      <c r="B56">
        <f>Repart!C4/$C$5*100</f>
        <v>6.6258064516129016</v>
      </c>
      <c r="C56">
        <f>Repart!D4/Repart!$D$5*100</f>
        <v>99.019607843137265</v>
      </c>
      <c r="D56">
        <f>Repart!E4/Repart!$E$5*100</f>
        <v>100</v>
      </c>
      <c r="E56" s="15"/>
    </row>
    <row r="57" spans="1:12" x14ac:dyDescent="0.25">
      <c r="A57">
        <f>Repart!B5/Repart!$B$5*100</f>
        <v>100</v>
      </c>
      <c r="B57">
        <f>Repart!C5/Repart!$C$5*100</f>
        <v>100</v>
      </c>
      <c r="C57">
        <f>Repart!D5/Repart!$D$5*100</f>
        <v>100</v>
      </c>
      <c r="D57">
        <f>Repart!E5/Repart!$E$5*100</f>
        <v>100</v>
      </c>
      <c r="E57" s="19"/>
    </row>
    <row r="58" spans="1:12" x14ac:dyDescent="0.25">
      <c r="A58">
        <f>Repart!B6/Repart!$B$5*100</f>
        <v>93.103448275862064</v>
      </c>
      <c r="B58">
        <f>Repart!C6/$C$5*100</f>
        <v>6.4580645161290304</v>
      </c>
      <c r="C58">
        <f>Repart!D6/Repart!$D$5*100</f>
        <v>91.176470588235304</v>
      </c>
      <c r="D58">
        <f>Repart!E6/Repart!$E$5*100</f>
        <v>96.938775510204081</v>
      </c>
      <c r="E58" s="15"/>
    </row>
    <row r="59" spans="1:12" x14ac:dyDescent="0.25">
      <c r="A59">
        <f>Repart!B7/Repart!$B$5*100</f>
        <v>87.586206896551715</v>
      </c>
      <c r="B59">
        <f>Repart!C7/$C$5*100</f>
        <v>6.290322580645161</v>
      </c>
      <c r="C59">
        <f>Repart!D7/Repart!$D$5*100</f>
        <v>87.254901960784323</v>
      </c>
      <c r="D59">
        <f>Repart!E7/Repart!$E$5*100</f>
        <v>88.775510204081627</v>
      </c>
      <c r="E59" s="15"/>
    </row>
    <row r="60" spans="1:12" x14ac:dyDescent="0.25">
      <c r="A60">
        <f>Repart!B8/Repart!$B$5*100</f>
        <v>86.206896551724128</v>
      </c>
      <c r="B60">
        <f>Repart!C8/$C$5*100</f>
        <v>6.290322580645161</v>
      </c>
      <c r="C60">
        <f>Repart!D8/Repart!$D$5*100</f>
        <v>79.411764705882362</v>
      </c>
      <c r="D60">
        <f>Repart!E8/Repart!$E$5*100</f>
        <v>90.816326530612244</v>
      </c>
      <c r="E60" s="15"/>
    </row>
    <row r="61" spans="1:12" x14ac:dyDescent="0.25">
      <c r="A61">
        <f>Repart!B9/Repart!$B$5*100</f>
        <v>78.620689655172413</v>
      </c>
      <c r="B61">
        <f>Repart!C9/$C$5*100</f>
        <v>5.9548387096774178</v>
      </c>
      <c r="C61">
        <f>Repart!D9/Repart!$D$5*100</f>
        <v>81.37254901960786</v>
      </c>
      <c r="D61">
        <f>Repart!E9/Repart!$E$5*100</f>
        <v>88.775510204081627</v>
      </c>
      <c r="E61" s="15"/>
    </row>
    <row r="62" spans="1:12" x14ac:dyDescent="0.25">
      <c r="A62">
        <f>Repart!B10/Repart!$B$5*100</f>
        <v>71.724137931034477</v>
      </c>
      <c r="B62">
        <f>Repart!C10/$C$5*100</f>
        <v>5.8709677419354822</v>
      </c>
      <c r="C62">
        <f>Repart!D10/Repart!$D$5*100</f>
        <v>89.215686274509807</v>
      </c>
      <c r="D62">
        <f>Repart!E10/Repart!$E$5*100</f>
        <v>86.734693877551024</v>
      </c>
      <c r="E62" s="15"/>
    </row>
    <row r="63" spans="1:12" x14ac:dyDescent="0.25">
      <c r="A63">
        <f>Repart!B11/Repart!$B$5*100</f>
        <v>73.103448275862064</v>
      </c>
      <c r="B63">
        <f>Repart!C11/$C$5*100</f>
        <v>5.7870967741935475</v>
      </c>
      <c r="C63">
        <f>Repart!D11/Repart!$D$5*100</f>
        <v>88.235294117647072</v>
      </c>
      <c r="D63">
        <f>Repart!E11/Repart!$E$5*100</f>
        <v>84.693877551020407</v>
      </c>
      <c r="E63" s="19"/>
    </row>
    <row r="64" spans="1:12" x14ac:dyDescent="0.25">
      <c r="A64">
        <f>Repart!B12/Repart!$B$5*100</f>
        <v>68.275862068965523</v>
      </c>
      <c r="B64">
        <f>Repart!C12/$C$5*100</f>
        <v>5.3677419354838705</v>
      </c>
      <c r="C64">
        <f>Repart!D12/Repart!$D$5*100</f>
        <v>82.352941176470594</v>
      </c>
      <c r="D64">
        <f>Repart!E12/Repart!$E$5*100</f>
        <v>81.632653061224474</v>
      </c>
      <c r="E64" s="15"/>
    </row>
    <row r="65" spans="1:5" x14ac:dyDescent="0.25">
      <c r="A65">
        <f>Repart!B13/Repart!$B$5*100</f>
        <v>63.448275862068961</v>
      </c>
      <c r="B65">
        <f>Repart!C13/$C$5*100</f>
        <v>5.4516129032258052</v>
      </c>
      <c r="C65">
        <f>Repart!D13/Repart!$D$5*100</f>
        <v>85.294117647058826</v>
      </c>
      <c r="D65">
        <f>Repart!E13/Repart!$E$5*100</f>
        <v>82.65306122448979</v>
      </c>
      <c r="E65" s="15"/>
    </row>
    <row r="66" spans="1:5" x14ac:dyDescent="0.25">
      <c r="A66">
        <f>Repart!B14/Repart!$B$5*100</f>
        <v>66.896551724137936</v>
      </c>
      <c r="B66">
        <f>Repart!C14/$C$5*100</f>
        <v>5.5354838709677407</v>
      </c>
      <c r="C66">
        <f>Repart!D14/Repart!$D$5*100</f>
        <v>84.313725490196077</v>
      </c>
      <c r="D66">
        <f>Repart!E14/Repart!$E$5*100</f>
        <v>82.65306122448979</v>
      </c>
      <c r="E66" s="15"/>
    </row>
    <row r="67" spans="1:5" x14ac:dyDescent="0.25">
      <c r="A67">
        <f>Repart!B15/Repart!$B$5*100</f>
        <v>63.448275862068961</v>
      </c>
      <c r="B67">
        <f>Repart!C15/$C$5*100</f>
        <v>5.7032258064516119</v>
      </c>
      <c r="C67">
        <f>Repart!D15/Repart!$D$5*100</f>
        <v>91.176470588235304</v>
      </c>
      <c r="D67">
        <f>Repart!E15/Repart!$E$5*100</f>
        <v>84.693877551020407</v>
      </c>
      <c r="E67" s="15"/>
    </row>
    <row r="68" spans="1:5" x14ac:dyDescent="0.25">
      <c r="A68">
        <f>Repart!B16/Repart!$B$5*100</f>
        <v>64.827586206896555</v>
      </c>
      <c r="B68">
        <f>Repart!C16/$C$5*100</f>
        <v>5.3677419354838705</v>
      </c>
      <c r="C68">
        <f>Repart!D16/Repart!$D$5*100</f>
        <v>96.078431372549034</v>
      </c>
      <c r="D68">
        <f>Repart!E16/Repart!$E$5*100</f>
        <v>82.65306122448979</v>
      </c>
      <c r="E68" s="15"/>
    </row>
    <row r="69" spans="1:5" x14ac:dyDescent="0.25">
      <c r="A69">
        <f>Repart!B17/Repart!$B$5*100</f>
        <v>59.310344827586206</v>
      </c>
      <c r="B69">
        <f>Repart!C17/$C$5*100</f>
        <v>5.3677419354838705</v>
      </c>
      <c r="C69">
        <f>Repart!D17/Repart!$D$5*100</f>
        <v>94.117647058823522</v>
      </c>
      <c r="D69">
        <f>Repart!E17/Repart!$E$5*100</f>
        <v>79.591836734693871</v>
      </c>
      <c r="E69" s="15"/>
    </row>
    <row r="70" spans="1:5" x14ac:dyDescent="0.25">
      <c r="A70">
        <f>Repart!B18/Repart!$B$5*100</f>
        <v>53.103448275862078</v>
      </c>
      <c r="B70">
        <f>Repart!C18/$C$5*100</f>
        <v>4.6967741935483858</v>
      </c>
      <c r="C70">
        <f>Repart!D18/Repart!$D$5*100</f>
        <v>76.47058823529413</v>
      </c>
      <c r="D70">
        <f>Repart!E18/Repart!$E$5*100</f>
        <v>71.428571428571416</v>
      </c>
      <c r="E70" s="15"/>
    </row>
    <row r="71" spans="1:5" x14ac:dyDescent="0.25">
      <c r="A71">
        <f>Repart!B19/Repart!$B$5*100</f>
        <v>53.103448275862078</v>
      </c>
      <c r="B71">
        <f>Repart!C19/$C$5*100</f>
        <v>4.9483870967741925</v>
      </c>
      <c r="C71">
        <f>Repart!D19/Repart!$D$5*100</f>
        <v>73.529411764705884</v>
      </c>
      <c r="D71">
        <f>Repart!E19/Repart!$E$5*100</f>
        <v>75.510204081632651</v>
      </c>
      <c r="E71" s="15"/>
    </row>
    <row r="72" spans="1:5" x14ac:dyDescent="0.25">
      <c r="A72">
        <f>Repart!B20/Repart!$B$5*100</f>
        <v>51.03448275862069</v>
      </c>
      <c r="B72">
        <f>Repart!C20/$C$5*100</f>
        <v>4.7806451612903222</v>
      </c>
      <c r="C72">
        <f>Repart!D20/Repart!$D$5*100</f>
        <v>76.47058823529413</v>
      </c>
      <c r="D72">
        <f>Repart!E20/Repart!$E$5*100</f>
        <v>74.489795918367335</v>
      </c>
      <c r="E72" s="15"/>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E2E35-9ED1-464F-813B-3D61E6FAD2FE}">
  <dimension ref="A1:F54"/>
  <sheetViews>
    <sheetView topLeftCell="B33" workbookViewId="0">
      <selection activeCell="B26" sqref="B26"/>
    </sheetView>
  </sheetViews>
  <sheetFormatPr defaultRowHeight="15" x14ac:dyDescent="0.25"/>
  <cols>
    <col min="1" max="1" width="255.7109375" bestFit="1" customWidth="1"/>
    <col min="2" max="2" width="28" bestFit="1" customWidth="1"/>
    <col min="3" max="3" width="28.42578125" bestFit="1" customWidth="1"/>
    <col min="4" max="4" width="26.42578125" bestFit="1" customWidth="1"/>
    <col min="5" max="5" width="36" bestFit="1" customWidth="1"/>
    <col min="6" max="6" width="27.42578125" bestFit="1" customWidth="1"/>
    <col min="7" max="7" width="28" bestFit="1" customWidth="1"/>
    <col min="8" max="8" width="28.42578125" bestFit="1" customWidth="1"/>
    <col min="9" max="9" width="26.42578125" bestFit="1" customWidth="1"/>
  </cols>
  <sheetData>
    <row r="1" spans="1:6" x14ac:dyDescent="0.25">
      <c r="A1" s="21" t="s">
        <v>102</v>
      </c>
      <c r="B1" t="s">
        <v>103</v>
      </c>
      <c r="C1" t="s">
        <v>104</v>
      </c>
      <c r="D1" t="s">
        <v>105</v>
      </c>
      <c r="E1" s="6"/>
      <c r="F1" s="21"/>
    </row>
    <row r="2" spans="1:6" x14ac:dyDescent="0.25">
      <c r="A2">
        <f>(Repart!B3-Repart!B20)/Repart!B20</f>
        <v>0.87837837837837829</v>
      </c>
      <c r="B2">
        <f>(Repart!C3-Repart!C20)/Repart!C20</f>
        <v>0.42105263157894729</v>
      </c>
      <c r="C2">
        <f>(Repart!D3-Repart!D20)/Repart!D20</f>
        <v>0.19230769230769243</v>
      </c>
      <c r="D2">
        <f>(Repart!E3-Repart!E20)/Repart!E20</f>
        <v>0.35616438356164393</v>
      </c>
      <c r="E2" s="24"/>
    </row>
    <row r="3" spans="1:6" x14ac:dyDescent="0.25">
      <c r="A3" s="29"/>
      <c r="B3" s="16"/>
      <c r="C3" s="15"/>
      <c r="D3" s="16"/>
      <c r="E3" s="15"/>
    </row>
    <row r="4" spans="1:6" x14ac:dyDescent="0.25">
      <c r="A4" s="29"/>
      <c r="B4" s="16"/>
      <c r="C4" s="15"/>
      <c r="D4" s="16"/>
      <c r="E4" s="19"/>
    </row>
    <row r="5" spans="1:6" x14ac:dyDescent="0.25">
      <c r="A5" s="29"/>
      <c r="B5" s="16"/>
      <c r="C5" s="15"/>
      <c r="D5" s="16"/>
      <c r="E5" s="15"/>
    </row>
    <row r="6" spans="1:6" x14ac:dyDescent="0.25">
      <c r="A6" s="29"/>
      <c r="B6" s="16"/>
      <c r="C6" s="15"/>
      <c r="D6" s="16"/>
      <c r="E6" s="15"/>
    </row>
    <row r="7" spans="1:6" x14ac:dyDescent="0.25">
      <c r="A7" s="29"/>
      <c r="B7" s="16"/>
      <c r="C7" s="15"/>
      <c r="D7" s="16"/>
      <c r="E7" s="15"/>
    </row>
    <row r="8" spans="1:6" x14ac:dyDescent="0.25">
      <c r="A8" s="29"/>
      <c r="B8" s="16"/>
      <c r="C8" s="15"/>
      <c r="D8" s="16"/>
      <c r="E8" s="15"/>
    </row>
    <row r="9" spans="1:6" x14ac:dyDescent="0.25">
      <c r="A9" s="29"/>
      <c r="B9" s="16"/>
      <c r="C9" s="15"/>
      <c r="D9" s="16"/>
      <c r="E9" s="15"/>
    </row>
    <row r="10" spans="1:6" x14ac:dyDescent="0.25">
      <c r="A10" s="29"/>
      <c r="B10" s="16"/>
      <c r="C10" s="15"/>
      <c r="D10" s="16"/>
      <c r="E10" s="19"/>
    </row>
    <row r="11" spans="1:6" x14ac:dyDescent="0.25">
      <c r="A11" s="29"/>
      <c r="B11" s="16"/>
      <c r="C11" s="15"/>
      <c r="D11" s="20"/>
      <c r="E11" s="15"/>
    </row>
    <row r="12" spans="1:6" x14ac:dyDescent="0.25">
      <c r="A12" s="29"/>
      <c r="B12" s="16"/>
      <c r="C12" s="19"/>
      <c r="D12" s="16"/>
      <c r="E12" s="15"/>
    </row>
    <row r="13" spans="1:6" x14ac:dyDescent="0.25">
      <c r="A13" s="29"/>
      <c r="B13" s="16"/>
      <c r="C13" s="15"/>
      <c r="D13" s="16"/>
      <c r="E13" s="15"/>
    </row>
    <row r="14" spans="1:6" x14ac:dyDescent="0.25">
      <c r="A14" s="29"/>
      <c r="B14" s="16"/>
      <c r="C14" s="15"/>
      <c r="D14" s="16"/>
      <c r="E14" s="15"/>
    </row>
    <row r="15" spans="1:6" x14ac:dyDescent="0.25">
      <c r="A15" s="29"/>
      <c r="B15" s="16"/>
      <c r="C15" s="15"/>
      <c r="D15" s="16"/>
      <c r="E15" s="15"/>
    </row>
    <row r="16" spans="1:6" x14ac:dyDescent="0.25">
      <c r="A16" s="29"/>
      <c r="B16" s="16"/>
      <c r="C16" s="15"/>
      <c r="D16" s="16"/>
      <c r="E16" s="15"/>
    </row>
    <row r="17" spans="1:5" x14ac:dyDescent="0.25">
      <c r="A17" s="29"/>
      <c r="B17" s="16"/>
      <c r="C17" s="15"/>
      <c r="D17" s="16"/>
      <c r="E17" s="15"/>
    </row>
    <row r="18" spans="1:5" x14ac:dyDescent="0.25">
      <c r="A18" s="29"/>
      <c r="B18" s="16"/>
      <c r="C18" s="15"/>
      <c r="D18" s="16"/>
      <c r="E18" s="15"/>
    </row>
    <row r="19" spans="1:5" x14ac:dyDescent="0.25">
      <c r="A19" s="29"/>
      <c r="B19" s="16"/>
      <c r="C19" s="15"/>
      <c r="D19" s="16"/>
      <c r="E19" s="15"/>
    </row>
    <row r="21" spans="1:5" x14ac:dyDescent="0.25">
      <c r="A21" s="35" t="s">
        <v>106</v>
      </c>
      <c r="B21" s="35"/>
      <c r="C21" s="35"/>
      <c r="D21" s="35"/>
    </row>
    <row r="22" spans="1:5" x14ac:dyDescent="0.25">
      <c r="A22">
        <f>(Repart!F3-Repart!F20)/Repart!F20*100</f>
        <v>49.760765550239221</v>
      </c>
    </row>
    <row r="24" spans="1:5" x14ac:dyDescent="0.25">
      <c r="A24" s="33" t="s">
        <v>107</v>
      </c>
      <c r="B24" s="33"/>
      <c r="C24" s="33"/>
      <c r="D24" s="33"/>
    </row>
    <row r="25" spans="1:5" x14ac:dyDescent="0.25">
      <c r="A25" t="s">
        <v>109</v>
      </c>
      <c r="B25" t="s">
        <v>108</v>
      </c>
      <c r="C25" t="s">
        <v>111</v>
      </c>
      <c r="D25" t="s">
        <v>112</v>
      </c>
    </row>
    <row r="26" spans="1:5" x14ac:dyDescent="0.25">
      <c r="A26" t="s">
        <v>29</v>
      </c>
      <c r="B26">
        <f>(Repart!B5-Repart!B20)/Repart!B20*100</f>
        <v>95.945945945945937</v>
      </c>
      <c r="C26">
        <f>(Repart!B3-Repart!B5)/Repart!B5*100</f>
        <v>-4.1379310344827562</v>
      </c>
      <c r="D26">
        <f>(Repart!B3-Repart!B20)/Repart!B20*100</f>
        <v>87.837837837837824</v>
      </c>
    </row>
    <row r="27" spans="1:5" x14ac:dyDescent="0.25">
      <c r="A27" t="s">
        <v>30</v>
      </c>
      <c r="B27">
        <f>(Repart!C5-Repart!C20)/Repart!C20*100</f>
        <v>36.84210526315789</v>
      </c>
      <c r="C27" s="22">
        <f>(Repart!C3-Repart!C5)/Repart!C5*100</f>
        <v>3.8461538461538445</v>
      </c>
      <c r="D27">
        <f>(Repart!C3-Repart!C20)/Repart!C20*100</f>
        <v>42.105263157894726</v>
      </c>
    </row>
    <row r="28" spans="1:5" x14ac:dyDescent="0.25">
      <c r="A28" t="s">
        <v>31</v>
      </c>
      <c r="B28">
        <f>(Repart!D5-Repart!D20)/Repart!D20*100</f>
        <v>30.769230769230766</v>
      </c>
      <c r="C28">
        <f>(Repart!D3-Repart!D5)/Repart!D5*100</f>
        <v>-8.8235294117646923</v>
      </c>
      <c r="D28">
        <f>(Repart!D3-Repart!D20)/Repart!D20*100</f>
        <v>19.230769230769244</v>
      </c>
    </row>
    <row r="29" spans="1:5" x14ac:dyDescent="0.25">
      <c r="A29" t="s">
        <v>110</v>
      </c>
      <c r="B29">
        <f>(Repart!E5-Repart!E20)/Repart!E20*100</f>
        <v>34.246575342465768</v>
      </c>
      <c r="C29">
        <f>(Repart!E3-Repart!E5)/Repart!E5*100</f>
        <v>1.0204081632653024</v>
      </c>
      <c r="D29">
        <f>(Repart!E3-Repart!E20)/Repart!E20*100</f>
        <v>35.616438356164394</v>
      </c>
    </row>
    <row r="53" spans="1:1" x14ac:dyDescent="0.25">
      <c r="A53" t="s">
        <v>122</v>
      </c>
    </row>
    <row r="54" spans="1:1" x14ac:dyDescent="0.25">
      <c r="A54" t="s">
        <v>123</v>
      </c>
    </row>
  </sheetData>
  <mergeCells count="2">
    <mergeCell ref="A21:D21"/>
    <mergeCell ref="A24:D24"/>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721B7-0FD6-4616-AAA5-BEF55D0E6466}">
  <dimension ref="A1:L38"/>
  <sheetViews>
    <sheetView workbookViewId="0">
      <selection activeCell="B1" sqref="B1"/>
    </sheetView>
  </sheetViews>
  <sheetFormatPr defaultRowHeight="15" x14ac:dyDescent="0.25"/>
  <cols>
    <col min="1" max="1" width="10" bestFit="1" customWidth="1"/>
    <col min="2" max="2" width="11.85546875" bestFit="1" customWidth="1"/>
    <col min="3" max="3" width="16.140625" bestFit="1" customWidth="1"/>
    <col min="4" max="4" width="21.5703125" bestFit="1" customWidth="1"/>
    <col min="5" max="5" width="11" bestFit="1" customWidth="1"/>
    <col min="6" max="6" width="24.28515625" bestFit="1" customWidth="1"/>
  </cols>
  <sheetData>
    <row r="1" spans="1:6" x14ac:dyDescent="0.25">
      <c r="A1" t="s">
        <v>109</v>
      </c>
      <c r="B1" t="s">
        <v>116</v>
      </c>
      <c r="C1" t="s">
        <v>117</v>
      </c>
      <c r="D1" t="s">
        <v>118</v>
      </c>
      <c r="E1" t="s">
        <v>119</v>
      </c>
      <c r="F1" t="s">
        <v>120</v>
      </c>
    </row>
    <row r="2" spans="1:6" x14ac:dyDescent="0.25">
      <c r="A2" t="s">
        <v>113</v>
      </c>
      <c r="B2" s="27">
        <v>-0.28000000000000003</v>
      </c>
      <c r="C2">
        <f>100*(1+(B2/100))</f>
        <v>99.72</v>
      </c>
      <c r="D2" s="28">
        <f>'Ind min'!B4/Obj!C2*100</f>
        <v>186.41941024612507</v>
      </c>
      <c r="E2">
        <v>78</v>
      </c>
      <c r="F2">
        <f>(E2/'Taux var'!C26)^(1/9)-1</f>
        <v>-2.3858022483843691</v>
      </c>
    </row>
    <row r="3" spans="1:6" x14ac:dyDescent="0.25">
      <c r="A3" t="s">
        <v>114</v>
      </c>
      <c r="B3" s="27">
        <v>-0.36</v>
      </c>
      <c r="C3">
        <f t="shared" ref="C3:C5" si="0">100*(1+(B3/100))</f>
        <v>99.64</v>
      </c>
      <c r="D3" s="28">
        <f>'Ind min'!B5/Obj!C3*100</f>
        <v>175.9581245731386</v>
      </c>
      <c r="E3">
        <v>89</v>
      </c>
      <c r="F3">
        <f>(E3-'Taux var'!C27)^(1/9)-1</f>
        <v>0.63857808054286669</v>
      </c>
    </row>
    <row r="4" spans="1:6" x14ac:dyDescent="0.25">
      <c r="A4" t="s">
        <v>115</v>
      </c>
      <c r="B4" s="27">
        <v>-0.45</v>
      </c>
      <c r="C4">
        <f t="shared" si="0"/>
        <v>99.550000000000011</v>
      </c>
      <c r="D4" s="28">
        <f>'Ind min'!B6/Obj!C4*100</f>
        <v>170.09877783358442</v>
      </c>
      <c r="E4">
        <v>67</v>
      </c>
      <c r="F4">
        <v>0</v>
      </c>
    </row>
    <row r="5" spans="1:6" x14ac:dyDescent="0.25">
      <c r="A5" t="s">
        <v>110</v>
      </c>
      <c r="B5" s="27">
        <v>-0.5</v>
      </c>
      <c r="C5">
        <f t="shared" si="0"/>
        <v>99.5</v>
      </c>
      <c r="D5" s="28">
        <f>'Ind min'!B7/Obj!C5*100</f>
        <v>167.50418760469015</v>
      </c>
      <c r="E5">
        <v>90</v>
      </c>
      <c r="F5">
        <f>(E5/'Taux var'!C29)^(1/9)-1</f>
        <v>0.64498967401222296</v>
      </c>
    </row>
    <row r="26" spans="1:12" x14ac:dyDescent="0.25">
      <c r="A26" t="s">
        <v>122</v>
      </c>
    </row>
    <row r="27" spans="1:12" x14ac:dyDescent="0.25">
      <c r="A27" s="26" t="s">
        <v>121</v>
      </c>
      <c r="B27" s="26"/>
      <c r="C27" s="26"/>
      <c r="D27" s="26"/>
      <c r="E27" s="26"/>
      <c r="F27" s="26"/>
      <c r="G27" s="26"/>
      <c r="H27" s="26"/>
      <c r="I27" s="26"/>
      <c r="J27" s="26"/>
      <c r="K27" s="26"/>
      <c r="L27" s="26"/>
    </row>
    <row r="28" spans="1:12" x14ac:dyDescent="0.25">
      <c r="A28" s="26"/>
      <c r="B28" s="26"/>
      <c r="C28" s="26"/>
      <c r="D28" s="26"/>
      <c r="E28" s="26"/>
      <c r="F28" s="26"/>
      <c r="G28" s="26"/>
      <c r="H28" s="26"/>
      <c r="I28" s="26"/>
      <c r="J28" s="26"/>
      <c r="K28" s="26"/>
      <c r="L28" s="26"/>
    </row>
    <row r="29" spans="1:12" x14ac:dyDescent="0.25">
      <c r="A29" s="26"/>
      <c r="B29" s="26"/>
      <c r="C29" s="26"/>
      <c r="D29" s="26"/>
      <c r="E29" s="26"/>
      <c r="F29" s="26"/>
      <c r="G29" s="26"/>
      <c r="H29" s="26"/>
      <c r="I29" s="26"/>
      <c r="J29" s="26"/>
      <c r="K29" s="26"/>
      <c r="L29" s="26"/>
    </row>
    <row r="30" spans="1:12" x14ac:dyDescent="0.25">
      <c r="A30" s="26"/>
      <c r="B30" s="26"/>
      <c r="C30" s="26"/>
      <c r="D30" s="26"/>
      <c r="E30" s="26"/>
      <c r="F30" s="26"/>
      <c r="G30" s="26"/>
      <c r="H30" s="26"/>
      <c r="I30" s="26"/>
      <c r="J30" s="26"/>
      <c r="K30" s="26"/>
      <c r="L30" s="26"/>
    </row>
    <row r="31" spans="1:12" x14ac:dyDescent="0.25">
      <c r="A31" s="26"/>
      <c r="B31" s="26"/>
      <c r="C31" s="26"/>
      <c r="D31" s="26"/>
      <c r="E31" s="26"/>
      <c r="F31" s="26"/>
      <c r="G31" s="26"/>
      <c r="H31" s="26"/>
      <c r="I31" s="26"/>
      <c r="J31" s="26"/>
      <c r="K31" s="26"/>
      <c r="L31" s="26"/>
    </row>
    <row r="32" spans="1:12" x14ac:dyDescent="0.25">
      <c r="A32" s="26"/>
      <c r="B32" s="26"/>
      <c r="C32" s="26"/>
      <c r="D32" s="26"/>
      <c r="E32" s="26"/>
      <c r="F32" s="26"/>
      <c r="G32" s="26"/>
      <c r="H32" s="26"/>
      <c r="I32" s="26"/>
      <c r="J32" s="26"/>
      <c r="K32" s="26"/>
      <c r="L32" s="26"/>
    </row>
    <row r="33" spans="1:12" x14ac:dyDescent="0.25">
      <c r="A33" s="26"/>
      <c r="B33" s="26"/>
      <c r="C33" s="26"/>
      <c r="D33" s="26"/>
      <c r="E33" s="26"/>
      <c r="F33" s="26"/>
      <c r="G33" s="26"/>
      <c r="H33" s="26"/>
      <c r="I33" s="26"/>
      <c r="J33" s="26"/>
      <c r="K33" s="26"/>
      <c r="L33" s="26"/>
    </row>
    <row r="34" spans="1:12" x14ac:dyDescent="0.25">
      <c r="A34" s="26"/>
      <c r="B34" s="26"/>
      <c r="C34" s="26"/>
      <c r="D34" s="26"/>
      <c r="E34" s="26"/>
      <c r="F34" s="26"/>
      <c r="G34" s="26"/>
      <c r="H34" s="26"/>
      <c r="I34" s="26"/>
      <c r="J34" s="26"/>
      <c r="K34" s="26"/>
      <c r="L34" s="26"/>
    </row>
    <row r="35" spans="1:12" x14ac:dyDescent="0.25">
      <c r="A35" s="26"/>
      <c r="B35" s="26"/>
      <c r="C35" s="26"/>
      <c r="D35" s="26"/>
      <c r="E35" s="26"/>
      <c r="F35" s="26"/>
      <c r="G35" s="26"/>
      <c r="H35" s="26"/>
      <c r="I35" s="26"/>
      <c r="J35" s="26"/>
      <c r="K35" s="26"/>
      <c r="L35" s="26"/>
    </row>
    <row r="36" spans="1:12" x14ac:dyDescent="0.25">
      <c r="A36" s="26"/>
      <c r="B36" s="26"/>
      <c r="C36" s="26"/>
      <c r="D36" s="26"/>
      <c r="E36" s="26"/>
      <c r="F36" s="26"/>
      <c r="G36" s="26"/>
      <c r="H36" s="26"/>
      <c r="I36" s="26"/>
      <c r="J36" s="26"/>
      <c r="K36" s="26"/>
      <c r="L36" s="26"/>
    </row>
    <row r="37" spans="1:12" x14ac:dyDescent="0.25">
      <c r="A37" s="26"/>
      <c r="B37" s="26"/>
      <c r="C37" s="26"/>
      <c r="D37" s="26"/>
      <c r="E37" s="26"/>
      <c r="F37" s="26"/>
      <c r="G37" s="26"/>
      <c r="H37" s="26"/>
      <c r="I37" s="26"/>
      <c r="J37" s="26"/>
      <c r="K37" s="26"/>
      <c r="L37" s="26"/>
    </row>
    <row r="38" spans="1:12" x14ac:dyDescent="0.25">
      <c r="A38" s="26"/>
      <c r="B38" s="26"/>
      <c r="C38" s="26"/>
      <c r="D38" s="26"/>
      <c r="E38" s="26"/>
      <c r="F38" s="26"/>
      <c r="G38" s="26"/>
      <c r="H38" s="26"/>
      <c r="I38" s="26"/>
      <c r="J38" s="26"/>
      <c r="K38" s="26"/>
      <c r="L38" s="26"/>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Summary</vt:lpstr>
      <vt:lpstr>Structure</vt:lpstr>
      <vt:lpstr>Data</vt:lpstr>
      <vt:lpstr>Repart</vt:lpstr>
      <vt:lpstr>Ind min</vt:lpstr>
      <vt:lpstr>Ind 2005 and 2020</vt:lpstr>
      <vt:lpstr>Taux var</vt:lpstr>
      <vt:lpstr>Obj</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F.A.T.I.H. MaSIkA</cp:lastModifiedBy>
  <dcterms:created xsi:type="dcterms:W3CDTF">2024-11-15T09:34:33Z</dcterms:created>
  <dcterms:modified xsi:type="dcterms:W3CDTF">2024-11-15T17:41:54Z</dcterms:modified>
</cp:coreProperties>
</file>