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66925"/>
  <mc:AlternateContent xmlns:mc="http://schemas.openxmlformats.org/markup-compatibility/2006">
    <mc:Choice Requires="x15">
      <x15ac:absPath xmlns:x15ac="http://schemas.microsoft.com/office/spreadsheetml/2010/11/ac" url="C:\Users\Baha\OneDrive\Documents\MY FIVERR ACCOUNT TASKS\"/>
    </mc:Choice>
  </mc:AlternateContent>
  <xr:revisionPtr revIDLastSave="0" documentId="13_ncr:1_{CC8E4BFE-D973-4ECB-83A7-4797A438A2A7}" xr6:coauthVersionLast="47" xr6:coauthVersionMax="47" xr10:uidLastSave="{00000000-0000-0000-0000-000000000000}"/>
  <bookViews>
    <workbookView xWindow="-120" yWindow="-120" windowWidth="20730" windowHeight="11760" activeTab="1" xr2:uid="{99853665-B109-4871-B9E9-51A45AC49FCE}"/>
  </bookViews>
  <sheets>
    <sheet name="References_Acknowledgement" sheetId="2" r:id="rId1"/>
    <sheet name="Chapter 10_Problem 1" sheetId="15" r:id="rId2"/>
    <sheet name="Chapter 10_Problem 2" sheetId="18" r:id="rId3"/>
    <sheet name="Chapter 10_Problem 3" sheetId="19" r:id="rId4"/>
    <sheet name="Chapter 11_Problem 1" sheetId="20" r:id="rId5"/>
    <sheet name="Chapter 11_Problem 2" sheetId="21" r:id="rId6"/>
  </sheet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4" i="21" l="1"/>
  <c r="J15" i="21"/>
  <c r="J16" i="21"/>
  <c r="J17" i="21"/>
  <c r="J18" i="21"/>
  <c r="J19" i="21"/>
  <c r="J20" i="21"/>
  <c r="J21" i="21"/>
  <c r="J22" i="21"/>
  <c r="J23" i="21"/>
  <c r="J24" i="21"/>
  <c r="J25" i="21"/>
  <c r="J26" i="21"/>
  <c r="J27" i="21"/>
  <c r="J28" i="21"/>
  <c r="J29" i="21"/>
  <c r="J30" i="21"/>
  <c r="J31" i="21"/>
  <c r="J32" i="21"/>
  <c r="J33" i="21"/>
  <c r="J34" i="21"/>
  <c r="J35" i="21"/>
  <c r="J13" i="21"/>
  <c r="L28" i="21"/>
  <c r="L29" i="21"/>
  <c r="L30" i="21"/>
  <c r="L31" i="21"/>
  <c r="L32" i="21"/>
  <c r="L33" i="21"/>
  <c r="L34" i="21"/>
  <c r="L35" i="21"/>
  <c r="I27" i="21"/>
  <c r="L27" i="21"/>
  <c r="I26" i="21"/>
  <c r="L26" i="21"/>
  <c r="I25" i="21"/>
  <c r="L25" i="21"/>
  <c r="I24" i="21"/>
  <c r="L24" i="21"/>
  <c r="I23" i="21"/>
  <c r="L23" i="21"/>
  <c r="I22" i="21"/>
  <c r="L22" i="21"/>
  <c r="I14" i="21"/>
  <c r="I13" i="21"/>
  <c r="H15" i="21"/>
  <c r="I15" i="21"/>
  <c r="H20" i="21"/>
  <c r="I20" i="21"/>
  <c r="H21" i="21"/>
  <c r="I21" i="21"/>
  <c r="L21" i="21"/>
  <c r="L20" i="21"/>
  <c r="L14" i="21"/>
  <c r="L15" i="21"/>
  <c r="H16" i="21"/>
  <c r="I16" i="21"/>
  <c r="L16" i="21"/>
  <c r="H17" i="21"/>
  <c r="I17" i="21"/>
  <c r="L17" i="21"/>
  <c r="H18" i="21"/>
  <c r="I18" i="21"/>
  <c r="L18" i="21"/>
  <c r="H19" i="21"/>
  <c r="I19" i="21"/>
  <c r="L19" i="21"/>
  <c r="L13" i="21"/>
  <c r="C39" i="20"/>
  <c r="C40" i="20"/>
  <c r="C41" i="20"/>
  <c r="D38" i="20"/>
  <c r="D39" i="20"/>
  <c r="D40" i="20"/>
  <c r="D41" i="20"/>
  <c r="E38" i="20"/>
  <c r="E39" i="20"/>
  <c r="E40" i="20"/>
  <c r="E41" i="20"/>
  <c r="F38" i="20"/>
  <c r="F39" i="20"/>
  <c r="F40" i="20"/>
  <c r="F41" i="20"/>
  <c r="C43" i="20"/>
  <c r="J39" i="20"/>
  <c r="J40" i="20"/>
  <c r="J41" i="20"/>
  <c r="K38" i="20"/>
  <c r="K39" i="20"/>
  <c r="K40" i="20"/>
  <c r="K41" i="20"/>
  <c r="L38" i="20"/>
  <c r="L39" i="20"/>
  <c r="L40" i="20"/>
  <c r="L41" i="20"/>
  <c r="M38" i="20"/>
  <c r="M39" i="20"/>
  <c r="M40" i="20"/>
  <c r="M41" i="20"/>
  <c r="J43" i="20"/>
  <c r="C45" i="20"/>
  <c r="P45" i="18"/>
  <c r="P46" i="18"/>
  <c r="P47" i="18"/>
  <c r="P48" i="18"/>
  <c r="P49" i="18"/>
  <c r="P44" i="18"/>
  <c r="O45" i="18"/>
  <c r="O46" i="18"/>
  <c r="O47" i="18"/>
  <c r="O48" i="18"/>
  <c r="O49" i="18"/>
  <c r="O44" i="18"/>
  <c r="K52" i="18"/>
  <c r="O32" i="15"/>
  <c r="O33" i="15"/>
  <c r="O34" i="15"/>
  <c r="O31" i="15"/>
  <c r="N32" i="15"/>
  <c r="N33" i="15"/>
  <c r="N34" i="15"/>
  <c r="N31" i="15"/>
  <c r="M32" i="15"/>
  <c r="M33" i="15"/>
  <c r="M34" i="15"/>
  <c r="M31" i="15"/>
  <c r="L32" i="15"/>
  <c r="L33" i="15"/>
  <c r="L34" i="15"/>
  <c r="L31" i="15"/>
  <c r="K32" i="15"/>
  <c r="K33" i="15"/>
  <c r="K34" i="15"/>
  <c r="K31" i="15"/>
  <c r="H73" i="15"/>
  <c r="G73" i="15"/>
  <c r="F73" i="15"/>
  <c r="E73" i="15"/>
  <c r="D73" i="15"/>
  <c r="H72" i="15"/>
  <c r="G72" i="15"/>
  <c r="F72" i="15"/>
  <c r="E72" i="15"/>
  <c r="D72" i="15"/>
  <c r="L39" i="15"/>
  <c r="M39" i="15"/>
  <c r="N39" i="15"/>
  <c r="M40" i="15"/>
  <c r="N40" i="15"/>
  <c r="N41" i="15"/>
</calcChain>
</file>

<file path=xl/sharedStrings.xml><?xml version="1.0" encoding="utf-8"?>
<sst xmlns="http://schemas.openxmlformats.org/spreadsheetml/2006/main" count="353" uniqueCount="217">
  <si>
    <t>Enter your Student ID</t>
  </si>
  <si>
    <t xml:space="preserve"> Colleges and Universities</t>
  </si>
  <si>
    <t>School</t>
  </si>
  <si>
    <t>Type</t>
  </si>
  <si>
    <t>Graduation %</t>
  </si>
  <si>
    <t>Amherst</t>
  </si>
  <si>
    <t>Lib Arts</t>
  </si>
  <si>
    <t>Barnard</t>
  </si>
  <si>
    <t>Bates</t>
  </si>
  <si>
    <t>Berkeley</t>
  </si>
  <si>
    <t>University</t>
  </si>
  <si>
    <t>Bowdoin</t>
  </si>
  <si>
    <t>Brown</t>
  </si>
  <si>
    <t>Bryn Mawr</t>
  </si>
  <si>
    <t>Cal Tech</t>
  </si>
  <si>
    <t>Carleton</t>
  </si>
  <si>
    <t>Carnegie Mellon</t>
  </si>
  <si>
    <t>Claremont McKenna</t>
  </si>
  <si>
    <t>Colby</t>
  </si>
  <si>
    <t>Colgate</t>
  </si>
  <si>
    <t>Columbia</t>
  </si>
  <si>
    <t>Cornell</t>
  </si>
  <si>
    <t>Davisdson</t>
  </si>
  <si>
    <t>Duke</t>
  </si>
  <si>
    <t>Georgetown</t>
  </si>
  <si>
    <t>Grinnell</t>
  </si>
  <si>
    <t>Hamilton</t>
  </si>
  <si>
    <t>Harvard</t>
  </si>
  <si>
    <t>Haverford</t>
  </si>
  <si>
    <t>Johns Hopkins</t>
  </si>
  <si>
    <t>Middlebury</t>
  </si>
  <si>
    <t>MIT</t>
  </si>
  <si>
    <t>Mount Holyoke</t>
  </si>
  <si>
    <t>Northwestern</t>
  </si>
  <si>
    <t>Oberlin</t>
  </si>
  <si>
    <t>Occidental</t>
  </si>
  <si>
    <t>Pomona</t>
  </si>
  <si>
    <t>Princeton</t>
  </si>
  <si>
    <t>Rice</t>
  </si>
  <si>
    <t>Smith</t>
  </si>
  <si>
    <t>Stanford</t>
  </si>
  <si>
    <t>Swarthnore</t>
  </si>
  <si>
    <t>U Michigan</t>
  </si>
  <si>
    <t>U of Chicago</t>
  </si>
  <si>
    <t>U of Rochester</t>
  </si>
  <si>
    <t>U Pennsylvania</t>
  </si>
  <si>
    <t>U Va</t>
  </si>
  <si>
    <t>UCLA</t>
  </si>
  <si>
    <t>UNC</t>
  </si>
  <si>
    <t>Vassar</t>
  </si>
  <si>
    <t>Washington U (MO)</t>
  </si>
  <si>
    <t>Washinton and Lee</t>
  </si>
  <si>
    <t>Wellesley</t>
  </si>
  <si>
    <t>Wesleyan (CT)</t>
  </si>
  <si>
    <t>Williams</t>
  </si>
  <si>
    <t>Yale</t>
  </si>
  <si>
    <t>Mean</t>
  </si>
  <si>
    <t>Std Dev</t>
  </si>
  <si>
    <t>Coded Credit Approval Decisions</t>
  </si>
  <si>
    <t xml:space="preserve">Discriminant </t>
  </si>
  <si>
    <t>Homeowner</t>
  </si>
  <si>
    <t>Credit Score</t>
  </si>
  <si>
    <t>Years of Credit History</t>
  </si>
  <si>
    <t>Revolving Balance</t>
  </si>
  <si>
    <t>Revolving Utilization</t>
  </si>
  <si>
    <t>Decision</t>
  </si>
  <si>
    <t>Score</t>
  </si>
  <si>
    <t>F</t>
  </si>
  <si>
    <t>Records to Classify</t>
  </si>
  <si>
    <t>Discriminant</t>
  </si>
  <si>
    <t>Approve</t>
  </si>
  <si>
    <t>Reject</t>
  </si>
  <si>
    <t>Cut off value</t>
  </si>
  <si>
    <t>Averages</t>
  </si>
  <si>
    <t>Automobile Options</t>
  </si>
  <si>
    <t>Engine</t>
  </si>
  <si>
    <t>Warranty</t>
  </si>
  <si>
    <t>Wheels</t>
  </si>
  <si>
    <t>Sound System</t>
  </si>
  <si>
    <t>Other Options</t>
  </si>
  <si>
    <t>Slower Engine</t>
  </si>
  <si>
    <t>Faster engine</t>
  </si>
  <si>
    <t>fastest engine</t>
  </si>
  <si>
    <t>no warranty</t>
  </si>
  <si>
    <t xml:space="preserve">3 year warranty </t>
  </si>
  <si>
    <t>5 year warranty</t>
  </si>
  <si>
    <t xml:space="preserve">15 inch </t>
  </si>
  <si>
    <t xml:space="preserve">16 inch </t>
  </si>
  <si>
    <t>alloy</t>
  </si>
  <si>
    <t>am/fm</t>
  </si>
  <si>
    <t>amfm/dvd</t>
  </si>
  <si>
    <t>premium</t>
  </si>
  <si>
    <t>Sunroof</t>
  </si>
  <si>
    <t>Traction Control</t>
  </si>
  <si>
    <t>Activity</t>
  </si>
  <si>
    <t>Predecessors</t>
  </si>
  <si>
    <t>Activity Time (days)</t>
  </si>
  <si>
    <t>A</t>
  </si>
  <si>
    <t>Develop conference theme</t>
  </si>
  <si>
    <t>B</t>
  </si>
  <si>
    <t>Determine attendees</t>
  </si>
  <si>
    <t>C</t>
  </si>
  <si>
    <t>Contract facility</t>
  </si>
  <si>
    <t>D</t>
  </si>
  <si>
    <t>Choose entertainment</t>
  </si>
  <si>
    <t>E</t>
  </si>
  <si>
    <t>Send announcement</t>
  </si>
  <si>
    <t>Order gifts</t>
  </si>
  <si>
    <t>G</t>
  </si>
  <si>
    <t>Order materials</t>
  </si>
  <si>
    <t>H</t>
  </si>
  <si>
    <t>Plan schedule of sessions</t>
  </si>
  <si>
    <t>I</t>
  </si>
  <si>
    <t>Design printed materials</t>
  </si>
  <si>
    <t>B, H</t>
  </si>
  <si>
    <t>J</t>
  </si>
  <si>
    <t>Schedule session rooms</t>
  </si>
  <si>
    <t>K</t>
  </si>
  <si>
    <t>Print directions</t>
  </si>
  <si>
    <t>L</t>
  </si>
  <si>
    <t>Develop travel memo</t>
  </si>
  <si>
    <t>M</t>
  </si>
  <si>
    <t>Write gift letter</t>
  </si>
  <si>
    <t>N</t>
  </si>
  <si>
    <t>Confirm catering</t>
  </si>
  <si>
    <t>O</t>
  </si>
  <si>
    <t>Communicate with speakers</t>
  </si>
  <si>
    <t>P</t>
  </si>
  <si>
    <t>Track RSVPs and assign roommates</t>
  </si>
  <si>
    <t>Q</t>
  </si>
  <si>
    <t>Print materials</t>
  </si>
  <si>
    <t>R</t>
  </si>
  <si>
    <t>Assign table numbers</t>
  </si>
  <si>
    <t>S</t>
  </si>
  <si>
    <t>Compile packets of materials</t>
  </si>
  <si>
    <t>T</t>
  </si>
  <si>
    <t>Submit audiovisual needs</t>
  </si>
  <si>
    <t>U</t>
  </si>
  <si>
    <t>Put together welcome letter</t>
  </si>
  <si>
    <t>V</t>
  </si>
  <si>
    <t>Confirm arrangements with hotel</t>
  </si>
  <si>
    <t>W</t>
  </si>
  <si>
    <t>Print badges</t>
  </si>
  <si>
    <t>G, P</t>
  </si>
  <si>
    <r>
      <rPr>
        <b/>
        <u/>
        <sz val="14"/>
        <color rgb="FFFF0000"/>
        <rFont val="Calibri"/>
        <family val="2"/>
        <scheme val="minor"/>
      </rPr>
      <t>Pledge:</t>
    </r>
    <r>
      <rPr>
        <b/>
        <sz val="14"/>
        <color rgb="FFFF0000"/>
        <rFont val="Calibri"/>
        <family val="2"/>
        <scheme val="minor"/>
      </rPr>
      <t xml:space="preserve">  By entering my Student ID above, I pledge that I have completed this assignment in accordance with Columbia College's Academic Honesty Policy.  I pledge that any person-to-person assistance received on this assignment is a result of interaction with my instructor and/or classmates on a discussion board included in the Columbia College course website.  Any external reference materials I used in completing this assignment (including videos or a personal tutor) are listed in the textbox to the right titled References.  Further, I understand this document is strictly the property of Columbia College.  Under no circumstances will I provide this to another person through any medium, including but not limited to websites such as Course Hero or Brainly.  Finally, I understand that failure to include my student number above will result in this assignment not being graded.</t>
    </r>
  </si>
  <si>
    <t>Median 
SAT</t>
  </si>
  <si>
    <t>Acceptance 
Rate</t>
  </si>
  <si>
    <t>Expenditures 
per Student</t>
  </si>
  <si>
    <t>Top 10% 
HS</t>
  </si>
  <si>
    <t>Credit 
Score</t>
  </si>
  <si>
    <t>Years of 
Credit History</t>
  </si>
  <si>
    <t>Revolving 
Balance</t>
  </si>
  <si>
    <t>Revolving 
Utilization</t>
  </si>
  <si>
    <t>Average (All)</t>
  </si>
  <si>
    <t>SD (All)</t>
  </si>
  <si>
    <t>Raw Data</t>
  </si>
  <si>
    <t>Normalized Data</t>
  </si>
  <si>
    <t>SAT</t>
  </si>
  <si>
    <t>Accept Rate</t>
  </si>
  <si>
    <t>Expenditures</t>
  </si>
  <si>
    <t>Top 10 % HS</t>
  </si>
  <si>
    <t>Grad %</t>
  </si>
  <si>
    <t>Euclidean D.M.</t>
  </si>
  <si>
    <t>REV-Sport</t>
  </si>
  <si>
    <t>REV-Touring</t>
  </si>
  <si>
    <t>Selling Price</t>
  </si>
  <si>
    <t>First Year Sales</t>
  </si>
  <si>
    <t>Variable Cost</t>
  </si>
  <si>
    <t>Fixed Development Cost</t>
  </si>
  <si>
    <t>Fixed Tooling and Manufacturing Cost</t>
  </si>
  <si>
    <t>Financial Analysis</t>
  </si>
  <si>
    <t>Year 1</t>
  </si>
  <si>
    <t>Year 2</t>
  </si>
  <si>
    <t>Year 3</t>
  </si>
  <si>
    <t>Year 4</t>
  </si>
  <si>
    <t xml:space="preserve">First Year Sales </t>
  </si>
  <si>
    <t>Sales Volume Growth Rate</t>
  </si>
  <si>
    <t>Sales Volume Shrink Rate</t>
  </si>
  <si>
    <t>Annual Sales</t>
  </si>
  <si>
    <t>Sales Volume</t>
  </si>
  <si>
    <t>Revenue</t>
  </si>
  <si>
    <t>Total Variable Cost</t>
  </si>
  <si>
    <t>Net Profit</t>
  </si>
  <si>
    <t>Net Present Value</t>
  </si>
  <si>
    <t>Difference (Sport - Touring)</t>
  </si>
  <si>
    <t>TABLE 1</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</si>
  <si>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</si>
  <si>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</si>
  <si>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</si>
  <si>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</si>
  <si>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</si>
  <si>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</si>
  <si>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</si>
  <si>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</si>
  <si>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</si>
  <si>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</si>
  <si>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</si>
  <si>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</si>
  <si>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</si>
  <si>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</si>
  <si>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</si>
  <si>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</si>
  <si>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</si>
  <si>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</si>
  <si>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</si>
  <si>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</si>
  <si>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</si>
  <si>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</si>
  <si>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</si>
  <si>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THE CORRELATION MATRIX</t>
  </si>
  <si>
    <t>-</t>
  </si>
  <si>
    <t>EFT</t>
  </si>
  <si>
    <t>LST</t>
  </si>
  <si>
    <t>EST</t>
  </si>
  <si>
    <t>LFT</t>
  </si>
  <si>
    <t>SLACK</t>
  </si>
  <si>
    <t>SPREADSHEET MODEL FOR FINDING THE PROJECT COMPLETION TIME AND CRITICAL 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</si>
</sst>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43" formatCode="_(* #,##0.00_);_(* \(#,##0.00\);_(* &quot;-&quot;??_);_(@_)"/>
    <numFmt numFmtId="164" formatCode="&quot;$&quot;#,##0.00"/>
    <numFmt numFmtId="165" formatCode="0.0000"/>
    <numFmt numFmtId="166" formatCode="0.0"/>
    <numFmt numFmtId="167" formatCode="&quot;$&quot;#,##0"/>
  </numFmts>
  <fonts count="22" x14ac:knownFonts="1">
    <font>
      <sz val="11"/>
      <color theme="1"/>
      <name val="Calibri"/>
      <family val="2"/>
      <scheme val="minor"/>
    </font>
    <font>
      <sz val="11"/>
      <color rgb="FFFF0000"/>
      <name val="Calibri"/>
      <family val="2"/>
      <scheme val="minor"/>
    </font>
    <font>
      <b/>
      <sz val="16"/>
      <color theme="1"/>
      <name val="Calibri"/>
      <family val="2"/>
      <scheme val="minor"/>
    </font>
    <font>
      <b/>
      <sz val="14"/>
      <color rgb="FFFF0000"/>
      <name val="Calibri"/>
      <family val="2"/>
      <scheme val="minor"/>
    </font>
    <font>
      <b/>
      <u/>
      <sz val="14"/>
      <color rgb="FFFF0000"/>
      <name val="Calibri"/>
      <family val="2"/>
      <scheme val="minor"/>
    </font>
    <font>
      <sz val="14"/>
      <color rgb="FFFF0000"/>
      <name val="Calibri"/>
      <family val="2"/>
      <scheme val="minor"/>
    </font>
    <font>
      <sz val="10"/>
      <name val="Arial"/>
      <family val="2"/>
    </font>
    <font>
      <b/>
      <sz val="12"/>
      <color theme="1"/>
      <name val="Arial"/>
      <family val="2"/>
    </font>
    <font>
      <sz val="12"/>
      <color theme="1"/>
      <name val="Arial"/>
      <family val="2"/>
    </font>
    <font>
      <sz val="12"/>
      <color theme="1"/>
      <name val="Calibri"/>
      <family val="2"/>
      <scheme val="minor"/>
    </font>
    <font>
      <sz val="11"/>
      <color theme="1"/>
      <name val="Calibri"/>
      <family val="2"/>
      <scheme val="minor"/>
    </font>
    <font>
      <b/>
      <sz val="11"/>
      <color theme="1"/>
      <name val="Calibri"/>
      <family val="2"/>
      <scheme val="minor"/>
    </font>
    <font>
      <b/>
      <sz val="12"/>
      <name val="Arial"/>
      <family val="2"/>
    </font>
    <font>
      <sz val="12"/>
      <name val="Arial"/>
      <family val="2"/>
    </font>
    <font>
      <b/>
      <sz val="24"/>
      <color theme="1"/>
      <name val="Calibri"/>
      <family val="2"/>
      <scheme val="minor"/>
    </font>
    <font>
      <sz val="11"/>
      <color rgb="FF9C0006"/>
      <name val="Calibri"/>
      <family val="2"/>
      <scheme val="minor"/>
    </font>
    <font>
      <sz val="11"/>
      <color theme="0"/>
      <name val="Calibri"/>
      <family val="2"/>
      <scheme val="minor"/>
    </font>
    <font>
      <sz val="12"/>
      <color rgb="FF9C0006"/>
      <name val="Arial"/>
      <family val="2"/>
    </font>
    <font>
      <i/>
      <sz val="12"/>
      <color theme="1"/>
      <name val="Arial"/>
      <family val="2"/>
    </font>
    <font>
      <sz val="12"/>
      <color theme="0"/>
      <name val="Arial"/>
      <family val="2"/>
    </font>
    <font>
      <sz val="12"/>
      <color rgb="FF333333"/>
      <name val="Arial"/>
      <family val="2"/>
    </font>
    <font>
      <sz val="12"/>
      <color rgb="FF2C6655"/>
      <name val="Arial"/>
      <family val="2"/>
    </font>
  </fonts>
  <fills count="2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FFC7CE"/>
      </patternFill>
    </fill>
    <fill>
      <patternFill patternType="solid">
        <fgColor theme="4" tint="0.79998168889431442"/>
        <bgColor indexed="65"/>
      </patternFill>
    </fill>
    <fill>
      <patternFill patternType="solid">
        <fgColor theme="5"/>
      </patternFill>
    </fill>
    <fill>
      <patternFill patternType="solid">
        <fgColor theme="5" tint="0.59999389629810485"/>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7" tint="0.39997558519241921"/>
        <bgColor indexed="64"/>
      </patternFill>
    </fill>
    <fill>
      <patternFill patternType="solid">
        <fgColor rgb="FFFF0000"/>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4"/>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20">
    <border>
      <left/>
      <right/>
      <top/>
      <bottom/>
      <diagonal/>
    </border>
    <border>
      <left/>
      <right/>
      <top/>
      <bottom style="double">
        <color auto="1"/>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rgb="FF467273"/>
      </left>
      <right style="medium">
        <color rgb="FF467273"/>
      </right>
      <top style="medium">
        <color rgb="FF467273"/>
      </top>
      <bottom style="medium">
        <color rgb="FF467273"/>
      </bottom>
      <diagonal/>
    </border>
    <border>
      <left style="medium">
        <color rgb="FF467273"/>
      </left>
      <right style="medium">
        <color rgb="FF2C6655"/>
      </right>
      <top style="thick">
        <color rgb="FF467273"/>
      </top>
      <bottom style="medium">
        <color rgb="FF2C6655"/>
      </bottom>
      <diagonal/>
    </border>
    <border>
      <left style="medium">
        <color rgb="FF2C6655"/>
      </left>
      <right style="medium">
        <color rgb="FF2C6655"/>
      </right>
      <top style="thick">
        <color rgb="FF467273"/>
      </top>
      <bottom style="medium">
        <color rgb="FF2C6655"/>
      </bottom>
      <diagonal/>
    </border>
    <border>
      <left style="medium">
        <color rgb="FF467273"/>
      </left>
      <right style="medium">
        <color rgb="FF467273"/>
      </right>
      <top style="medium">
        <color rgb="FF467273"/>
      </top>
      <bottom style="thick">
        <color rgb="FF467273"/>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s>
  <cellStyleXfs count="12">
    <xf numFmtId="0" fontId="0" fillId="0" borderId="0"/>
    <xf numFmtId="0" fontId="6" fillId="0" borderId="0"/>
    <xf numFmtId="0" fontId="9"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5" fillId="9" borderId="0" applyNumberFormat="0" applyBorder="0" applyAlignment="0" applyProtection="0"/>
    <xf numFmtId="0" fontId="10" fillId="10" borderId="0" applyNumberFormat="0" applyBorder="0" applyAlignment="0" applyProtection="0"/>
    <xf numFmtId="0" fontId="16"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cellStyleXfs>
  <cellXfs count="167">
    <xf numFmtId="0" fontId="0" fillId="0" borderId="0" xfId="0"/>
    <xf numFmtId="0" fontId="7" fillId="0" borderId="0" xfId="0" applyFont="1"/>
    <xf numFmtId="0" fontId="8" fillId="0" borderId="0" xfId="0" applyFont="1"/>
    <xf numFmtId="0" fontId="12" fillId="0" borderId="0" xfId="0" applyFont="1"/>
    <xf numFmtId="0" fontId="13" fillId="0" borderId="0" xfId="0" applyFont="1"/>
    <xf numFmtId="164" fontId="13" fillId="0" borderId="0" xfId="0" applyNumberFormat="1" applyFont="1"/>
    <xf numFmtId="0" fontId="12" fillId="0" borderId="1" xfId="0" applyFont="1" applyBorder="1"/>
    <xf numFmtId="9" fontId="13" fillId="0" borderId="0" xfId="4" applyFont="1" applyFill="1" applyBorder="1"/>
    <xf numFmtId="164" fontId="13" fillId="0" borderId="0" xfId="3" applyNumberFormat="1" applyFont="1" applyFill="1" applyBorder="1"/>
    <xf numFmtId="165" fontId="13" fillId="0" borderId="0" xfId="0" applyNumberFormat="1" applyFont="1"/>
    <xf numFmtId="2" fontId="13" fillId="0" borderId="0" xfId="0" applyNumberFormat="1" applyFont="1"/>
    <xf numFmtId="0" fontId="14" fillId="0" borderId="2" xfId="0" applyFont="1" applyBorder="1" applyAlignment="1">
      <alignment horizontal="center" vertical="center"/>
    </xf>
    <xf numFmtId="0" fontId="12" fillId="0" borderId="1" xfId="0" applyFont="1" applyBorder="1" applyAlignment="1">
      <alignment horizontal="center" vertical="center" wrapText="1"/>
    </xf>
    <xf numFmtId="16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1" fillId="0" borderId="0" xfId="0" applyFont="1" applyAlignment="1">
      <alignment horizontal="center" vertical="center" wrapText="1"/>
    </xf>
    <xf numFmtId="0" fontId="7" fillId="0" borderId="9" xfId="0" applyFont="1" applyBorder="1" applyAlignment="1">
      <alignment horizontal="center"/>
    </xf>
    <xf numFmtId="0" fontId="7" fillId="0" borderId="0" xfId="0" applyFont="1" applyAlignment="1">
      <alignment horizontal="center"/>
    </xf>
    <xf numFmtId="0" fontId="7" fillId="0" borderId="10" xfId="0" applyFont="1" applyBorder="1" applyAlignment="1">
      <alignment horizontal="center"/>
    </xf>
    <xf numFmtId="0" fontId="7" fillId="3" borderId="9" xfId="0" applyFont="1" applyFill="1" applyBorder="1"/>
    <xf numFmtId="0" fontId="7" fillId="3" borderId="0" xfId="0" applyFont="1" applyFill="1"/>
    <xf numFmtId="0" fontId="7" fillId="3" borderId="10" xfId="0" applyFont="1" applyFill="1" applyBorder="1"/>
    <xf numFmtId="0" fontId="8" fillId="3" borderId="9" xfId="0" applyFont="1" applyFill="1" applyBorder="1"/>
    <xf numFmtId="0" fontId="8" fillId="3" borderId="0" xfId="0" applyFont="1" applyFill="1"/>
    <xf numFmtId="0" fontId="8" fillId="3" borderId="10" xfId="0" applyFont="1" applyFill="1" applyBorder="1"/>
    <xf numFmtId="0" fontId="8" fillId="3" borderId="7" xfId="0" applyFont="1" applyFill="1" applyBorder="1"/>
    <xf numFmtId="0" fontId="8" fillId="3" borderId="3" xfId="0" applyFont="1" applyFill="1" applyBorder="1"/>
    <xf numFmtId="0" fontId="8" fillId="3" borderId="8" xfId="0" applyFont="1" applyFill="1" applyBorder="1"/>
    <xf numFmtId="0" fontId="7" fillId="4" borderId="9" xfId="0" applyFont="1" applyFill="1" applyBorder="1"/>
    <xf numFmtId="0" fontId="7" fillId="4" borderId="0" xfId="0" applyFont="1" applyFill="1"/>
    <xf numFmtId="0" fontId="7" fillId="4" borderId="10" xfId="0" applyFont="1" applyFill="1" applyBorder="1"/>
    <xf numFmtId="0" fontId="8" fillId="4" borderId="9" xfId="0" applyFont="1" applyFill="1" applyBorder="1"/>
    <xf numFmtId="0" fontId="8" fillId="4" borderId="0" xfId="0" applyFont="1" applyFill="1"/>
    <xf numFmtId="0" fontId="8" fillId="4" borderId="10" xfId="0" applyFont="1" applyFill="1" applyBorder="1"/>
    <xf numFmtId="0" fontId="8" fillId="4" borderId="7" xfId="0" applyFont="1" applyFill="1" applyBorder="1"/>
    <xf numFmtId="0" fontId="8" fillId="4" borderId="3" xfId="0" applyFont="1" applyFill="1" applyBorder="1"/>
    <xf numFmtId="0" fontId="8" fillId="4" borderId="8" xfId="0" applyFont="1" applyFill="1" applyBorder="1"/>
    <xf numFmtId="0" fontId="7" fillId="5" borderId="9" xfId="0" applyFont="1" applyFill="1" applyBorder="1"/>
    <xf numFmtId="0" fontId="7" fillId="5" borderId="0" xfId="0" applyFont="1" applyFill="1"/>
    <xf numFmtId="0" fontId="7" fillId="5" borderId="10" xfId="0" applyFont="1" applyFill="1" applyBorder="1"/>
    <xf numFmtId="0" fontId="8" fillId="5" borderId="9" xfId="0" applyFont="1" applyFill="1" applyBorder="1"/>
    <xf numFmtId="0" fontId="8" fillId="5" borderId="0" xfId="0" applyFont="1" applyFill="1"/>
    <xf numFmtId="0" fontId="8" fillId="5" borderId="10" xfId="0" applyFont="1" applyFill="1" applyBorder="1"/>
    <xf numFmtId="0" fontId="8" fillId="5" borderId="7" xfId="0" applyFont="1" applyFill="1" applyBorder="1"/>
    <xf numFmtId="0" fontId="8" fillId="5" borderId="3" xfId="0" applyFont="1" applyFill="1" applyBorder="1"/>
    <xf numFmtId="0" fontId="8" fillId="5" borderId="8" xfId="0" applyFont="1" applyFill="1" applyBorder="1"/>
    <xf numFmtId="0" fontId="7" fillId="6" borderId="9" xfId="0" applyFont="1" applyFill="1" applyBorder="1"/>
    <xf numFmtId="0" fontId="7" fillId="6" borderId="0" xfId="0" applyFont="1" applyFill="1"/>
    <xf numFmtId="0" fontId="7" fillId="6" borderId="10" xfId="0" applyFont="1" applyFill="1" applyBorder="1"/>
    <xf numFmtId="0" fontId="8" fillId="6" borderId="9" xfId="0" applyFont="1" applyFill="1" applyBorder="1"/>
    <xf numFmtId="0" fontId="8" fillId="6" borderId="0" xfId="0" applyFont="1" applyFill="1"/>
    <xf numFmtId="0" fontId="8" fillId="6" borderId="10" xfId="0" applyFont="1" applyFill="1" applyBorder="1"/>
    <xf numFmtId="0" fontId="8" fillId="6" borderId="7" xfId="0" applyFont="1" applyFill="1" applyBorder="1"/>
    <xf numFmtId="0" fontId="8" fillId="6" borderId="3" xfId="0" applyFont="1" applyFill="1" applyBorder="1"/>
    <xf numFmtId="0" fontId="8" fillId="6" borderId="8" xfId="0" applyFont="1" applyFill="1" applyBorder="1"/>
    <xf numFmtId="0" fontId="7" fillId="0" borderId="9" xfId="0" applyFont="1" applyBorder="1"/>
    <xf numFmtId="0" fontId="7" fillId="0" borderId="10" xfId="0" applyFont="1" applyBorder="1"/>
    <xf numFmtId="0" fontId="7" fillId="7" borderId="9" xfId="0" applyFont="1" applyFill="1" applyBorder="1"/>
    <xf numFmtId="0" fontId="7" fillId="7" borderId="10" xfId="0" applyFont="1" applyFill="1" applyBorder="1"/>
    <xf numFmtId="0" fontId="8" fillId="7" borderId="9" xfId="0" applyFont="1" applyFill="1" applyBorder="1"/>
    <xf numFmtId="0" fontId="8" fillId="7" borderId="10" xfId="0" applyFont="1" applyFill="1" applyBorder="1"/>
    <xf numFmtId="0" fontId="8" fillId="7" borderId="7" xfId="0" applyFont="1" applyFill="1" applyBorder="1"/>
    <xf numFmtId="0" fontId="8" fillId="7" borderId="8" xfId="0" applyFont="1" applyFill="1" applyBorder="1"/>
    <xf numFmtId="0" fontId="12" fillId="0" borderId="11" xfId="0" applyFont="1" applyBorder="1"/>
    <xf numFmtId="0" fontId="12" fillId="0" borderId="11" xfId="0" applyFont="1" applyBorder="1" applyAlignment="1">
      <alignment horizontal="center" vertical="center" wrapText="1"/>
    </xf>
    <xf numFmtId="164" fontId="12" fillId="0" borderId="11" xfId="0" applyNumberFormat="1" applyFont="1" applyBorder="1" applyAlignment="1">
      <alignment horizontal="center" vertical="center" wrapText="1"/>
    </xf>
    <xf numFmtId="0" fontId="12" fillId="0" borderId="11" xfId="0" applyFont="1" applyBorder="1" applyAlignment="1">
      <alignment horizontal="center" vertical="center"/>
    </xf>
    <xf numFmtId="0" fontId="13" fillId="0" borderId="11" xfId="0" applyFont="1" applyBorder="1"/>
    <xf numFmtId="9" fontId="13" fillId="0" borderId="11" xfId="4" applyFont="1" applyFill="1" applyBorder="1"/>
    <xf numFmtId="164" fontId="13" fillId="0" borderId="11" xfId="3" applyNumberFormat="1" applyFont="1" applyFill="1" applyBorder="1"/>
    <xf numFmtId="165" fontId="13" fillId="0" borderId="11" xfId="0" applyNumberFormat="1" applyFont="1" applyBorder="1"/>
    <xf numFmtId="0" fontId="12" fillId="0" borderId="11" xfId="0" applyFont="1" applyBorder="1" applyAlignment="1">
      <alignment horizontal="center"/>
    </xf>
    <xf numFmtId="165" fontId="12" fillId="0" borderId="11" xfId="0" applyNumberFormat="1" applyFont="1" applyBorder="1" applyAlignment="1">
      <alignment horizontal="center"/>
    </xf>
    <xf numFmtId="165" fontId="13" fillId="0" borderId="11" xfId="0" applyNumberFormat="1" applyFont="1" applyBorder="1" applyAlignment="1">
      <alignment horizontal="center"/>
    </xf>
    <xf numFmtId="0" fontId="13" fillId="0" borderId="11" xfId="0" applyFont="1" applyBorder="1" applyAlignment="1">
      <alignment horizontal="center"/>
    </xf>
    <xf numFmtId="0" fontId="7" fillId="0" borderId="0" xfId="0" applyFont="1" applyAlignment="1">
      <alignment horizontal="right"/>
    </xf>
    <xf numFmtId="167" fontId="8" fillId="0" borderId="0" xfId="0" applyNumberFormat="1" applyFont="1"/>
    <xf numFmtId="0" fontId="8" fillId="0" borderId="0" xfId="0" applyFont="1" applyAlignment="1">
      <alignment horizontal="left"/>
    </xf>
    <xf numFmtId="1" fontId="0" fillId="0" borderId="0" xfId="0" applyNumberFormat="1"/>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0" fontId="3" fillId="0" borderId="5" xfId="0" applyFont="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0" xfId="0" applyFont="1" applyAlignment="1">
      <alignment horizontal="left" vertical="top" wrapText="1"/>
    </xf>
    <xf numFmtId="0" fontId="3" fillId="0" borderId="10" xfId="0" applyFont="1" applyBorder="1" applyAlignment="1">
      <alignment horizontal="left" vertical="top" wrapText="1"/>
    </xf>
    <xf numFmtId="0" fontId="5" fillId="0" borderId="9" xfId="0" applyFont="1" applyBorder="1" applyAlignment="1">
      <alignment horizontal="left" vertical="top" wrapText="1"/>
    </xf>
    <xf numFmtId="0" fontId="5" fillId="0" borderId="0" xfId="0" applyFont="1" applyAlignment="1">
      <alignment horizontal="left" vertical="top" wrapText="1"/>
    </xf>
    <xf numFmtId="0" fontId="5" fillId="0" borderId="10"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10" xfId="0" applyFont="1"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9" xfId="0" applyBorder="1" applyAlignment="1">
      <alignment wrapText="1"/>
    </xf>
    <xf numFmtId="0" fontId="0" fillId="0" borderId="0" xfId="0" applyAlignment="1">
      <alignment wrapText="1"/>
    </xf>
    <xf numFmtId="0" fontId="0" fillId="0" borderId="10" xfId="0" applyBorder="1" applyAlignment="1">
      <alignment wrapText="1"/>
    </xf>
    <xf numFmtId="0" fontId="0" fillId="0" borderId="7" xfId="0" applyBorder="1" applyAlignment="1">
      <alignment wrapText="1"/>
    </xf>
    <xf numFmtId="0" fontId="0" fillId="0" borderId="3" xfId="0" applyBorder="1" applyAlignment="1">
      <alignment wrapText="1"/>
    </xf>
    <xf numFmtId="0" fontId="0" fillId="0" borderId="8" xfId="0" applyBorder="1" applyAlignment="1">
      <alignment wrapText="1"/>
    </xf>
    <xf numFmtId="0" fontId="7" fillId="0" borderId="16" xfId="0" applyFont="1" applyBorder="1" applyAlignment="1">
      <alignment horizontal="center"/>
    </xf>
    <xf numFmtId="0" fontId="7" fillId="0" borderId="17" xfId="0" applyFont="1" applyBorder="1" applyAlignment="1">
      <alignment horizontal="center"/>
    </xf>
    <xf numFmtId="0" fontId="7" fillId="0" borderId="18" xfId="0" applyFont="1" applyBorder="1" applyAlignment="1">
      <alignment horizontal="center"/>
    </xf>
    <xf numFmtId="0" fontId="9" fillId="0" borderId="18" xfId="0" applyFont="1" applyBorder="1" applyAlignment="1">
      <alignment horizontal="center"/>
    </xf>
    <xf numFmtId="165" fontId="13" fillId="15" borderId="11" xfId="0" applyNumberFormat="1" applyFont="1" applyFill="1" applyBorder="1" applyAlignment="1">
      <alignment horizontal="center"/>
    </xf>
    <xf numFmtId="1" fontId="13" fillId="16" borderId="11" xfId="0" applyNumberFormat="1" applyFont="1" applyFill="1" applyBorder="1" applyAlignment="1">
      <alignment horizontal="center"/>
    </xf>
    <xf numFmtId="0" fontId="8" fillId="10" borderId="0" xfId="7" applyFont="1"/>
    <xf numFmtId="0" fontId="17" fillId="9" borderId="0" xfId="6" applyFont="1"/>
    <xf numFmtId="0" fontId="17" fillId="9" borderId="0" xfId="6" applyFont="1" applyAlignment="1">
      <alignment horizontal="center" vertical="center" wrapText="1"/>
    </xf>
    <xf numFmtId="0" fontId="17" fillId="9" borderId="0" xfId="6" applyFont="1" applyAlignment="1">
      <alignment wrapText="1"/>
    </xf>
    <xf numFmtId="0" fontId="8" fillId="13" borderId="0" xfId="10" applyFont="1"/>
    <xf numFmtId="0" fontId="18" fillId="0" borderId="19" xfId="0" applyFont="1" applyFill="1" applyBorder="1" applyAlignment="1">
      <alignment horizontal="centerContinuous"/>
    </xf>
    <xf numFmtId="0" fontId="8" fillId="0" borderId="0" xfId="0" applyFont="1" applyFill="1" applyBorder="1" applyAlignment="1"/>
    <xf numFmtId="0" fontId="8" fillId="0" borderId="3" xfId="0" applyFont="1" applyFill="1" applyBorder="1" applyAlignment="1"/>
    <xf numFmtId="0" fontId="18" fillId="0" borderId="19" xfId="0" applyFont="1" applyFill="1" applyBorder="1" applyAlignment="1">
      <alignment horizontal="center"/>
    </xf>
    <xf numFmtId="0" fontId="8" fillId="0" borderId="0" xfId="0" applyFont="1" applyFill="1" applyBorder="1" applyAlignment="1">
      <alignment wrapText="1"/>
    </xf>
    <xf numFmtId="0" fontId="8" fillId="0" borderId="3" xfId="0" applyFont="1" applyFill="1" applyBorder="1" applyAlignment="1">
      <alignment wrapText="1"/>
    </xf>
    <xf numFmtId="0" fontId="7" fillId="2" borderId="11" xfId="0" applyFont="1" applyFill="1" applyBorder="1"/>
    <xf numFmtId="0" fontId="8" fillId="2" borderId="11" xfId="0" applyFont="1" applyFill="1" applyBorder="1"/>
    <xf numFmtId="0" fontId="19" fillId="11" borderId="0" xfId="8" applyFont="1"/>
    <xf numFmtId="166" fontId="8" fillId="15" borderId="11" xfId="0" applyNumberFormat="1" applyFont="1" applyFill="1" applyBorder="1"/>
    <xf numFmtId="43" fontId="8" fillId="15" borderId="11" xfId="5" quotePrefix="1" applyFont="1" applyFill="1" applyBorder="1" applyAlignment="1">
      <alignment horizontal="center"/>
    </xf>
    <xf numFmtId="9" fontId="8" fillId="15" borderId="11" xfId="4" applyNumberFormat="1" applyFont="1" applyFill="1" applyBorder="1"/>
    <xf numFmtId="167" fontId="8" fillId="15" borderId="11" xfId="0" applyNumberFormat="1" applyFont="1" applyFill="1" applyBorder="1"/>
    <xf numFmtId="166" fontId="8" fillId="17" borderId="11" xfId="0" applyNumberFormat="1" applyFont="1" applyFill="1" applyBorder="1"/>
    <xf numFmtId="43" fontId="8" fillId="17" borderId="11" xfId="5" quotePrefix="1" applyFont="1" applyFill="1" applyBorder="1" applyAlignment="1">
      <alignment horizontal="center"/>
    </xf>
    <xf numFmtId="9" fontId="8" fillId="17" borderId="11" xfId="4" applyNumberFormat="1" applyFont="1" applyFill="1" applyBorder="1"/>
    <xf numFmtId="167" fontId="8" fillId="17" borderId="11" xfId="0" applyNumberFormat="1" applyFont="1" applyFill="1" applyBorder="1"/>
    <xf numFmtId="164" fontId="8" fillId="18" borderId="0" xfId="0" applyNumberFormat="1" applyFont="1" applyFill="1"/>
    <xf numFmtId="1" fontId="8" fillId="18" borderId="0" xfId="0" applyNumberFormat="1" applyFont="1" applyFill="1"/>
    <xf numFmtId="167" fontId="8" fillId="18" borderId="0" xfId="0" applyNumberFormat="1" applyFont="1" applyFill="1"/>
    <xf numFmtId="164" fontId="8" fillId="16" borderId="0" xfId="0" applyNumberFormat="1" applyFont="1" applyFill="1"/>
    <xf numFmtId="8" fontId="8" fillId="16" borderId="0" xfId="0" applyNumberFormat="1" applyFont="1" applyFill="1"/>
    <xf numFmtId="0" fontId="7" fillId="19" borderId="11" xfId="0" applyFont="1" applyFill="1" applyBorder="1"/>
    <xf numFmtId="0" fontId="7" fillId="20" borderId="11" xfId="0" applyFont="1" applyFill="1" applyBorder="1"/>
    <xf numFmtId="0" fontId="8" fillId="20" borderId="11" xfId="0" applyFont="1" applyFill="1" applyBorder="1"/>
    <xf numFmtId="0" fontId="7" fillId="21" borderId="11" xfId="0" applyFont="1" applyFill="1" applyBorder="1"/>
    <xf numFmtId="0" fontId="8" fillId="21" borderId="11" xfId="0" applyFont="1" applyFill="1" applyBorder="1"/>
    <xf numFmtId="0" fontId="13" fillId="19" borderId="11" xfId="0" applyFont="1" applyFill="1" applyBorder="1"/>
    <xf numFmtId="165" fontId="13" fillId="19" borderId="11" xfId="0" applyNumberFormat="1" applyFont="1" applyFill="1" applyBorder="1"/>
    <xf numFmtId="0" fontId="7" fillId="15" borderId="11" xfId="0" applyFont="1" applyFill="1" applyBorder="1"/>
    <xf numFmtId="0" fontId="8" fillId="15" borderId="11" xfId="0" applyFont="1" applyFill="1" applyBorder="1"/>
    <xf numFmtId="0" fontId="8" fillId="22" borderId="3" xfId="9" applyFont="1" applyFill="1" applyBorder="1" applyAlignment="1">
      <alignment horizontal="center"/>
    </xf>
    <xf numFmtId="0" fontId="18" fillId="22" borderId="19" xfId="0" applyFont="1" applyFill="1" applyBorder="1" applyAlignment="1">
      <alignment horizontal="center"/>
    </xf>
    <xf numFmtId="0" fontId="8" fillId="22" borderId="0" xfId="0" applyFont="1" applyFill="1" applyBorder="1" applyAlignment="1"/>
    <xf numFmtId="0" fontId="8" fillId="22" borderId="3" xfId="0" applyFont="1" applyFill="1" applyBorder="1" applyAlignment="1"/>
    <xf numFmtId="0" fontId="8" fillId="14" borderId="0" xfId="11" applyFont="1" applyBorder="1" applyAlignment="1">
      <alignment horizontal="center"/>
    </xf>
    <xf numFmtId="0" fontId="8" fillId="14" borderId="0" xfId="11" applyFont="1" applyBorder="1" applyAlignment="1">
      <alignment horizontal="center"/>
    </xf>
    <xf numFmtId="0" fontId="20" fillId="0" borderId="12" xfId="0" applyFont="1" applyBorder="1" applyAlignment="1">
      <alignment horizontal="left" vertical="center" wrapText="1"/>
    </xf>
    <xf numFmtId="0" fontId="20" fillId="8" borderId="12" xfId="0" applyFont="1" applyFill="1" applyBorder="1" applyAlignment="1">
      <alignment horizontal="left" vertical="center" wrapText="1"/>
    </xf>
    <xf numFmtId="0" fontId="20" fillId="8" borderId="12" xfId="0" applyFont="1" applyFill="1" applyBorder="1" applyAlignment="1">
      <alignment horizontal="left" vertical="top" wrapText="1"/>
    </xf>
    <xf numFmtId="1" fontId="20" fillId="8" borderId="12" xfId="0" applyNumberFormat="1" applyFont="1" applyFill="1" applyBorder="1" applyAlignment="1">
      <alignment horizontal="center" vertical="top" wrapText="1"/>
    </xf>
    <xf numFmtId="0" fontId="20" fillId="8" borderId="12" xfId="0" applyFont="1" applyFill="1" applyBorder="1" applyAlignment="1">
      <alignment horizontal="center" vertical="top" wrapText="1"/>
    </xf>
    <xf numFmtId="0" fontId="20" fillId="8" borderId="12" xfId="0" applyFont="1" applyFill="1" applyBorder="1" applyAlignment="1">
      <alignment horizontal="center" vertical="center" wrapText="1"/>
    </xf>
    <xf numFmtId="0" fontId="20" fillId="8" borderId="15" xfId="0" applyFont="1" applyFill="1" applyBorder="1" applyAlignment="1">
      <alignment horizontal="left" vertical="center" wrapText="1"/>
    </xf>
    <xf numFmtId="0" fontId="20" fillId="8" borderId="15" xfId="0" applyFont="1" applyFill="1" applyBorder="1" applyAlignment="1">
      <alignment horizontal="center" vertical="center" wrapText="1"/>
    </xf>
    <xf numFmtId="1" fontId="20" fillId="8" borderId="15" xfId="0" applyNumberFormat="1" applyFont="1" applyFill="1" applyBorder="1" applyAlignment="1">
      <alignment horizontal="center" vertical="top" wrapText="1"/>
    </xf>
    <xf numFmtId="0" fontId="21" fillId="8" borderId="13" xfId="0" applyFont="1" applyFill="1" applyBorder="1" applyAlignment="1">
      <alignment horizontal="left" vertical="center" wrapText="1"/>
    </xf>
    <xf numFmtId="0" fontId="21" fillId="8" borderId="14" xfId="0" applyFont="1" applyFill="1" applyBorder="1" applyAlignment="1">
      <alignment horizontal="center" vertical="center" wrapText="1"/>
    </xf>
    <xf numFmtId="0" fontId="7" fillId="20" borderId="11" xfId="0" applyFont="1" applyFill="1" applyBorder="1" applyAlignment="1">
      <alignment horizontal="center" vertical="center"/>
    </xf>
    <xf numFmtId="1" fontId="8" fillId="23" borderId="11" xfId="0" applyNumberFormat="1" applyFont="1" applyFill="1" applyBorder="1"/>
  </cellXfs>
  <cellStyles count="12">
    <cellStyle name="20% - Accent1" xfId="7" builtinId="30"/>
    <cellStyle name="40% - Accent2" xfId="9" builtinId="35"/>
    <cellStyle name="40% - Accent5" xfId="11" builtinId="47"/>
    <cellStyle name="60% - Accent4" xfId="10" builtinId="44"/>
    <cellStyle name="Accent2" xfId="8" builtinId="33"/>
    <cellStyle name="Bad" xfId="6" builtinId="27"/>
    <cellStyle name="Comma" xfId="5" builtinId="3"/>
    <cellStyle name="Currency" xfId="3" builtinId="4"/>
    <cellStyle name="Normal" xfId="0" builtinId="0"/>
    <cellStyle name="Normal 2" xfId="1" xr:uid="{80B4F9F4-3C1C-4B08-A3B2-FB6878D98BF1}"/>
    <cellStyle name="Normal 3" xfId="2" xr:uid="{4E5097A7-4C4B-4E64-83B5-BF9F441D02FE}"/>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57150</xdr:colOff>
      <xdr:row>0</xdr:row>
      <xdr:rowOff>114300</xdr:rowOff>
    </xdr:from>
    <xdr:to>
      <xdr:col>23</xdr:col>
      <xdr:colOff>323850</xdr:colOff>
      <xdr:row>16</xdr:row>
      <xdr:rowOff>95250</xdr:rowOff>
    </xdr:to>
    <xdr:sp macro="" textlink="">
      <xdr:nvSpPr>
        <xdr:cNvPr id="2" name="TextBox 1">
          <a:extLst>
            <a:ext uri="{FF2B5EF4-FFF2-40B4-BE49-F238E27FC236}">
              <a16:creationId xmlns:a16="http://schemas.microsoft.com/office/drawing/2014/main" id="{0511D738-5BA3-44B9-ABCB-FA3445C31651}"/>
            </a:ext>
          </a:extLst>
        </xdr:cNvPr>
        <xdr:cNvSpPr txBox="1"/>
      </xdr:nvSpPr>
      <xdr:spPr>
        <a:xfrm>
          <a:off x="7239000" y="114300"/>
          <a:ext cx="6972300" cy="327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t>References</a:t>
          </a:r>
        </a:p>
        <a:p>
          <a:endParaRPr lang="en-US" sz="110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590551</xdr:colOff>
      <xdr:row>0</xdr:row>
      <xdr:rowOff>190499</xdr:rowOff>
    </xdr:from>
    <xdr:to>
      <xdr:col>13</xdr:col>
      <xdr:colOff>809627</xdr:colOff>
      <xdr:row>17</xdr:row>
      <xdr:rowOff>142874</xdr:rowOff>
    </xdr:to>
    <xdr:sp macro="" textlink="">
      <xdr:nvSpPr>
        <xdr:cNvPr id="2" name="TextBox 1">
          <a:extLst>
            <a:ext uri="{FF2B5EF4-FFF2-40B4-BE49-F238E27FC236}">
              <a16:creationId xmlns:a16="http://schemas.microsoft.com/office/drawing/2014/main" id="{1C87BD8E-B6BD-411D-9C64-DCC074216CF6}"/>
            </a:ext>
          </a:extLst>
        </xdr:cNvPr>
        <xdr:cNvSpPr txBox="1"/>
      </xdr:nvSpPr>
      <xdr:spPr>
        <a:xfrm>
          <a:off x="590551" y="190499"/>
          <a:ext cx="13535026" cy="319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002060"/>
              </a:solidFill>
              <a:effectLst/>
              <a:uLnTx/>
              <a:uFillTx/>
              <a:latin typeface="+mn-lt"/>
              <a:ea typeface="+mn-ea"/>
              <a:cs typeface="+mn-cs"/>
            </a:rPr>
            <a:t>Use Excel to answer the following questions.  Where written responses are necessary, provide your written response below my question using </a:t>
          </a:r>
          <a:r>
            <a:rPr kumimoji="0" lang="en-US" sz="1400" b="1" i="0" u="none" strike="noStrike" kern="0" cap="none" spc="0" normalizeH="0" baseline="0" noProof="0">
              <a:ln>
                <a:noFill/>
              </a:ln>
              <a:solidFill>
                <a:srgbClr val="FF0000"/>
              </a:solidFill>
              <a:effectLst/>
              <a:uLnTx/>
              <a:uFillTx/>
              <a:latin typeface="+mn-lt"/>
              <a:ea typeface="+mn-ea"/>
              <a:cs typeface="+mn-cs"/>
            </a:rPr>
            <a:t>RED</a:t>
          </a:r>
          <a:r>
            <a:rPr kumimoji="0" lang="en-US" sz="1400" b="1" i="0" u="none" strike="noStrike" kern="0" cap="none" spc="0" normalizeH="0" baseline="0" noProof="0">
              <a:ln>
                <a:noFill/>
              </a:ln>
              <a:solidFill>
                <a:srgbClr val="002060"/>
              </a:solidFill>
              <a:effectLst/>
              <a:uLnTx/>
              <a:uFillTx/>
              <a:latin typeface="+mn-lt"/>
              <a:ea typeface="+mn-ea"/>
              <a:cs typeface="+mn-cs"/>
            </a:rPr>
            <a:t> font, or as instructed.</a:t>
          </a:r>
        </a:p>
        <a:p>
          <a:pPr fontAlgn="base"/>
          <a:endParaRPr lang="en-US" sz="1400">
            <a:effectLst/>
          </a:endParaRPr>
        </a:p>
        <a:p>
          <a:pPr fontAlgn="base"/>
          <a:r>
            <a:rPr lang="en-US" sz="1400" b="1" i="0">
              <a:solidFill>
                <a:srgbClr val="002060"/>
              </a:solidFill>
              <a:effectLst/>
              <a:latin typeface="+mn-lt"/>
              <a:ea typeface="+mn-ea"/>
              <a:cs typeface="+mn-cs"/>
            </a:rPr>
            <a:t>Below is Excel</a:t>
          </a:r>
          <a:r>
            <a:rPr lang="en-US" sz="1400" b="1" i="0" baseline="0">
              <a:solidFill>
                <a:srgbClr val="002060"/>
              </a:solidFill>
              <a:effectLst/>
              <a:latin typeface="+mn-lt"/>
              <a:ea typeface="+mn-ea"/>
              <a:cs typeface="+mn-cs"/>
            </a:rPr>
            <a:t> data from the </a:t>
          </a:r>
          <a:r>
            <a:rPr lang="en-US" sz="1400" b="1" i="1">
              <a:solidFill>
                <a:srgbClr val="002060"/>
              </a:solidFill>
              <a:effectLst/>
              <a:latin typeface="+mn-lt"/>
              <a:ea typeface="+mn-ea"/>
              <a:cs typeface="+mn-cs"/>
            </a:rPr>
            <a:t>Colleges and Universities Cluster Analysis Worksheet</a:t>
          </a:r>
          <a:r>
            <a:rPr lang="en-US" sz="1400" b="1" i="0">
              <a:solidFill>
                <a:srgbClr val="002060"/>
              </a:solidFill>
              <a:effectLst/>
              <a:latin typeface="+mn-lt"/>
              <a:ea typeface="+mn-ea"/>
              <a:cs typeface="+mn-cs"/>
            </a:rPr>
            <a:t>.</a:t>
          </a:r>
        </a:p>
        <a:p>
          <a:pPr fontAlgn="base"/>
          <a:r>
            <a:rPr lang="en-US" sz="1400" b="1" i="0" baseline="0">
              <a:solidFill>
                <a:srgbClr val="002060"/>
              </a:solidFill>
              <a:effectLst/>
              <a:latin typeface="+mn-lt"/>
              <a:ea typeface="+mn-ea"/>
              <a:cs typeface="+mn-cs"/>
            </a:rPr>
            <a:t>  1.  </a:t>
          </a:r>
          <a:r>
            <a:rPr lang="en-US" sz="1400" b="1" i="0">
              <a:solidFill>
                <a:srgbClr val="002060"/>
              </a:solidFill>
              <a:effectLst/>
              <a:latin typeface="+mn-lt"/>
              <a:ea typeface="+mn-ea"/>
              <a:cs typeface="+mn-cs"/>
            </a:rPr>
            <a:t>Compute the normalized Euclidean distances between Berkeley, Cal Tech, UCLA, and UNC, and illustrate the results in a distance matrix immediately below this question box.</a:t>
          </a:r>
        </a:p>
        <a:p>
          <a:pPr fontAlgn="base"/>
          <a:r>
            <a:rPr lang="en-US" sz="1400" b="1" i="0">
              <a:solidFill>
                <a:srgbClr val="FF0000"/>
              </a:solidFill>
              <a:effectLst/>
              <a:latin typeface="+mn-lt"/>
              <a:ea typeface="+mn-ea"/>
              <a:cs typeface="+mn-cs"/>
            </a:rPr>
            <a:t>The normalized Euclidean distances are computed</a:t>
          </a:r>
          <a:r>
            <a:rPr lang="en-US" sz="1400" b="1" i="0" baseline="0">
              <a:solidFill>
                <a:srgbClr val="FF0000"/>
              </a:solidFill>
              <a:effectLst/>
              <a:latin typeface="+mn-lt"/>
              <a:ea typeface="+mn-ea"/>
              <a:cs typeface="+mn-cs"/>
            </a:rPr>
            <a:t> and illustrated in a distance matrix as shown in the highlighted tables below the question box</a:t>
          </a:r>
          <a:endParaRPr lang="en-US" sz="1400" b="1" i="0">
            <a:solidFill>
              <a:srgbClr val="FF0000"/>
            </a:solidFill>
            <a:effectLst/>
            <a:latin typeface="+mn-lt"/>
            <a:ea typeface="+mn-ea"/>
            <a:cs typeface="+mn-cs"/>
          </a:endParaRPr>
        </a:p>
        <a:p>
          <a:pPr fontAlgn="base"/>
          <a:r>
            <a:rPr lang="en-US" sz="1400" b="1" i="0" baseline="0">
              <a:solidFill>
                <a:srgbClr val="002060"/>
              </a:solidFill>
              <a:effectLst/>
              <a:latin typeface="+mn-lt"/>
              <a:ea typeface="+mn-ea"/>
              <a:cs typeface="+mn-cs"/>
            </a:rPr>
            <a:t>  2.  </a:t>
          </a:r>
          <a:r>
            <a:rPr lang="en-US" sz="1400" b="1" i="0">
              <a:solidFill>
                <a:srgbClr val="002060"/>
              </a:solidFill>
              <a:effectLst/>
              <a:latin typeface="+mn-lt"/>
              <a:ea typeface="+mn-ea"/>
              <a:cs typeface="+mn-cs"/>
            </a:rPr>
            <a:t>What is the purpose of the</a:t>
          </a:r>
          <a:r>
            <a:rPr lang="en-US" sz="1400" b="1" i="0" baseline="0">
              <a:solidFill>
                <a:srgbClr val="002060"/>
              </a:solidFill>
              <a:effectLst/>
              <a:latin typeface="+mn-lt"/>
              <a:ea typeface="+mn-ea"/>
              <a:cs typeface="+mn-cs"/>
            </a:rPr>
            <a:t> distance matrix?</a:t>
          </a:r>
        </a:p>
        <a:p>
          <a:pPr fontAlgn="base"/>
          <a:r>
            <a:rPr lang="en-US" sz="1400" b="1" i="0" baseline="0">
              <a:solidFill>
                <a:srgbClr val="FF0000"/>
              </a:solidFill>
              <a:effectLst/>
              <a:latin typeface="+mn-lt"/>
              <a:ea typeface="+mn-ea"/>
              <a:cs typeface="+mn-cs"/>
            </a:rPr>
            <a:t>A distance matrix is used to measure the similarity or the dissimilarity between objects. It is a table like structure that displays the distances between every pair of objects in a dataset.</a:t>
          </a:r>
        </a:p>
        <a:p>
          <a:pPr fontAlgn="base"/>
          <a:r>
            <a:rPr lang="en-US" sz="1400" b="1" i="0" baseline="0">
              <a:solidFill>
                <a:srgbClr val="002060"/>
              </a:solidFill>
              <a:effectLst/>
              <a:latin typeface="+mn-lt"/>
              <a:ea typeface="+mn-ea"/>
              <a:cs typeface="+mn-cs"/>
            </a:rPr>
            <a:t>  3.  Based on the entries in your distance matrix, how do you assess/compare Berkeley, Cal Tech, UCLA, and UNC?</a:t>
          </a:r>
        </a:p>
        <a:p>
          <a:pPr fontAlgn="base"/>
          <a:r>
            <a:rPr lang="en-US" sz="1400" b="1" i="0" baseline="0">
              <a:solidFill>
                <a:srgbClr val="FF0000"/>
              </a:solidFill>
              <a:effectLst/>
              <a:latin typeface="+mn-lt"/>
              <a:ea typeface="+mn-ea"/>
              <a:cs typeface="+mn-cs"/>
            </a:rPr>
            <a:t>The distance matrix provides a quantitative measure of the Euclidean distances between pairs of institutions based on some underlying attributes (e.g., graduation percentage, expenditures per student, or type of university or college). Berkeley is closest to Cal Tech with a distance of 1.6492, indicating strong similarity or proximity, and is moderately close to UNC (1.1945) and UCLA (6.3041). Cal Tech is relatively distant from both UCLA (6.7143) and UNC (7.1796), highlighting potential dissimilarities. UNC and UCLA are moderately similar, with a distance of 2.1982. Overall, Berkeley appears to share stronger connections with all other institutions compared to the more isolated relationships involving Cal Tech, which has the highest distances from other schools. This suggests that Berkeley may act as a central or benchmark institution in this matrix.</a:t>
          </a:r>
        </a:p>
        <a:p>
          <a:pPr fontAlgn="base"/>
          <a:br>
            <a:rPr lang="en-US" sz="1100" b="0" i="0">
              <a:solidFill>
                <a:schemeClr val="dk1"/>
              </a:solidFill>
              <a:effectLst/>
              <a:latin typeface="+mn-lt"/>
              <a:ea typeface="+mn-ea"/>
              <a:cs typeface="+mn-cs"/>
            </a:rPr>
          </a:br>
          <a:endParaRPr lang="en-US" sz="1400" b="1" baseline="0">
            <a:solidFill>
              <a:srgbClr val="002060"/>
            </a:solidFill>
          </a:endParaRPr>
        </a:p>
        <a:p>
          <a:r>
            <a:rPr lang="en-US" sz="1400" b="1" baseline="0">
              <a:solidFill>
                <a:srgbClr val="002060"/>
              </a:solidFill>
            </a:rPr>
            <a:t>		</a:t>
          </a:r>
          <a:endParaRPr lang="en-US" sz="1400" b="1">
            <a:solidFill>
              <a:srgbClr val="00206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1019175</xdr:colOff>
      <xdr:row>1</xdr:row>
      <xdr:rowOff>0</xdr:rowOff>
    </xdr:from>
    <xdr:to>
      <xdr:col>15</xdr:col>
      <xdr:colOff>104775</xdr:colOff>
      <xdr:row>15</xdr:row>
      <xdr:rowOff>38100</xdr:rowOff>
    </xdr:to>
    <xdr:sp macro="" textlink="">
      <xdr:nvSpPr>
        <xdr:cNvPr id="2" name="TextBox 1">
          <a:extLst>
            <a:ext uri="{FF2B5EF4-FFF2-40B4-BE49-F238E27FC236}">
              <a16:creationId xmlns:a16="http://schemas.microsoft.com/office/drawing/2014/main" id="{68F281E9-079C-4F2C-BFE1-F638009DDF97}"/>
            </a:ext>
          </a:extLst>
        </xdr:cNvPr>
        <xdr:cNvSpPr txBox="1"/>
      </xdr:nvSpPr>
      <xdr:spPr>
        <a:xfrm>
          <a:off x="1019175" y="190500"/>
          <a:ext cx="15582900"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002060"/>
              </a:solidFill>
              <a:effectLst/>
              <a:uLnTx/>
              <a:uFillTx/>
              <a:latin typeface="+mn-lt"/>
              <a:ea typeface="+mn-ea"/>
              <a:cs typeface="+mn-cs"/>
            </a:rPr>
            <a:t>Use Excel to answer the following questions.  Provide your responses in the </a:t>
          </a:r>
          <a:r>
            <a:rPr kumimoji="0" lang="en-US" sz="1400" b="1" i="0" u="none" strike="noStrike" kern="0" cap="none" spc="0" normalizeH="0" baseline="0" noProof="0">
              <a:ln>
                <a:noFill/>
              </a:ln>
              <a:solidFill>
                <a:srgbClr val="FFC000"/>
              </a:solidFill>
              <a:effectLst/>
              <a:uLnTx/>
              <a:uFillTx/>
              <a:latin typeface="+mn-lt"/>
              <a:ea typeface="+mn-ea"/>
              <a:cs typeface="+mn-cs"/>
            </a:rPr>
            <a:t>ORANGE</a:t>
          </a:r>
          <a:r>
            <a:rPr kumimoji="0" lang="en-US" sz="1400" b="1" i="0" u="none" strike="noStrike" kern="0" cap="none" spc="0" normalizeH="0" baseline="0" noProof="0">
              <a:ln>
                <a:noFill/>
              </a:ln>
              <a:solidFill>
                <a:srgbClr val="002060"/>
              </a:solidFill>
              <a:effectLst/>
              <a:uLnTx/>
              <a:uFillTx/>
              <a:latin typeface="+mn-lt"/>
              <a:ea typeface="+mn-ea"/>
              <a:cs typeface="+mn-cs"/>
            </a:rPr>
            <a:t> cells below, as indicated.</a:t>
          </a:r>
        </a:p>
        <a:p>
          <a:pPr fontAlgn="base"/>
          <a:endParaRPr lang="en-US" sz="1400">
            <a:effectLst/>
          </a:endParaRPr>
        </a:p>
        <a:p>
          <a:pPr fontAlgn="base"/>
          <a:r>
            <a:rPr lang="en-US" sz="1400" b="1" i="0">
              <a:solidFill>
                <a:srgbClr val="002060"/>
              </a:solidFill>
              <a:effectLst/>
              <a:latin typeface="+mn-lt"/>
              <a:ea typeface="+mn-ea"/>
              <a:cs typeface="+mn-cs"/>
            </a:rPr>
            <a:t>The</a:t>
          </a:r>
          <a:r>
            <a:rPr lang="en-US" sz="1400" b="1" i="0" baseline="0">
              <a:solidFill>
                <a:srgbClr val="002060"/>
              </a:solidFill>
              <a:effectLst/>
              <a:latin typeface="+mn-lt"/>
              <a:ea typeface="+mn-ea"/>
              <a:cs typeface="+mn-cs"/>
            </a:rPr>
            <a:t> Excel file containing Credit Approval Decisions Discriminant Analysis is shown below.</a:t>
          </a:r>
        </a:p>
        <a:p>
          <a:pPr fontAlgn="base"/>
          <a:endParaRPr lang="en-US" sz="1400" b="1" i="0" baseline="0">
            <a:solidFill>
              <a:srgbClr val="002060"/>
            </a:solidFill>
            <a:effectLst/>
            <a:latin typeface="+mn-lt"/>
            <a:ea typeface="+mn-ea"/>
            <a:cs typeface="+mn-cs"/>
          </a:endParaRPr>
        </a:p>
        <a:p>
          <a:pPr fontAlgn="base"/>
          <a:r>
            <a:rPr lang="en-US" sz="1400" b="1" i="0" baseline="0">
              <a:solidFill>
                <a:srgbClr val="002060"/>
              </a:solidFill>
              <a:effectLst/>
              <a:latin typeface="+mn-lt"/>
              <a:ea typeface="+mn-ea"/>
              <a:cs typeface="+mn-cs"/>
            </a:rPr>
            <a:t>   1.  Using discriminant analysis, classify the new records (highlighted below in yellow) using Credit Scores and Years of Credit History as input variables.</a:t>
          </a:r>
        </a:p>
        <a:p>
          <a:pPr fontAlgn="base"/>
          <a:r>
            <a:rPr lang="en-US" sz="1400" b="1" i="0" baseline="0">
              <a:solidFill>
                <a:schemeClr val="accent4">
                  <a:lumMod val="75000"/>
                </a:schemeClr>
              </a:solidFill>
              <a:effectLst/>
              <a:latin typeface="+mn-lt"/>
              <a:ea typeface="+mn-ea"/>
              <a:cs typeface="+mn-cs"/>
            </a:rPr>
            <a:t>This is done in Table 1 below this question box.</a:t>
          </a:r>
        </a:p>
        <a:p>
          <a:pPr fontAlgn="base"/>
          <a:r>
            <a:rPr lang="en-US" sz="1400" b="1" i="0" baseline="0">
              <a:solidFill>
                <a:srgbClr val="002060"/>
              </a:solidFill>
              <a:effectLst/>
              <a:latin typeface="+mn-lt"/>
              <a:ea typeface="+mn-ea"/>
              <a:cs typeface="+mn-cs"/>
            </a:rPr>
            <a:t>   2.  For each customer, determine the discriminant score and provide a APPROVE/REJECT recommendation using the cut-off value shown in Cell K52.</a:t>
          </a:r>
        </a:p>
        <a:p>
          <a:pPr fontAlgn="base"/>
          <a:r>
            <a:rPr lang="en-US" sz="1400" b="1" baseline="0">
              <a:solidFill>
                <a:schemeClr val="accent4">
                  <a:lumMod val="75000"/>
                </a:schemeClr>
              </a:solidFill>
            </a:rPr>
            <a:t>Using the average score of 0.4932 as the cut-off point, each customer’s discriminant score was evaluated to classify them as Approve or Reject. Customers with a score higher than 0.4932 were recommended for approval, while those below were rejected. Based on the results, customers with higher credit scores and longer credit histories generally received higher discriminant scores and were approved (e.g., Customer 1 with a score of 0.5496 and Customer 6 with 0.8768). Conversely, customers with lower credit scores and shorter histories tended to have lower scores and were rejected (e.g., Customer 2 with -0.2728 and Customer 4 with 0.1727). This classification demonstrates how the discriminant score effectively differentiates between high-risk and low-risk profiles based on the cut-off value, which is the average of the discriminant scores.</a:t>
          </a:r>
        </a:p>
        <a:p>
          <a:r>
            <a:rPr lang="en-US" sz="1400" b="1" baseline="0">
              <a:solidFill>
                <a:srgbClr val="002060"/>
              </a:solidFill>
            </a:rPr>
            <a:t>		</a:t>
          </a:r>
          <a:endParaRPr lang="en-US" sz="1400" b="1">
            <a:solidFill>
              <a:srgbClr val="00206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1543050</xdr:colOff>
      <xdr:row>0</xdr:row>
      <xdr:rowOff>190499</xdr:rowOff>
    </xdr:from>
    <xdr:to>
      <xdr:col>24</xdr:col>
      <xdr:colOff>228600</xdr:colOff>
      <xdr:row>14</xdr:row>
      <xdr:rowOff>28575</xdr:rowOff>
    </xdr:to>
    <xdr:sp macro="" textlink="">
      <xdr:nvSpPr>
        <xdr:cNvPr id="2" name="TextBox 1">
          <a:extLst>
            <a:ext uri="{FF2B5EF4-FFF2-40B4-BE49-F238E27FC236}">
              <a16:creationId xmlns:a16="http://schemas.microsoft.com/office/drawing/2014/main" id="{A1BB1622-D944-4D49-8451-11F84B83F5A8}"/>
            </a:ext>
          </a:extLst>
        </xdr:cNvPr>
        <xdr:cNvSpPr txBox="1"/>
      </xdr:nvSpPr>
      <xdr:spPr>
        <a:xfrm>
          <a:off x="1543050" y="190499"/>
          <a:ext cx="21469350" cy="2505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002060"/>
              </a:solidFill>
              <a:effectLst/>
              <a:uLnTx/>
              <a:uFillTx/>
              <a:latin typeface="+mn-lt"/>
              <a:ea typeface="+mn-ea"/>
              <a:cs typeface="+mn-cs"/>
            </a:rPr>
            <a:t>Use Excel to answer the following questions.  Where written responses are necessary, provide your written response below my question using </a:t>
          </a:r>
          <a:r>
            <a:rPr kumimoji="0" lang="en-US" sz="1400" b="1" i="0" u="none" strike="noStrike" kern="0" cap="none" spc="0" normalizeH="0" baseline="0" noProof="0">
              <a:ln>
                <a:noFill/>
              </a:ln>
              <a:solidFill>
                <a:srgbClr val="FF0000"/>
              </a:solidFill>
              <a:effectLst/>
              <a:uLnTx/>
              <a:uFillTx/>
              <a:latin typeface="+mn-lt"/>
              <a:ea typeface="+mn-ea"/>
              <a:cs typeface="+mn-cs"/>
            </a:rPr>
            <a:t>RED</a:t>
          </a:r>
          <a:r>
            <a:rPr kumimoji="0" lang="en-US" sz="1400" b="1" i="0" u="none" strike="noStrike" kern="0" cap="none" spc="0" normalizeH="0" baseline="0" noProof="0">
              <a:ln>
                <a:noFill/>
              </a:ln>
              <a:solidFill>
                <a:srgbClr val="002060"/>
              </a:solidFill>
              <a:effectLst/>
              <a:uLnTx/>
              <a:uFillTx/>
              <a:latin typeface="+mn-lt"/>
              <a:ea typeface="+mn-ea"/>
              <a:cs typeface="+mn-cs"/>
            </a:rPr>
            <a:t> font, or as instructed.</a:t>
          </a:r>
          <a:endParaRPr lang="en-US" sz="1400">
            <a:effectLst/>
          </a:endParaRPr>
        </a:p>
        <a:p>
          <a:pPr fontAlgn="base"/>
          <a:br>
            <a:rPr lang="en-US" sz="1400"/>
          </a:br>
          <a:r>
            <a:rPr lang="en-US" sz="1400" b="1" i="0">
              <a:solidFill>
                <a:srgbClr val="002060"/>
              </a:solidFill>
              <a:effectLst/>
              <a:latin typeface="+mn-lt"/>
              <a:ea typeface="+mn-ea"/>
              <a:cs typeface="+mn-cs"/>
            </a:rPr>
            <a:t>The Excel file </a:t>
          </a:r>
          <a:r>
            <a:rPr lang="en-US" sz="1400" b="1" i="1">
              <a:solidFill>
                <a:srgbClr val="002060"/>
              </a:solidFill>
              <a:effectLst/>
              <a:latin typeface="+mn-lt"/>
              <a:ea typeface="+mn-ea"/>
              <a:cs typeface="+mn-cs"/>
            </a:rPr>
            <a:t>Automobile Options</a:t>
          </a:r>
          <a:r>
            <a:rPr lang="en-US" sz="1400" b="1" i="0">
              <a:solidFill>
                <a:srgbClr val="002060"/>
              </a:solidFill>
              <a:effectLst/>
              <a:latin typeface="+mn-lt"/>
              <a:ea typeface="+mn-ea"/>
              <a:cs typeface="+mn-cs"/>
            </a:rPr>
            <a:t> provides data (below) on options ordered together for a particular model of automobile. </a:t>
          </a:r>
        </a:p>
        <a:p>
          <a:pPr fontAlgn="base"/>
          <a:r>
            <a:rPr lang="en-US" sz="1400" b="1" i="0" baseline="0">
              <a:solidFill>
                <a:srgbClr val="002060"/>
              </a:solidFill>
              <a:effectLst/>
              <a:latin typeface="+mn-lt"/>
              <a:ea typeface="+mn-ea"/>
              <a:cs typeface="+mn-cs"/>
            </a:rPr>
            <a:t>   1.  </a:t>
          </a:r>
          <a:r>
            <a:rPr lang="en-US" sz="1400" b="1" i="0">
              <a:solidFill>
                <a:srgbClr val="002060"/>
              </a:solidFill>
              <a:effectLst/>
              <a:latin typeface="+mn-lt"/>
              <a:ea typeface="+mn-ea"/>
              <a:cs typeface="+mn-cs"/>
            </a:rPr>
            <a:t>Produce the correlation matrix for this</a:t>
          </a:r>
          <a:r>
            <a:rPr lang="en-US" sz="1400" b="1" i="0" baseline="0">
              <a:solidFill>
                <a:srgbClr val="002060"/>
              </a:solidFill>
              <a:effectLst/>
              <a:latin typeface="+mn-lt"/>
              <a:ea typeface="+mn-ea"/>
              <a:cs typeface="+mn-cs"/>
            </a:rPr>
            <a:t> data (between the questions box and the data below)</a:t>
          </a:r>
        </a:p>
        <a:p>
          <a:pPr fontAlgn="base"/>
          <a:r>
            <a:rPr lang="en-US" sz="1400" b="1" i="0" baseline="0">
              <a:solidFill>
                <a:srgbClr val="FF0000"/>
              </a:solidFill>
              <a:effectLst/>
              <a:latin typeface="+mn-lt"/>
              <a:ea typeface="+mn-ea"/>
              <a:cs typeface="+mn-cs"/>
            </a:rPr>
            <a:t>Confirm with the correlation matrix table below.</a:t>
          </a:r>
        </a:p>
        <a:p>
          <a:pPr fontAlgn="base"/>
          <a:r>
            <a:rPr lang="en-US" sz="1400" b="1" i="0" baseline="0">
              <a:solidFill>
                <a:srgbClr val="002060"/>
              </a:solidFill>
              <a:effectLst/>
              <a:latin typeface="+mn-lt"/>
              <a:ea typeface="+mn-ea"/>
              <a:cs typeface="+mn-cs"/>
            </a:rPr>
            <a:t>   2.  </a:t>
          </a:r>
          <a:r>
            <a:rPr lang="en-US" sz="1400" b="1" i="0">
              <a:solidFill>
                <a:srgbClr val="002060"/>
              </a:solidFill>
              <a:effectLst/>
              <a:latin typeface="+mn-lt"/>
              <a:ea typeface="+mn-ea"/>
              <a:cs typeface="+mn-cs"/>
            </a:rPr>
            <a:t>By examining the correlation matrix, do you see any combination(s)</a:t>
          </a:r>
          <a:r>
            <a:rPr lang="en-US" sz="1400" b="1" i="0" baseline="0">
              <a:solidFill>
                <a:srgbClr val="002060"/>
              </a:solidFill>
              <a:effectLst/>
              <a:latin typeface="+mn-lt"/>
              <a:ea typeface="+mn-ea"/>
              <a:cs typeface="+mn-cs"/>
            </a:rPr>
            <a:t> of options that show promise to the manufacturer for packaging?</a:t>
          </a:r>
        </a:p>
        <a:p>
          <a:pPr fontAlgn="base"/>
          <a:r>
            <a:rPr lang="en-US" sz="1400" b="1" i="0">
              <a:solidFill>
                <a:srgbClr val="FF0000"/>
              </a:solidFill>
              <a:effectLst/>
              <a:latin typeface="+mn-lt"/>
              <a:ea typeface="+mn-ea"/>
              <a:cs typeface="+mn-cs"/>
            </a:rPr>
            <a:t>By examining the correlation matrix, combinations of options that show significant positive or negative correlations can inform the manufacturer about potential groupings for packaging. For example, a strong negative correlation exists between a 5-year warranty and a 3-year warranty (-0.9226), suggesting these options appeal to different customer segments and are unlikely to be bundled together. Similarly, a positive correlation between premium features and fastest engine (0.4215) indicates that customers opting for the highest-performance engine are likely to value premium features, making this combination promising for a premium package.</a:t>
          </a:r>
          <a:r>
            <a:rPr lang="en-US" sz="1400" b="1" i="0" baseline="0">
              <a:solidFill>
                <a:srgbClr val="FF0000"/>
              </a:solidFill>
              <a:effectLst/>
              <a:latin typeface="+mn-lt"/>
              <a:ea typeface="+mn-ea"/>
              <a:cs typeface="+mn-cs"/>
            </a:rPr>
            <a:t> </a:t>
          </a:r>
          <a:r>
            <a:rPr lang="en-US" sz="1400" b="1" i="0">
              <a:solidFill>
                <a:srgbClr val="FF0000"/>
              </a:solidFill>
              <a:effectLst/>
              <a:latin typeface="+mn-lt"/>
              <a:ea typeface="+mn-ea"/>
              <a:cs typeface="+mn-cs"/>
            </a:rPr>
            <a:t>On the other hand, the correlation between 16-inch wheels and Sunroof (0.2802) or amfm/dvd (0.0490) suggests mild alignment in customer preferences, which might be worth exploring for an upgraded or luxury package. Alloy wheels show a negative correlation with 16-inch wheels (-0.5103), indicating that these features are unlikely to appeal to the same customers and might need separate package considerations. By leveraging these insights, the manufacturer can design packages that align with distinct customer preferences, maximizing appeal and sales potential.</a:t>
          </a:r>
        </a:p>
        <a:p>
          <a:pPr fontAlgn="base"/>
          <a:endParaRPr lang="en-US" sz="1400" b="1" i="0">
            <a:solidFill>
              <a:srgbClr val="002060"/>
            </a:solidFill>
            <a:effectLst/>
            <a:latin typeface="+mn-lt"/>
            <a:ea typeface="+mn-ea"/>
            <a:cs typeface="+mn-cs"/>
          </a:endParaRPr>
        </a:p>
        <a:p>
          <a:pPr fontAlgn="base"/>
          <a:r>
            <a:rPr lang="en-US" sz="1400" b="1" i="0">
              <a:solidFill>
                <a:srgbClr val="002060"/>
              </a:solidFill>
              <a:effectLst/>
              <a:latin typeface="+mn-lt"/>
              <a:ea typeface="+mn-ea"/>
              <a:cs typeface="+mn-cs"/>
            </a:rPr>
            <a:t>	</a:t>
          </a:r>
          <a:r>
            <a:rPr lang="en-US" sz="1400" b="1" baseline="0">
              <a:solidFill>
                <a:srgbClr val="002060"/>
              </a:solidFill>
            </a:rPr>
            <a:t>		</a:t>
          </a:r>
          <a:endParaRPr lang="en-US" sz="1400" b="1">
            <a:solidFill>
              <a:srgbClr val="00206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133348</xdr:rowOff>
    </xdr:from>
    <xdr:to>
      <xdr:col>18</xdr:col>
      <xdr:colOff>495301</xdr:colOff>
      <xdr:row>22</xdr:row>
      <xdr:rowOff>66675</xdr:rowOff>
    </xdr:to>
    <xdr:sp macro="" textlink="">
      <xdr:nvSpPr>
        <xdr:cNvPr id="4" name="TextBox 3">
          <a:extLst>
            <a:ext uri="{FF2B5EF4-FFF2-40B4-BE49-F238E27FC236}">
              <a16:creationId xmlns:a16="http://schemas.microsoft.com/office/drawing/2014/main" id="{745417FD-9BB9-46DE-AC32-618D2D01B4FE}"/>
            </a:ext>
          </a:extLst>
        </xdr:cNvPr>
        <xdr:cNvSpPr txBox="1"/>
      </xdr:nvSpPr>
      <xdr:spPr>
        <a:xfrm>
          <a:off x="114300" y="133348"/>
          <a:ext cx="18792826" cy="4124327"/>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002060"/>
              </a:solidFill>
              <a:effectLst/>
              <a:uLnTx/>
              <a:uFillTx/>
              <a:latin typeface="Calibri" panose="020F0502020204030204"/>
              <a:ea typeface="+mn-ea"/>
              <a:cs typeface="+mn-cs"/>
            </a:rPr>
            <a:t>Develop a spreadsheet model to address the following scenario.  Along with coming up with coming up with an analytically-substantiated response, the premium here is to develop a clear and concise spreadsheet model that contains relevant information.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srgbClr val="00206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1" i="0">
              <a:solidFill>
                <a:srgbClr val="002060"/>
              </a:solidFill>
              <a:effectLst/>
              <a:latin typeface="+mn-lt"/>
              <a:ea typeface="+mn-ea"/>
              <a:cs typeface="+mn-cs"/>
            </a:rPr>
            <a:t>The Executive Committee of Reder Electric Vehicles is debating whether to replace its original model, the REV-Touring, with a new model, the REV-Sport, which would appeal to a younger audience. Whatever vehicle is chosen will be produced for the next four years, after which time a reevaluation will be necessary. The REV-Sport has passed through the concept and initial design phases and is ready for final design and manufacturing. Final development costs are estimated to be $75 million, and the new fixed costs for tooling and manufacturing are estimated to be $600 million. The REV-Sport is expected to sell for $30,000. The first-year sales for the REV-Sport is estimated to be 60,000, with a sales growth for the subsequent years of 6% per year. The variable cost per vehicle is uncertain until the design and supply-chain decisions are finalized, but is estimated to be $22,000. Next-year sales for the REV-Touring are estimated to be 50,000, but the sales are expected to decrease at a rate of 10% for each of the next three years. The selling price is $28,000. Variable costs per vehicle are $21,000. Since the model has been in production, the fixed costs for development have already been recovered. Develop a four-year model to predict the profitability of each vehicle and recommend the best decision using a net present value discount rate of 5%. How sensitive is the result to the estimated variable cost of the REV-Sport? How might this affect the decision?  Produce your answer in</a:t>
          </a:r>
          <a:r>
            <a:rPr lang="en-US" sz="1400" b="1" i="0" baseline="0">
              <a:solidFill>
                <a:srgbClr val="002060"/>
              </a:solidFill>
              <a:effectLst/>
              <a:latin typeface="+mn-lt"/>
              <a:ea typeface="+mn-ea"/>
              <a:cs typeface="+mn-cs"/>
            </a:rPr>
            <a:t> the box in </a:t>
          </a:r>
          <a:r>
            <a:rPr lang="en-US" sz="1400" b="1" i="0" baseline="0">
              <a:solidFill>
                <a:srgbClr val="FF0000"/>
              </a:solidFill>
              <a:effectLst/>
              <a:latin typeface="+mn-lt"/>
              <a:ea typeface="+mn-ea"/>
              <a:cs typeface="+mn-cs"/>
            </a:rPr>
            <a:t>RED</a:t>
          </a:r>
          <a:r>
            <a:rPr lang="en-US" sz="1400" b="1" i="0" baseline="0">
              <a:solidFill>
                <a:srgbClr val="002060"/>
              </a:solidFill>
              <a:effectLst/>
              <a:latin typeface="+mn-lt"/>
              <a:ea typeface="+mn-ea"/>
              <a:cs typeface="+mn-cs"/>
            </a:rPr>
            <a:t> font.</a:t>
          </a:r>
          <a:r>
            <a:rPr kumimoji="0" lang="en-US" sz="1400" b="1" i="0" u="none" strike="noStrike" kern="0" cap="none" spc="0" normalizeH="0" baseline="0" noProof="0">
              <a:ln>
                <a:noFill/>
              </a:ln>
              <a:solidFill>
                <a:srgbClr val="002060"/>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FF0000"/>
              </a:solidFill>
              <a:effectLst/>
              <a:uLnTx/>
              <a:uFillTx/>
              <a:latin typeface="+mn-lt"/>
              <a:ea typeface="+mn-ea"/>
              <a:cs typeface="+mn-cs"/>
            </a:rPr>
            <a:t>Based on the financial analysis and net present value (NPV) calculations, the REV-Sport vehicle demonstrates higher profitability and is the better choice. The NPV of the REV-Sport is $1,779,838,129.27, significantly exceeding the NPV of the REV-Touring vehicle at $1,073,858,114.67. This indicates that the REV-Sport offers greater value over the four-year period despite its higher initial fixed costs, driven by strong sales volume growth (+6% annually) and a higher selling price. In contrast, the REV-Touring vehicle experiences a sales volume decline (-10% annually), reducing its revenue and overall profitability. Therefore, the manufacturer should prioritize the REV-Sport vehicle to maximize long-term financial returns.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srgbClr val="00206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FF0000"/>
              </a:solidFill>
              <a:effectLst/>
              <a:uLnTx/>
              <a:uFillTx/>
              <a:latin typeface="+mn-lt"/>
              <a:ea typeface="+mn-ea"/>
              <a:cs typeface="+mn-cs"/>
            </a:rPr>
            <a:t>The what-if analysis reveals that if the variable cost of the REV-Sport vehicle increases to $25,044.87, the net present value (NPV) of the REV-Sport will match that of the REV-Touring at $1,073,858,114.67. This sensitivity analysis indicates that the profitability advantage of the REV-Sport is highly dependent on maintaining its current variable cost of $22,000.00. If external factors, such as rising material or production costs, drive the variable cost closer to this breakeven point, the REV-Sport may no longer hold a clear profitability advantage. This underscores the importance of closely monitoring and controlling production costs for the REV-Sport to sustain its financial superiority over the REV-Touring. However, as long as the variable cost remains below the threshold, the REV-Sport remains the more profitable choice.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srgbClr val="FF0000"/>
            </a:solidFill>
            <a:effectLst/>
            <a:uLnTx/>
            <a:uFillTx/>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9525</xdr:colOff>
      <xdr:row>1</xdr:row>
      <xdr:rowOff>9524</xdr:rowOff>
    </xdr:from>
    <xdr:to>
      <xdr:col>23</xdr:col>
      <xdr:colOff>542925</xdr:colOff>
      <xdr:row>7</xdr:row>
      <xdr:rowOff>180975</xdr:rowOff>
    </xdr:to>
    <xdr:sp macro="" textlink="">
      <xdr:nvSpPr>
        <xdr:cNvPr id="2" name="TextBox 1">
          <a:extLst>
            <a:ext uri="{FF2B5EF4-FFF2-40B4-BE49-F238E27FC236}">
              <a16:creationId xmlns:a16="http://schemas.microsoft.com/office/drawing/2014/main" id="{45BB44C2-91EB-4425-BACD-E8CFC423D3EB}"/>
            </a:ext>
          </a:extLst>
        </xdr:cNvPr>
        <xdr:cNvSpPr txBox="1"/>
      </xdr:nvSpPr>
      <xdr:spPr>
        <a:xfrm>
          <a:off x="619125" y="200024"/>
          <a:ext cx="15725775" cy="1314451"/>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srgbClr val="002060"/>
              </a:solidFill>
              <a:effectLst/>
              <a:uLnTx/>
              <a:uFillTx/>
              <a:latin typeface="+mn-lt"/>
              <a:ea typeface="+mn-ea"/>
              <a:cs typeface="+mn-cs"/>
            </a:rPr>
            <a:t>Develop a spreadsheet model to address the following scenario.  Along with coming up with an analytically-substantiated response, the premium here is to develop a clear and concise spreadsheet model that contains relevant information.</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srgbClr val="00206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1" i="0">
              <a:solidFill>
                <a:srgbClr val="002060"/>
              </a:solidFill>
              <a:effectLst/>
              <a:latin typeface="+mn-lt"/>
              <a:ea typeface="+mn-ea"/>
              <a:cs typeface="+mn-cs"/>
            </a:rPr>
            <a:t>Barbara Perry has been put in charge of planning her company’s annual leadership conference. The dates of the conference have been determined by her company’s executive team. The table below contains information about the activities, predecessors, and activity times (in days).</a:t>
          </a:r>
          <a:r>
            <a:rPr lang="en-US" sz="1400" b="1" i="0" baseline="0">
              <a:solidFill>
                <a:srgbClr val="002060"/>
              </a:solidFill>
              <a:effectLst/>
              <a:latin typeface="+mn-lt"/>
              <a:ea typeface="+mn-ea"/>
              <a:cs typeface="+mn-cs"/>
            </a:rPr>
            <a:t>  Develop a spreadsheet model for finding the project completion time and critical path.</a:t>
          </a:r>
          <a:r>
            <a:rPr kumimoji="0" lang="en-US" sz="1400" b="1" i="0" u="none" strike="noStrike" kern="0" cap="none" spc="0" normalizeH="0" baseline="0" noProof="0">
              <a:ln>
                <a:noFill/>
              </a:ln>
              <a:solidFill>
                <a:srgbClr val="002060"/>
              </a:solidFill>
              <a:effectLst/>
              <a:uLnTx/>
              <a:uFillTx/>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F98F0-6C03-4742-9111-CE14102E630C}">
  <dimension ref="C1:I25"/>
  <sheetViews>
    <sheetView topLeftCell="A4" workbookViewId="0">
      <selection activeCell="P28" sqref="P28"/>
    </sheetView>
  </sheetViews>
  <sheetFormatPr defaultRowHeight="15" x14ac:dyDescent="0.25"/>
  <cols>
    <col min="3" max="9" width="8.85546875" customWidth="1"/>
  </cols>
  <sheetData>
    <row r="1" spans="3:9" x14ac:dyDescent="0.25">
      <c r="C1" s="79" t="s">
        <v>0</v>
      </c>
      <c r="D1" s="80"/>
      <c r="E1" s="80"/>
      <c r="F1" s="80"/>
      <c r="G1" s="80"/>
      <c r="H1" s="80"/>
      <c r="I1" s="81"/>
    </row>
    <row r="2" spans="3:9" ht="15.75" thickBot="1" x14ac:dyDescent="0.3">
      <c r="C2" s="82"/>
      <c r="D2" s="83"/>
      <c r="E2" s="83"/>
      <c r="F2" s="83"/>
      <c r="G2" s="83"/>
      <c r="H2" s="83"/>
      <c r="I2" s="84"/>
    </row>
    <row r="3" spans="3:9" ht="33.75" customHeight="1" thickBot="1" x14ac:dyDescent="0.3">
      <c r="C3" s="11"/>
      <c r="D3" s="11"/>
      <c r="E3" s="11"/>
      <c r="F3" s="11"/>
      <c r="G3" s="11"/>
      <c r="H3" s="11"/>
      <c r="I3" s="11"/>
    </row>
    <row r="4" spans="3:9" x14ac:dyDescent="0.25">
      <c r="C4" s="85" t="s">
        <v>144</v>
      </c>
      <c r="D4" s="86"/>
      <c r="E4" s="86"/>
      <c r="F4" s="86"/>
      <c r="G4" s="86"/>
      <c r="H4" s="86"/>
      <c r="I4" s="87"/>
    </row>
    <row r="5" spans="3:9" x14ac:dyDescent="0.25">
      <c r="C5" s="88"/>
      <c r="D5" s="89"/>
      <c r="E5" s="89"/>
      <c r="F5" s="89"/>
      <c r="G5" s="89"/>
      <c r="H5" s="89"/>
      <c r="I5" s="90"/>
    </row>
    <row r="6" spans="3:9" x14ac:dyDescent="0.25">
      <c r="C6" s="88"/>
      <c r="D6" s="89"/>
      <c r="E6" s="89"/>
      <c r="F6" s="89"/>
      <c r="G6" s="89"/>
      <c r="H6" s="89"/>
      <c r="I6" s="90"/>
    </row>
    <row r="7" spans="3:9" x14ac:dyDescent="0.25">
      <c r="C7" s="88"/>
      <c r="D7" s="89"/>
      <c r="E7" s="89"/>
      <c r="F7" s="89"/>
      <c r="G7" s="89"/>
      <c r="H7" s="89"/>
      <c r="I7" s="90"/>
    </row>
    <row r="8" spans="3:9" x14ac:dyDescent="0.25">
      <c r="C8" s="91"/>
      <c r="D8" s="92"/>
      <c r="E8" s="92"/>
      <c r="F8" s="92"/>
      <c r="G8" s="92"/>
      <c r="H8" s="92"/>
      <c r="I8" s="93"/>
    </row>
    <row r="9" spans="3:9" x14ac:dyDescent="0.25">
      <c r="C9" s="94"/>
      <c r="D9" s="95"/>
      <c r="E9" s="95"/>
      <c r="F9" s="95"/>
      <c r="G9" s="95"/>
      <c r="H9" s="95"/>
      <c r="I9" s="96"/>
    </row>
    <row r="10" spans="3:9" x14ac:dyDescent="0.25">
      <c r="C10" s="94"/>
      <c r="D10" s="95"/>
      <c r="E10" s="95"/>
      <c r="F10" s="95"/>
      <c r="G10" s="95"/>
      <c r="H10" s="95"/>
      <c r="I10" s="96"/>
    </row>
    <row r="11" spans="3:9" x14ac:dyDescent="0.25">
      <c r="C11" s="94"/>
      <c r="D11" s="95"/>
      <c r="E11" s="95"/>
      <c r="F11" s="95"/>
      <c r="G11" s="95"/>
      <c r="H11" s="95"/>
      <c r="I11" s="96"/>
    </row>
    <row r="12" spans="3:9" x14ac:dyDescent="0.25">
      <c r="C12" s="94"/>
      <c r="D12" s="95"/>
      <c r="E12" s="95"/>
      <c r="F12" s="95"/>
      <c r="G12" s="95"/>
      <c r="H12" s="95"/>
      <c r="I12" s="96"/>
    </row>
    <row r="13" spans="3:9" x14ac:dyDescent="0.25">
      <c r="C13" s="97"/>
      <c r="D13" s="98"/>
      <c r="E13" s="98"/>
      <c r="F13" s="98"/>
      <c r="G13" s="98"/>
      <c r="H13" s="98"/>
      <c r="I13" s="99"/>
    </row>
    <row r="14" spans="3:9" x14ac:dyDescent="0.25">
      <c r="C14" s="97"/>
      <c r="D14" s="98"/>
      <c r="E14" s="98"/>
      <c r="F14" s="98"/>
      <c r="G14" s="98"/>
      <c r="H14" s="98"/>
      <c r="I14" s="99"/>
    </row>
    <row r="15" spans="3:9" x14ac:dyDescent="0.25">
      <c r="C15" s="97"/>
      <c r="D15" s="98"/>
      <c r="E15" s="98"/>
      <c r="F15" s="98"/>
      <c r="G15" s="98"/>
      <c r="H15" s="98"/>
      <c r="I15" s="99"/>
    </row>
    <row r="16" spans="3:9" x14ac:dyDescent="0.25">
      <c r="C16" s="97"/>
      <c r="D16" s="98"/>
      <c r="E16" s="98"/>
      <c r="F16" s="98"/>
      <c r="G16" s="98"/>
      <c r="H16" s="98"/>
      <c r="I16" s="99"/>
    </row>
    <row r="17" spans="3:9" x14ac:dyDescent="0.25">
      <c r="C17" s="97"/>
      <c r="D17" s="98"/>
      <c r="E17" s="98"/>
      <c r="F17" s="98"/>
      <c r="G17" s="98"/>
      <c r="H17" s="98"/>
      <c r="I17" s="99"/>
    </row>
    <row r="18" spans="3:9" x14ac:dyDescent="0.25">
      <c r="C18" s="97"/>
      <c r="D18" s="98"/>
      <c r="E18" s="98"/>
      <c r="F18" s="98"/>
      <c r="G18" s="98"/>
      <c r="H18" s="98"/>
      <c r="I18" s="99"/>
    </row>
    <row r="19" spans="3:9" x14ac:dyDescent="0.25">
      <c r="C19" s="97"/>
      <c r="D19" s="98"/>
      <c r="E19" s="98"/>
      <c r="F19" s="98"/>
      <c r="G19" s="98"/>
      <c r="H19" s="98"/>
      <c r="I19" s="99"/>
    </row>
    <row r="20" spans="3:9" x14ac:dyDescent="0.25">
      <c r="C20" s="97"/>
      <c r="D20" s="98"/>
      <c r="E20" s="98"/>
      <c r="F20" s="98"/>
      <c r="G20" s="98"/>
      <c r="H20" s="98"/>
      <c r="I20" s="99"/>
    </row>
    <row r="21" spans="3:9" x14ac:dyDescent="0.25">
      <c r="C21" s="97"/>
      <c r="D21" s="98"/>
      <c r="E21" s="98"/>
      <c r="F21" s="98"/>
      <c r="G21" s="98"/>
      <c r="H21" s="98"/>
      <c r="I21" s="99"/>
    </row>
    <row r="22" spans="3:9" x14ac:dyDescent="0.25">
      <c r="C22" s="97"/>
      <c r="D22" s="98"/>
      <c r="E22" s="98"/>
      <c r="F22" s="98"/>
      <c r="G22" s="98"/>
      <c r="H22" s="98"/>
      <c r="I22" s="99"/>
    </row>
    <row r="23" spans="3:9" x14ac:dyDescent="0.25">
      <c r="C23" s="97"/>
      <c r="D23" s="98"/>
      <c r="E23" s="98"/>
      <c r="F23" s="98"/>
      <c r="G23" s="98"/>
      <c r="H23" s="98"/>
      <c r="I23" s="99"/>
    </row>
    <row r="24" spans="3:9" x14ac:dyDescent="0.25">
      <c r="C24" s="100"/>
      <c r="D24" s="101"/>
      <c r="E24" s="101"/>
      <c r="F24" s="101"/>
      <c r="G24" s="101"/>
      <c r="H24" s="101"/>
      <c r="I24" s="102"/>
    </row>
    <row r="25" spans="3:9" ht="15.75" thickBot="1" x14ac:dyDescent="0.3">
      <c r="C25" s="103"/>
      <c r="D25" s="104"/>
      <c r="E25" s="104"/>
      <c r="F25" s="104"/>
      <c r="G25" s="104"/>
      <c r="H25" s="104"/>
      <c r="I25" s="105"/>
    </row>
  </sheetData>
  <mergeCells count="2">
    <mergeCell ref="C1:I2"/>
    <mergeCell ref="C4:I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FF36-92A7-47D4-BEFF-0AC952ADE001}">
  <dimension ref="B19:P73"/>
  <sheetViews>
    <sheetView tabSelected="1" topLeftCell="G22" workbookViewId="0">
      <selection activeCell="J23" sqref="J23"/>
    </sheetView>
  </sheetViews>
  <sheetFormatPr defaultRowHeight="15" x14ac:dyDescent="0.25"/>
  <cols>
    <col min="2" max="2" width="30.28515625" bestFit="1" customWidth="1"/>
    <col min="3" max="3" width="10.85546875" bestFit="1" customWidth="1"/>
    <col min="4" max="4" width="9.5703125" bestFit="1" customWidth="1"/>
    <col min="5" max="5" width="14.28515625" bestFit="1" customWidth="1"/>
    <col min="6" max="6" width="16" bestFit="1" customWidth="1"/>
    <col min="7" max="7" width="11" bestFit="1" customWidth="1"/>
    <col min="8" max="8" width="16.42578125" bestFit="1" customWidth="1"/>
    <col min="10" max="10" width="22" bestFit="1" customWidth="1"/>
    <col min="11" max="11" width="12.140625" bestFit="1" customWidth="1"/>
    <col min="12" max="12" width="14.42578125" bestFit="1" customWidth="1"/>
    <col min="13" max="13" width="24.42578125" bestFit="1" customWidth="1"/>
    <col min="14" max="14" width="25.42578125" bestFit="1" customWidth="1"/>
    <col min="15" max="15" width="15" customWidth="1"/>
    <col min="16" max="16" width="16.42578125" bestFit="1" customWidth="1"/>
  </cols>
  <sheetData>
    <row r="19" spans="2:16" ht="15.75" x14ac:dyDescent="0.25">
      <c r="B19" s="3" t="s">
        <v>1</v>
      </c>
      <c r="C19" s="4"/>
      <c r="D19" s="4"/>
      <c r="E19" s="4"/>
      <c r="F19" s="5"/>
      <c r="G19" s="4"/>
      <c r="H19" s="4"/>
      <c r="I19" s="4"/>
      <c r="J19" s="4"/>
      <c r="K19" s="4"/>
      <c r="L19" s="4"/>
      <c r="M19" s="3"/>
      <c r="N19" s="4"/>
      <c r="O19" s="4"/>
      <c r="P19" s="4"/>
    </row>
    <row r="20" spans="2:16" ht="15.75" x14ac:dyDescent="0.25">
      <c r="B20" s="4"/>
      <c r="C20" s="4"/>
      <c r="D20" s="4"/>
      <c r="E20" s="4"/>
      <c r="F20" s="5"/>
      <c r="G20" s="4"/>
      <c r="H20" s="4"/>
      <c r="I20" s="4"/>
      <c r="K20" s="4"/>
      <c r="L20" s="4"/>
      <c r="M20" s="4"/>
      <c r="N20" s="4"/>
      <c r="O20" s="4"/>
      <c r="P20" s="4"/>
    </row>
    <row r="21" spans="2:16" ht="32.25" thickBot="1" x14ac:dyDescent="0.3">
      <c r="B21" s="6" t="s">
        <v>2</v>
      </c>
      <c r="C21" s="6" t="s">
        <v>3</v>
      </c>
      <c r="D21" s="12" t="s">
        <v>145</v>
      </c>
      <c r="E21" s="12" t="s">
        <v>146</v>
      </c>
      <c r="F21" s="13" t="s">
        <v>147</v>
      </c>
      <c r="G21" s="12" t="s">
        <v>148</v>
      </c>
      <c r="H21" s="14" t="s">
        <v>4</v>
      </c>
      <c r="I21" s="4"/>
      <c r="J21" s="63" t="s">
        <v>155</v>
      </c>
      <c r="K21" s="64" t="s">
        <v>145</v>
      </c>
      <c r="L21" s="64" t="s">
        <v>146</v>
      </c>
      <c r="M21" s="65" t="s">
        <v>147</v>
      </c>
      <c r="N21" s="64" t="s">
        <v>148</v>
      </c>
      <c r="O21" s="66" t="s">
        <v>4</v>
      </c>
      <c r="P21" s="3"/>
    </row>
    <row r="22" spans="2:16" ht="16.5" thickTop="1" x14ac:dyDescent="0.25">
      <c r="B22" s="4" t="s">
        <v>5</v>
      </c>
      <c r="C22" s="4" t="s">
        <v>6</v>
      </c>
      <c r="D22" s="4">
        <v>1315</v>
      </c>
      <c r="E22" s="7">
        <v>0.22</v>
      </c>
      <c r="F22" s="8">
        <v>26636</v>
      </c>
      <c r="G22" s="4">
        <v>85</v>
      </c>
      <c r="H22" s="4">
        <v>93</v>
      </c>
      <c r="I22" s="4"/>
      <c r="J22" s="67" t="s">
        <v>9</v>
      </c>
      <c r="K22" s="67">
        <v>1176</v>
      </c>
      <c r="L22" s="68">
        <v>0.37</v>
      </c>
      <c r="M22" s="69">
        <v>23665</v>
      </c>
      <c r="N22" s="67">
        <v>95</v>
      </c>
      <c r="O22" s="67">
        <v>68</v>
      </c>
      <c r="P22" s="9"/>
    </row>
    <row r="23" spans="2:16" ht="15.75" x14ac:dyDescent="0.25">
      <c r="B23" s="4" t="s">
        <v>7</v>
      </c>
      <c r="C23" s="4" t="s">
        <v>6</v>
      </c>
      <c r="D23" s="4">
        <v>1220</v>
      </c>
      <c r="E23" s="7">
        <v>0.53</v>
      </c>
      <c r="F23" s="8">
        <v>17653</v>
      </c>
      <c r="G23" s="4">
        <v>69</v>
      </c>
      <c r="H23" s="4">
        <v>80</v>
      </c>
      <c r="I23" s="4"/>
      <c r="J23" s="67" t="s">
        <v>14</v>
      </c>
      <c r="K23" s="67">
        <v>1400</v>
      </c>
      <c r="L23" s="68">
        <v>0.31</v>
      </c>
      <c r="M23" s="69">
        <v>102262</v>
      </c>
      <c r="N23" s="67">
        <v>98</v>
      </c>
      <c r="O23" s="67">
        <v>75</v>
      </c>
      <c r="P23" s="9"/>
    </row>
    <row r="24" spans="2:16" ht="15.75" x14ac:dyDescent="0.25">
      <c r="B24" s="4" t="s">
        <v>8</v>
      </c>
      <c r="C24" s="4" t="s">
        <v>6</v>
      </c>
      <c r="D24" s="4">
        <v>1240</v>
      </c>
      <c r="E24" s="7">
        <v>0.36</v>
      </c>
      <c r="F24" s="8">
        <v>17554</v>
      </c>
      <c r="G24" s="4">
        <v>58</v>
      </c>
      <c r="H24" s="4">
        <v>88</v>
      </c>
      <c r="I24" s="4"/>
      <c r="J24" s="67" t="s">
        <v>48</v>
      </c>
      <c r="K24" s="67">
        <v>1109</v>
      </c>
      <c r="L24" s="68">
        <v>0.32</v>
      </c>
      <c r="M24" s="69">
        <v>19684</v>
      </c>
      <c r="N24" s="67">
        <v>82</v>
      </c>
      <c r="O24" s="67">
        <v>73</v>
      </c>
      <c r="P24" s="9"/>
    </row>
    <row r="25" spans="2:16" ht="15.75" x14ac:dyDescent="0.25">
      <c r="B25" s="4" t="s">
        <v>9</v>
      </c>
      <c r="C25" s="4" t="s">
        <v>10</v>
      </c>
      <c r="D25" s="4">
        <v>1176</v>
      </c>
      <c r="E25" s="7">
        <v>0.37</v>
      </c>
      <c r="F25" s="8">
        <v>23665</v>
      </c>
      <c r="G25" s="4">
        <v>95</v>
      </c>
      <c r="H25" s="4">
        <v>68</v>
      </c>
      <c r="I25" s="4"/>
      <c r="J25" s="67" t="s">
        <v>47</v>
      </c>
      <c r="K25" s="67">
        <v>1142</v>
      </c>
      <c r="L25" s="68">
        <v>0.43</v>
      </c>
      <c r="M25" s="69">
        <v>26859</v>
      </c>
      <c r="N25" s="67">
        <v>96</v>
      </c>
      <c r="O25" s="67">
        <v>61</v>
      </c>
      <c r="P25" s="9"/>
    </row>
    <row r="26" spans="2:16" ht="15.75" x14ac:dyDescent="0.25">
      <c r="B26" s="4" t="s">
        <v>11</v>
      </c>
      <c r="C26" s="4" t="s">
        <v>6</v>
      </c>
      <c r="D26" s="4">
        <v>1300</v>
      </c>
      <c r="E26" s="7">
        <v>0.24</v>
      </c>
      <c r="F26" s="8">
        <v>25703</v>
      </c>
      <c r="G26" s="4">
        <v>78</v>
      </c>
      <c r="H26" s="4">
        <v>90</v>
      </c>
      <c r="I26" s="4"/>
      <c r="J26" s="4"/>
      <c r="K26" s="4"/>
      <c r="L26" s="9"/>
      <c r="M26" s="9"/>
      <c r="N26" s="9"/>
      <c r="O26" s="9"/>
      <c r="P26" s="9"/>
    </row>
    <row r="27" spans="2:16" ht="15.75" x14ac:dyDescent="0.25">
      <c r="B27" s="4" t="s">
        <v>12</v>
      </c>
      <c r="C27" s="4" t="s">
        <v>10</v>
      </c>
      <c r="D27" s="4">
        <v>1281</v>
      </c>
      <c r="E27" s="7">
        <v>0.24</v>
      </c>
      <c r="F27" s="8">
        <v>24201</v>
      </c>
      <c r="G27" s="4">
        <v>80</v>
      </c>
      <c r="H27" s="4">
        <v>90</v>
      </c>
      <c r="I27" s="4"/>
      <c r="J27" s="67" t="s">
        <v>153</v>
      </c>
      <c r="K27" s="70">
        <v>1263.1020408163265</v>
      </c>
      <c r="L27" s="70">
        <v>0.38102040816326532</v>
      </c>
      <c r="M27" s="70">
        <v>30060.326530612245</v>
      </c>
      <c r="N27" s="70">
        <v>74.204081632653057</v>
      </c>
      <c r="O27" s="70">
        <v>83.244897959183675</v>
      </c>
    </row>
    <row r="28" spans="2:16" ht="15.75" x14ac:dyDescent="0.25">
      <c r="B28" s="4" t="s">
        <v>13</v>
      </c>
      <c r="C28" s="4" t="s">
        <v>6</v>
      </c>
      <c r="D28" s="4">
        <v>1255</v>
      </c>
      <c r="E28" s="7">
        <v>0.56000000000000005</v>
      </c>
      <c r="F28" s="8">
        <v>18847</v>
      </c>
      <c r="G28" s="4">
        <v>70</v>
      </c>
      <c r="H28" s="4">
        <v>84</v>
      </c>
      <c r="I28" s="4"/>
      <c r="J28" s="67" t="s">
        <v>154</v>
      </c>
      <c r="K28" s="70">
        <v>62.676499083906776</v>
      </c>
      <c r="L28" s="70">
        <v>0.13371681672411256</v>
      </c>
      <c r="M28" s="70">
        <v>15463.308211682577</v>
      </c>
      <c r="N28" s="70">
        <v>13.550798856889006</v>
      </c>
      <c r="O28" s="70">
        <v>7.4485194620723618</v>
      </c>
    </row>
    <row r="29" spans="2:16" ht="15.75" x14ac:dyDescent="0.25">
      <c r="B29" s="4" t="s">
        <v>14</v>
      </c>
      <c r="C29" s="4" t="s">
        <v>10</v>
      </c>
      <c r="D29" s="4">
        <v>1400</v>
      </c>
      <c r="E29" s="7">
        <v>0.31</v>
      </c>
      <c r="F29" s="8">
        <v>102262</v>
      </c>
      <c r="G29" s="4">
        <v>98</v>
      </c>
      <c r="H29" s="4">
        <v>75</v>
      </c>
      <c r="I29" s="4"/>
      <c r="J29" s="4"/>
      <c r="K29" s="4"/>
      <c r="L29" s="9"/>
      <c r="M29" s="9"/>
      <c r="N29" s="9"/>
      <c r="O29" s="9"/>
      <c r="P29" s="9"/>
    </row>
    <row r="30" spans="2:16" ht="15.75" x14ac:dyDescent="0.25">
      <c r="B30" s="4" t="s">
        <v>15</v>
      </c>
      <c r="C30" s="4" t="s">
        <v>6</v>
      </c>
      <c r="D30" s="4">
        <v>1300</v>
      </c>
      <c r="E30" s="7">
        <v>0.4</v>
      </c>
      <c r="F30" s="8">
        <v>15904</v>
      </c>
      <c r="G30" s="4">
        <v>75</v>
      </c>
      <c r="H30" s="4">
        <v>80</v>
      </c>
      <c r="I30" s="4"/>
      <c r="J30" s="63" t="s">
        <v>156</v>
      </c>
      <c r="K30" s="71" t="s">
        <v>157</v>
      </c>
      <c r="L30" s="72" t="s">
        <v>158</v>
      </c>
      <c r="M30" s="72" t="s">
        <v>159</v>
      </c>
      <c r="N30" s="72" t="s">
        <v>160</v>
      </c>
      <c r="O30" s="72" t="s">
        <v>161</v>
      </c>
      <c r="P30" s="9"/>
    </row>
    <row r="31" spans="2:16" ht="15.75" x14ac:dyDescent="0.25">
      <c r="B31" s="4" t="s">
        <v>16</v>
      </c>
      <c r="C31" s="4" t="s">
        <v>10</v>
      </c>
      <c r="D31" s="4">
        <v>1225</v>
      </c>
      <c r="E31" s="7">
        <v>0.64</v>
      </c>
      <c r="F31" s="8">
        <v>33607</v>
      </c>
      <c r="G31" s="4">
        <v>52</v>
      </c>
      <c r="H31" s="4">
        <v>77</v>
      </c>
      <c r="I31" s="4"/>
      <c r="J31" s="67" t="s">
        <v>9</v>
      </c>
      <c r="K31" s="144">
        <f>(K22-$K$27)/$K$28</f>
        <v>-1.3897081376501355</v>
      </c>
      <c r="L31" s="145">
        <f>(L22-$L$27)/$L$28</f>
        <v>-8.241602240653749E-2</v>
      </c>
      <c r="M31" s="145">
        <f>(M22-$M$27)/$M$28</f>
        <v>-0.41358074501681058</v>
      </c>
      <c r="N31" s="145">
        <f>(N22-$N$27)/$N$28</f>
        <v>1.5346636450717173</v>
      </c>
      <c r="O31" s="145">
        <f>(O22-$O$27)/$O$28</f>
        <v>-2.0467017689636497</v>
      </c>
      <c r="P31" s="9"/>
    </row>
    <row r="32" spans="2:16" ht="15.75" x14ac:dyDescent="0.25">
      <c r="B32" s="4" t="s">
        <v>17</v>
      </c>
      <c r="C32" s="4" t="s">
        <v>6</v>
      </c>
      <c r="D32" s="4">
        <v>1260</v>
      </c>
      <c r="E32" s="7">
        <v>0.36</v>
      </c>
      <c r="F32" s="8">
        <v>20377</v>
      </c>
      <c r="G32" s="4">
        <v>68</v>
      </c>
      <c r="H32" s="4">
        <v>74</v>
      </c>
      <c r="I32" s="4"/>
      <c r="J32" s="67" t="s">
        <v>14</v>
      </c>
      <c r="K32" s="144">
        <f t="shared" ref="K32:K34" si="0">(K23-$K$27)/$K$28</f>
        <v>2.1841992004116948</v>
      </c>
      <c r="L32" s="145">
        <f t="shared" ref="L32:L34" si="1">(L23-$L$27)/$L$28</f>
        <v>-0.53112547773101848</v>
      </c>
      <c r="M32" s="145">
        <f t="shared" ref="M32:M34" si="2">(M23-$M$27)/$M$28</f>
        <v>4.6692255292977451</v>
      </c>
      <c r="N32" s="145">
        <f t="shared" ref="N32:N34" si="3">(N23-$N$27)/$N$28</f>
        <v>1.7560528068239669</v>
      </c>
      <c r="O32" s="145">
        <f t="shared" ref="O32:O34" si="4">(O23-$O$27)/$O$28</f>
        <v>-1.106917690309658</v>
      </c>
      <c r="P32" s="9"/>
    </row>
    <row r="33" spans="2:16" ht="15.75" x14ac:dyDescent="0.25">
      <c r="B33" s="4" t="s">
        <v>18</v>
      </c>
      <c r="C33" s="4" t="s">
        <v>6</v>
      </c>
      <c r="D33" s="4">
        <v>1200</v>
      </c>
      <c r="E33" s="7">
        <v>0.46</v>
      </c>
      <c r="F33" s="8">
        <v>18872</v>
      </c>
      <c r="G33" s="4">
        <v>52</v>
      </c>
      <c r="H33" s="4">
        <v>84</v>
      </c>
      <c r="I33" s="4"/>
      <c r="J33" s="67" t="s">
        <v>48</v>
      </c>
      <c r="K33" s="144">
        <f t="shared" si="0"/>
        <v>-2.4586893503739864</v>
      </c>
      <c r="L33" s="145">
        <f t="shared" si="1"/>
        <v>-0.45634056851027155</v>
      </c>
      <c r="M33" s="145">
        <f t="shared" si="2"/>
        <v>-0.67102888906869862</v>
      </c>
      <c r="N33" s="145">
        <f t="shared" si="3"/>
        <v>0.57531061081196877</v>
      </c>
      <c r="O33" s="145">
        <f t="shared" si="4"/>
        <v>-1.3754274270679412</v>
      </c>
      <c r="P33" s="9"/>
    </row>
    <row r="34" spans="2:16" ht="15.75" x14ac:dyDescent="0.25">
      <c r="B34" s="4" t="s">
        <v>19</v>
      </c>
      <c r="C34" s="4" t="s">
        <v>6</v>
      </c>
      <c r="D34" s="4">
        <v>1258</v>
      </c>
      <c r="E34" s="7">
        <v>0.38</v>
      </c>
      <c r="F34" s="8">
        <v>17520</v>
      </c>
      <c r="G34" s="4">
        <v>61</v>
      </c>
      <c r="H34" s="4">
        <v>85</v>
      </c>
      <c r="I34" s="4"/>
      <c r="J34" s="67" t="s">
        <v>47</v>
      </c>
      <c r="K34" s="144">
        <f t="shared" si="0"/>
        <v>-1.932176215748806</v>
      </c>
      <c r="L34" s="145">
        <f t="shared" si="1"/>
        <v>0.36629343291794347</v>
      </c>
      <c r="M34" s="145">
        <f t="shared" si="2"/>
        <v>-0.20702727299929471</v>
      </c>
      <c r="N34" s="145">
        <f t="shared" si="3"/>
        <v>1.6084600323224671</v>
      </c>
      <c r="O34" s="145">
        <f t="shared" si="4"/>
        <v>-2.986485847617641</v>
      </c>
      <c r="P34" s="9"/>
    </row>
    <row r="35" spans="2:16" ht="15.75" x14ac:dyDescent="0.25">
      <c r="B35" s="4" t="s">
        <v>20</v>
      </c>
      <c r="C35" s="4" t="s">
        <v>10</v>
      </c>
      <c r="D35" s="4">
        <v>1268</v>
      </c>
      <c r="E35" s="7">
        <v>0.28999999999999998</v>
      </c>
      <c r="F35" s="8">
        <v>45879</v>
      </c>
      <c r="G35" s="4">
        <v>78</v>
      </c>
      <c r="H35" s="4">
        <v>90</v>
      </c>
      <c r="I35" s="4"/>
      <c r="J35" s="4"/>
      <c r="K35" s="4"/>
      <c r="L35" s="9"/>
      <c r="M35" s="9"/>
      <c r="N35" s="9"/>
      <c r="O35" s="9"/>
      <c r="P35" s="9"/>
    </row>
    <row r="36" spans="2:16" ht="15.75" x14ac:dyDescent="0.25">
      <c r="B36" s="4" t="s">
        <v>21</v>
      </c>
      <c r="C36" s="4" t="s">
        <v>10</v>
      </c>
      <c r="D36" s="4">
        <v>1280</v>
      </c>
      <c r="E36" s="7">
        <v>0.3</v>
      </c>
      <c r="F36" s="8">
        <v>37137</v>
      </c>
      <c r="G36" s="4">
        <v>85</v>
      </c>
      <c r="H36" s="4">
        <v>83</v>
      </c>
      <c r="I36" s="4"/>
      <c r="J36" s="4"/>
      <c r="K36" s="4"/>
      <c r="L36" s="9"/>
      <c r="M36" s="9"/>
      <c r="N36" s="9"/>
      <c r="O36" s="9"/>
      <c r="P36" s="9"/>
    </row>
    <row r="37" spans="2:16" ht="15.75" x14ac:dyDescent="0.25">
      <c r="B37" s="4" t="s">
        <v>22</v>
      </c>
      <c r="C37" s="4" t="s">
        <v>6</v>
      </c>
      <c r="D37" s="4">
        <v>1230</v>
      </c>
      <c r="E37" s="7">
        <v>0.36</v>
      </c>
      <c r="F37" s="8">
        <v>17721</v>
      </c>
      <c r="G37" s="4">
        <v>77</v>
      </c>
      <c r="H37" s="4">
        <v>89</v>
      </c>
      <c r="I37" s="4"/>
      <c r="K37" s="4"/>
      <c r="L37" s="9"/>
      <c r="M37" s="9"/>
      <c r="N37" s="9"/>
      <c r="O37" s="9"/>
      <c r="P37" s="9"/>
    </row>
    <row r="38" spans="2:16" ht="15.75" x14ac:dyDescent="0.25">
      <c r="B38" s="4" t="s">
        <v>23</v>
      </c>
      <c r="C38" s="4" t="s">
        <v>10</v>
      </c>
      <c r="D38" s="4">
        <v>1310</v>
      </c>
      <c r="E38" s="7">
        <v>0.25</v>
      </c>
      <c r="F38" s="8">
        <v>39504</v>
      </c>
      <c r="G38" s="4">
        <v>91</v>
      </c>
      <c r="H38" s="4">
        <v>91</v>
      </c>
      <c r="I38" s="4"/>
      <c r="J38" s="63" t="s">
        <v>162</v>
      </c>
      <c r="K38" s="74" t="s">
        <v>9</v>
      </c>
      <c r="L38" s="73" t="s">
        <v>14</v>
      </c>
      <c r="M38" s="73" t="s">
        <v>48</v>
      </c>
      <c r="N38" s="73" t="s">
        <v>47</v>
      </c>
      <c r="O38" s="9"/>
      <c r="P38" s="9"/>
    </row>
    <row r="39" spans="2:16" ht="15.75" x14ac:dyDescent="0.25">
      <c r="B39" s="4" t="s">
        <v>24</v>
      </c>
      <c r="C39" s="4" t="s">
        <v>10</v>
      </c>
      <c r="D39" s="4">
        <v>1278</v>
      </c>
      <c r="E39" s="7">
        <v>0.24</v>
      </c>
      <c r="F39" s="8">
        <v>23115</v>
      </c>
      <c r="G39" s="4">
        <v>79</v>
      </c>
      <c r="H39" s="4">
        <v>89</v>
      </c>
      <c r="I39" s="4"/>
      <c r="J39" s="67" t="s">
        <v>9</v>
      </c>
      <c r="K39" s="111">
        <v>0</v>
      </c>
      <c r="L39" s="110">
        <f>SQRT(SUMXMY2(K31:O31,K32:O32))</f>
        <v>6.3040685857622218</v>
      </c>
      <c r="M39" s="110">
        <f>SQRT(SUMXMY2(K31:O31,K33:O33))</f>
        <v>1.649177805041683</v>
      </c>
      <c r="N39" s="110">
        <f>SQRT(SUMXMY2(K31:O31,K34:O34))</f>
        <v>1.1945359555571955</v>
      </c>
      <c r="O39" s="9"/>
      <c r="P39" s="9"/>
    </row>
    <row r="40" spans="2:16" ht="15.75" x14ac:dyDescent="0.25">
      <c r="B40" s="4" t="s">
        <v>25</v>
      </c>
      <c r="C40" s="4" t="s">
        <v>6</v>
      </c>
      <c r="D40" s="4">
        <v>1244</v>
      </c>
      <c r="E40" s="7">
        <v>0.67</v>
      </c>
      <c r="F40" s="8">
        <v>22301</v>
      </c>
      <c r="G40" s="4">
        <v>65</v>
      </c>
      <c r="H40" s="4">
        <v>73</v>
      </c>
      <c r="I40" s="4"/>
      <c r="J40" s="67" t="s">
        <v>14</v>
      </c>
      <c r="K40" s="74"/>
      <c r="L40" s="111">
        <v>0</v>
      </c>
      <c r="M40" s="110">
        <f>SQRT(SUMXMY2(K32:O32,K33:O33))</f>
        <v>7.1795942603132863</v>
      </c>
      <c r="N40" s="110">
        <f>SQRT(SUMXMY2(K32:O32,K34:O34))</f>
        <v>6.7143360613631646</v>
      </c>
      <c r="O40" s="9"/>
      <c r="P40" s="9"/>
    </row>
    <row r="41" spans="2:16" ht="15.75" x14ac:dyDescent="0.25">
      <c r="B41" s="4" t="s">
        <v>26</v>
      </c>
      <c r="C41" s="4" t="s">
        <v>6</v>
      </c>
      <c r="D41" s="4">
        <v>1215</v>
      </c>
      <c r="E41" s="7">
        <v>0.38</v>
      </c>
      <c r="F41" s="8">
        <v>20722</v>
      </c>
      <c r="G41" s="4">
        <v>51</v>
      </c>
      <c r="H41" s="4">
        <v>85</v>
      </c>
      <c r="I41" s="4"/>
      <c r="J41" s="67" t="s">
        <v>48</v>
      </c>
      <c r="K41" s="74"/>
      <c r="L41" s="73"/>
      <c r="M41" s="111">
        <v>0</v>
      </c>
      <c r="N41" s="110">
        <f>SQRT(SUMXMY2(K33:O33,K34:O34))</f>
        <v>2.1982145578958434</v>
      </c>
      <c r="O41" s="9"/>
      <c r="P41" s="9"/>
    </row>
    <row r="42" spans="2:16" ht="15.75" x14ac:dyDescent="0.25">
      <c r="B42" s="4" t="s">
        <v>27</v>
      </c>
      <c r="C42" s="4" t="s">
        <v>10</v>
      </c>
      <c r="D42" s="4">
        <v>1370</v>
      </c>
      <c r="E42" s="7">
        <v>0.18</v>
      </c>
      <c r="F42" s="8">
        <v>46918</v>
      </c>
      <c r="G42" s="4">
        <v>90</v>
      </c>
      <c r="H42" s="4">
        <v>90</v>
      </c>
      <c r="I42" s="4"/>
      <c r="J42" s="67" t="s">
        <v>47</v>
      </c>
      <c r="K42" s="74"/>
      <c r="L42" s="73"/>
      <c r="M42" s="73"/>
      <c r="N42" s="111">
        <v>0</v>
      </c>
      <c r="O42" s="9"/>
      <c r="P42" s="9"/>
    </row>
    <row r="43" spans="2:16" ht="15.75" x14ac:dyDescent="0.25">
      <c r="B43" s="4" t="s">
        <v>28</v>
      </c>
      <c r="C43" s="4" t="s">
        <v>6</v>
      </c>
      <c r="D43" s="4">
        <v>1285</v>
      </c>
      <c r="E43" s="7">
        <v>0.35</v>
      </c>
      <c r="F43" s="8">
        <v>19418</v>
      </c>
      <c r="G43" s="4">
        <v>71</v>
      </c>
      <c r="H43" s="4">
        <v>87</v>
      </c>
      <c r="I43" s="4"/>
      <c r="J43" s="4"/>
      <c r="K43" s="4"/>
      <c r="L43" s="9"/>
      <c r="M43" s="9"/>
      <c r="N43" s="9"/>
      <c r="O43" s="9"/>
      <c r="P43" s="9"/>
    </row>
    <row r="44" spans="2:16" ht="15.75" x14ac:dyDescent="0.25">
      <c r="B44" s="4" t="s">
        <v>29</v>
      </c>
      <c r="C44" s="4" t="s">
        <v>10</v>
      </c>
      <c r="D44" s="4">
        <v>1290</v>
      </c>
      <c r="E44" s="7">
        <v>0.48</v>
      </c>
      <c r="F44" s="8">
        <v>45460</v>
      </c>
      <c r="G44" s="4">
        <v>69</v>
      </c>
      <c r="H44" s="4">
        <v>86</v>
      </c>
      <c r="I44" s="4"/>
      <c r="J44" s="4"/>
      <c r="K44" s="4"/>
      <c r="L44" s="9"/>
      <c r="M44" s="9"/>
      <c r="N44" s="9"/>
      <c r="O44" s="9"/>
      <c r="P44" s="9"/>
    </row>
    <row r="45" spans="2:16" ht="15.75" x14ac:dyDescent="0.25">
      <c r="B45" s="4" t="s">
        <v>30</v>
      </c>
      <c r="C45" s="4" t="s">
        <v>6</v>
      </c>
      <c r="D45" s="4">
        <v>1255</v>
      </c>
      <c r="E45" s="7">
        <v>0.25</v>
      </c>
      <c r="F45" s="8">
        <v>24718</v>
      </c>
      <c r="G45" s="4">
        <v>65</v>
      </c>
      <c r="H45" s="4">
        <v>92</v>
      </c>
      <c r="I45" s="4"/>
      <c r="J45" s="4"/>
      <c r="K45" s="4"/>
      <c r="L45" s="9"/>
      <c r="M45" s="9"/>
      <c r="N45" s="9"/>
      <c r="O45" s="9"/>
      <c r="P45" s="9"/>
    </row>
    <row r="46" spans="2:16" ht="15.75" x14ac:dyDescent="0.25">
      <c r="B46" s="4" t="s">
        <v>31</v>
      </c>
      <c r="C46" s="4" t="s">
        <v>10</v>
      </c>
      <c r="D46" s="4">
        <v>1357</v>
      </c>
      <c r="E46" s="7">
        <v>0.3</v>
      </c>
      <c r="F46" s="8">
        <v>56766</v>
      </c>
      <c r="G46" s="4">
        <v>95</v>
      </c>
      <c r="H46" s="4">
        <v>86</v>
      </c>
      <c r="I46" s="4"/>
      <c r="J46" s="4"/>
      <c r="K46" s="4"/>
      <c r="L46" s="9"/>
      <c r="M46" s="9"/>
      <c r="N46" s="9"/>
      <c r="O46" s="9"/>
      <c r="P46" s="9"/>
    </row>
    <row r="47" spans="2:16" ht="15.75" x14ac:dyDescent="0.25">
      <c r="B47" s="4" t="s">
        <v>32</v>
      </c>
      <c r="C47" s="4" t="s">
        <v>6</v>
      </c>
      <c r="D47" s="4">
        <v>1200</v>
      </c>
      <c r="E47" s="7">
        <v>0.61</v>
      </c>
      <c r="F47" s="8">
        <v>23358</v>
      </c>
      <c r="G47" s="4">
        <v>47</v>
      </c>
      <c r="H47" s="4">
        <v>83</v>
      </c>
      <c r="I47" s="4"/>
      <c r="J47" s="4"/>
      <c r="K47" s="4"/>
      <c r="L47" s="9"/>
      <c r="M47" s="9"/>
      <c r="N47" s="9"/>
      <c r="O47" s="9"/>
      <c r="P47" s="9"/>
    </row>
    <row r="48" spans="2:16" ht="15.75" x14ac:dyDescent="0.25">
      <c r="B48" s="4" t="s">
        <v>33</v>
      </c>
      <c r="C48" s="4" t="s">
        <v>10</v>
      </c>
      <c r="D48" s="4">
        <v>1230</v>
      </c>
      <c r="E48" s="7">
        <v>0.47</v>
      </c>
      <c r="F48" s="8">
        <v>28851</v>
      </c>
      <c r="G48" s="4">
        <v>77</v>
      </c>
      <c r="H48" s="4">
        <v>82</v>
      </c>
      <c r="I48" s="4"/>
      <c r="J48" s="4"/>
      <c r="K48" s="4"/>
      <c r="L48" s="9"/>
      <c r="M48" s="9"/>
      <c r="N48" s="9"/>
      <c r="O48" s="9"/>
      <c r="P48" s="9"/>
    </row>
    <row r="49" spans="2:16" ht="15.75" x14ac:dyDescent="0.25">
      <c r="B49" s="4" t="s">
        <v>34</v>
      </c>
      <c r="C49" s="4" t="s">
        <v>6</v>
      </c>
      <c r="D49" s="4">
        <v>1247</v>
      </c>
      <c r="E49" s="7">
        <v>0.54</v>
      </c>
      <c r="F49" s="8">
        <v>23591</v>
      </c>
      <c r="G49" s="4">
        <v>64</v>
      </c>
      <c r="H49" s="4">
        <v>77</v>
      </c>
      <c r="I49" s="4"/>
      <c r="J49" s="4"/>
      <c r="K49" s="4"/>
      <c r="L49" s="9"/>
      <c r="M49" s="9"/>
      <c r="N49" s="9"/>
      <c r="O49" s="9"/>
      <c r="P49" s="9"/>
    </row>
    <row r="50" spans="2:16" ht="15.75" x14ac:dyDescent="0.25">
      <c r="B50" s="4" t="s">
        <v>35</v>
      </c>
      <c r="C50" s="4" t="s">
        <v>6</v>
      </c>
      <c r="D50" s="4">
        <v>1170</v>
      </c>
      <c r="E50" s="7">
        <v>0.49</v>
      </c>
      <c r="F50" s="8">
        <v>20192</v>
      </c>
      <c r="G50" s="4">
        <v>54</v>
      </c>
      <c r="H50" s="4">
        <v>72</v>
      </c>
      <c r="I50" s="4"/>
      <c r="J50" s="4"/>
      <c r="K50" s="4"/>
      <c r="L50" s="9"/>
      <c r="M50" s="9"/>
      <c r="N50" s="9"/>
      <c r="O50" s="9"/>
      <c r="P50" s="9"/>
    </row>
    <row r="51" spans="2:16" ht="15.75" x14ac:dyDescent="0.25">
      <c r="B51" s="4" t="s">
        <v>36</v>
      </c>
      <c r="C51" s="4" t="s">
        <v>6</v>
      </c>
      <c r="D51" s="4">
        <v>1320</v>
      </c>
      <c r="E51" s="7">
        <v>0.33</v>
      </c>
      <c r="F51" s="8">
        <v>26668</v>
      </c>
      <c r="G51" s="4">
        <v>79</v>
      </c>
      <c r="H51" s="4">
        <v>80</v>
      </c>
      <c r="I51" s="4"/>
      <c r="J51" s="4"/>
      <c r="K51" s="4"/>
      <c r="L51" s="9"/>
      <c r="M51" s="9"/>
      <c r="N51" s="9"/>
      <c r="O51" s="9"/>
      <c r="P51" s="9"/>
    </row>
    <row r="52" spans="2:16" ht="15.75" x14ac:dyDescent="0.25">
      <c r="B52" s="4" t="s">
        <v>37</v>
      </c>
      <c r="C52" s="4" t="s">
        <v>10</v>
      </c>
      <c r="D52" s="4">
        <v>1340</v>
      </c>
      <c r="E52" s="7">
        <v>0.17</v>
      </c>
      <c r="F52" s="8">
        <v>48123</v>
      </c>
      <c r="G52" s="4">
        <v>89</v>
      </c>
      <c r="H52" s="4">
        <v>93</v>
      </c>
      <c r="I52" s="4"/>
      <c r="J52" s="4"/>
      <c r="K52" s="4"/>
      <c r="L52" s="9"/>
      <c r="M52" s="9"/>
      <c r="N52" s="9"/>
      <c r="O52" s="9"/>
      <c r="P52" s="9"/>
    </row>
    <row r="53" spans="2:16" ht="15.75" x14ac:dyDescent="0.25">
      <c r="B53" s="4" t="s">
        <v>38</v>
      </c>
      <c r="C53" s="4" t="s">
        <v>10</v>
      </c>
      <c r="D53" s="4">
        <v>1327</v>
      </c>
      <c r="E53" s="7">
        <v>0.24</v>
      </c>
      <c r="F53" s="8">
        <v>26730</v>
      </c>
      <c r="G53" s="4">
        <v>85</v>
      </c>
      <c r="H53" s="4">
        <v>88</v>
      </c>
      <c r="I53" s="4"/>
      <c r="J53" s="4"/>
      <c r="K53" s="4"/>
      <c r="L53" s="9"/>
      <c r="M53" s="9"/>
      <c r="N53" s="9"/>
      <c r="O53" s="9"/>
      <c r="P53" s="9"/>
    </row>
    <row r="54" spans="2:16" ht="15.75" x14ac:dyDescent="0.25">
      <c r="B54" s="4" t="s">
        <v>39</v>
      </c>
      <c r="C54" s="4" t="s">
        <v>6</v>
      </c>
      <c r="D54" s="4">
        <v>1195</v>
      </c>
      <c r="E54" s="7">
        <v>0.56999999999999995</v>
      </c>
      <c r="F54" s="8">
        <v>25271</v>
      </c>
      <c r="G54" s="4">
        <v>65</v>
      </c>
      <c r="H54" s="4">
        <v>87</v>
      </c>
      <c r="I54" s="4"/>
      <c r="J54" s="4"/>
      <c r="K54" s="4"/>
      <c r="L54" s="9"/>
      <c r="M54" s="9"/>
      <c r="N54" s="9"/>
      <c r="O54" s="9"/>
      <c r="P54" s="9"/>
    </row>
    <row r="55" spans="2:16" ht="15.75" x14ac:dyDescent="0.25">
      <c r="B55" s="4" t="s">
        <v>40</v>
      </c>
      <c r="C55" s="4" t="s">
        <v>10</v>
      </c>
      <c r="D55" s="4">
        <v>1370</v>
      </c>
      <c r="E55" s="7">
        <v>0.18</v>
      </c>
      <c r="F55" s="8">
        <v>61921</v>
      </c>
      <c r="G55" s="4">
        <v>92</v>
      </c>
      <c r="H55" s="4">
        <v>88</v>
      </c>
      <c r="I55" s="4"/>
      <c r="J55" s="4"/>
      <c r="K55" s="4"/>
      <c r="L55" s="9"/>
      <c r="M55" s="9"/>
      <c r="N55" s="9"/>
      <c r="O55" s="9"/>
      <c r="P55" s="9"/>
    </row>
    <row r="56" spans="2:16" ht="15.75" x14ac:dyDescent="0.25">
      <c r="B56" s="4" t="s">
        <v>41</v>
      </c>
      <c r="C56" s="4" t="s">
        <v>6</v>
      </c>
      <c r="D56" s="4">
        <v>1310</v>
      </c>
      <c r="E56" s="7">
        <v>0.24</v>
      </c>
      <c r="F56" s="8">
        <v>27487</v>
      </c>
      <c r="G56" s="4">
        <v>78</v>
      </c>
      <c r="H56" s="4">
        <v>88</v>
      </c>
      <c r="I56" s="4"/>
      <c r="J56" s="4"/>
      <c r="K56" s="4"/>
      <c r="L56" s="9"/>
      <c r="M56" s="9"/>
      <c r="N56" s="9"/>
      <c r="O56" s="9"/>
      <c r="P56" s="9"/>
    </row>
    <row r="57" spans="2:16" ht="15.75" x14ac:dyDescent="0.25">
      <c r="B57" s="4" t="s">
        <v>42</v>
      </c>
      <c r="C57" s="4" t="s">
        <v>10</v>
      </c>
      <c r="D57" s="4">
        <v>1195</v>
      </c>
      <c r="E57" s="7">
        <v>0.6</v>
      </c>
      <c r="F57" s="8">
        <v>21853</v>
      </c>
      <c r="G57" s="4">
        <v>71</v>
      </c>
      <c r="H57" s="4">
        <v>77</v>
      </c>
      <c r="I57" s="4"/>
      <c r="J57" s="4"/>
      <c r="K57" s="4"/>
      <c r="L57" s="9"/>
      <c r="M57" s="9"/>
      <c r="N57" s="9"/>
      <c r="O57" s="9"/>
      <c r="P57" s="9"/>
    </row>
    <row r="58" spans="2:16" ht="15.75" x14ac:dyDescent="0.25">
      <c r="B58" s="4" t="s">
        <v>43</v>
      </c>
      <c r="C58" s="4" t="s">
        <v>10</v>
      </c>
      <c r="D58" s="4">
        <v>1300</v>
      </c>
      <c r="E58" s="7">
        <v>0.45</v>
      </c>
      <c r="F58" s="8">
        <v>38937</v>
      </c>
      <c r="G58" s="4">
        <v>74</v>
      </c>
      <c r="H58" s="4">
        <v>73</v>
      </c>
      <c r="I58" s="4"/>
      <c r="J58" s="4"/>
      <c r="K58" s="4"/>
      <c r="L58" s="9"/>
      <c r="M58" s="9"/>
      <c r="N58" s="9"/>
      <c r="O58" s="9"/>
      <c r="P58" s="9"/>
    </row>
    <row r="59" spans="2:16" ht="15.75" x14ac:dyDescent="0.25">
      <c r="B59" s="4" t="s">
        <v>44</v>
      </c>
      <c r="C59" s="4" t="s">
        <v>10</v>
      </c>
      <c r="D59" s="4">
        <v>1155</v>
      </c>
      <c r="E59" s="7">
        <v>0.56000000000000005</v>
      </c>
      <c r="F59" s="8">
        <v>38597</v>
      </c>
      <c r="G59" s="4">
        <v>52</v>
      </c>
      <c r="H59" s="4">
        <v>73</v>
      </c>
      <c r="I59" s="4"/>
      <c r="J59" s="4"/>
      <c r="K59" s="4"/>
      <c r="L59" s="9"/>
      <c r="M59" s="9"/>
      <c r="N59" s="9"/>
      <c r="O59" s="9"/>
      <c r="P59" s="9"/>
    </row>
    <row r="60" spans="2:16" ht="15.75" x14ac:dyDescent="0.25">
      <c r="B60" s="4" t="s">
        <v>45</v>
      </c>
      <c r="C60" s="4" t="s">
        <v>10</v>
      </c>
      <c r="D60" s="4">
        <v>1280</v>
      </c>
      <c r="E60" s="7">
        <v>0.41</v>
      </c>
      <c r="F60" s="8">
        <v>30882</v>
      </c>
      <c r="G60" s="4">
        <v>87</v>
      </c>
      <c r="H60" s="4">
        <v>86</v>
      </c>
      <c r="I60" s="4"/>
      <c r="J60" s="4"/>
      <c r="K60" s="4"/>
      <c r="L60" s="9"/>
      <c r="M60" s="9"/>
      <c r="N60" s="9"/>
      <c r="O60" s="9"/>
      <c r="P60" s="9"/>
    </row>
    <row r="61" spans="2:16" ht="15.75" x14ac:dyDescent="0.25">
      <c r="B61" s="4" t="s">
        <v>46</v>
      </c>
      <c r="C61" s="4" t="s">
        <v>10</v>
      </c>
      <c r="D61" s="4">
        <v>1218</v>
      </c>
      <c r="E61" s="7">
        <v>0.37</v>
      </c>
      <c r="F61" s="8">
        <v>19365</v>
      </c>
      <c r="G61" s="4">
        <v>77</v>
      </c>
      <c r="H61" s="4">
        <v>88</v>
      </c>
      <c r="I61" s="4"/>
      <c r="J61" s="4"/>
      <c r="K61" s="4"/>
      <c r="L61" s="9"/>
      <c r="M61" s="9"/>
      <c r="N61" s="9"/>
      <c r="O61" s="9"/>
      <c r="P61" s="9"/>
    </row>
    <row r="62" spans="2:16" ht="15.75" x14ac:dyDescent="0.25">
      <c r="B62" s="4" t="s">
        <v>47</v>
      </c>
      <c r="C62" s="4" t="s">
        <v>10</v>
      </c>
      <c r="D62" s="4">
        <v>1142</v>
      </c>
      <c r="E62" s="7">
        <v>0.43</v>
      </c>
      <c r="F62" s="8">
        <v>26859</v>
      </c>
      <c r="G62" s="4">
        <v>96</v>
      </c>
      <c r="H62" s="4">
        <v>61</v>
      </c>
      <c r="I62" s="4"/>
      <c r="J62" s="4"/>
      <c r="K62" s="4"/>
      <c r="L62" s="9"/>
      <c r="M62" s="9"/>
      <c r="N62" s="9"/>
      <c r="O62" s="9"/>
      <c r="P62" s="9"/>
    </row>
    <row r="63" spans="2:16" ht="15.75" x14ac:dyDescent="0.25">
      <c r="B63" s="4" t="s">
        <v>48</v>
      </c>
      <c r="C63" s="4" t="s">
        <v>10</v>
      </c>
      <c r="D63" s="4">
        <v>1109</v>
      </c>
      <c r="E63" s="7">
        <v>0.32</v>
      </c>
      <c r="F63" s="8">
        <v>19684</v>
      </c>
      <c r="G63" s="4">
        <v>82</v>
      </c>
      <c r="H63" s="4">
        <v>73</v>
      </c>
      <c r="I63" s="4"/>
      <c r="J63" s="4"/>
      <c r="K63" s="4"/>
      <c r="L63" s="9"/>
      <c r="M63" s="9"/>
      <c r="N63" s="9"/>
      <c r="O63" s="9"/>
      <c r="P63" s="9"/>
    </row>
    <row r="64" spans="2:16" ht="15.75" x14ac:dyDescent="0.25">
      <c r="B64" s="4" t="s">
        <v>49</v>
      </c>
      <c r="C64" s="4" t="s">
        <v>6</v>
      </c>
      <c r="D64" s="4">
        <v>1287</v>
      </c>
      <c r="E64" s="7">
        <v>0.43</v>
      </c>
      <c r="F64" s="8">
        <v>20179</v>
      </c>
      <c r="G64" s="4">
        <v>53</v>
      </c>
      <c r="H64" s="4">
        <v>84</v>
      </c>
      <c r="I64" s="4"/>
      <c r="J64" s="4"/>
      <c r="K64" s="4"/>
      <c r="L64" s="9"/>
      <c r="M64" s="9"/>
      <c r="N64" s="9"/>
      <c r="O64" s="9"/>
      <c r="P64" s="9"/>
    </row>
    <row r="65" spans="2:16" ht="15.75" x14ac:dyDescent="0.25">
      <c r="B65" s="4" t="s">
        <v>50</v>
      </c>
      <c r="C65" s="4" t="s">
        <v>10</v>
      </c>
      <c r="D65" s="4">
        <v>1225</v>
      </c>
      <c r="E65" s="7">
        <v>0.54</v>
      </c>
      <c r="F65" s="8">
        <v>39883</v>
      </c>
      <c r="G65" s="4">
        <v>71</v>
      </c>
      <c r="H65" s="4">
        <v>76</v>
      </c>
      <c r="I65" s="4"/>
      <c r="J65" s="4"/>
      <c r="K65" s="4"/>
      <c r="L65" s="9"/>
      <c r="M65" s="9"/>
      <c r="N65" s="9"/>
      <c r="O65" s="9"/>
      <c r="P65" s="9"/>
    </row>
    <row r="66" spans="2:16" ht="15.75" x14ac:dyDescent="0.25">
      <c r="B66" s="4" t="s">
        <v>51</v>
      </c>
      <c r="C66" s="4" t="s">
        <v>6</v>
      </c>
      <c r="D66" s="4">
        <v>1234</v>
      </c>
      <c r="E66" s="7">
        <v>0.28999999999999998</v>
      </c>
      <c r="F66" s="8">
        <v>17998</v>
      </c>
      <c r="G66" s="4">
        <v>61</v>
      </c>
      <c r="H66" s="4">
        <v>78</v>
      </c>
      <c r="I66" s="4"/>
      <c r="J66" s="4"/>
      <c r="K66" s="4"/>
      <c r="L66" s="9"/>
      <c r="M66" s="9"/>
      <c r="N66" s="9"/>
      <c r="O66" s="9"/>
      <c r="P66" s="9"/>
    </row>
    <row r="67" spans="2:16" ht="15.75" x14ac:dyDescent="0.25">
      <c r="B67" s="4" t="s">
        <v>52</v>
      </c>
      <c r="C67" s="4" t="s">
        <v>6</v>
      </c>
      <c r="D67" s="4">
        <v>1250</v>
      </c>
      <c r="E67" s="7">
        <v>0.49</v>
      </c>
      <c r="F67" s="8">
        <v>27879</v>
      </c>
      <c r="G67" s="4">
        <v>76</v>
      </c>
      <c r="H67" s="4">
        <v>86</v>
      </c>
      <c r="I67" s="4"/>
      <c r="J67" s="4"/>
      <c r="K67" s="4"/>
      <c r="L67" s="9"/>
      <c r="M67" s="9"/>
      <c r="N67" s="9"/>
      <c r="O67" s="9"/>
      <c r="P67" s="9"/>
    </row>
    <row r="68" spans="2:16" ht="15.75" x14ac:dyDescent="0.25">
      <c r="B68" s="4" t="s">
        <v>53</v>
      </c>
      <c r="C68" s="4" t="s">
        <v>6</v>
      </c>
      <c r="D68" s="4">
        <v>1290</v>
      </c>
      <c r="E68" s="7">
        <v>0.35</v>
      </c>
      <c r="F68" s="8">
        <v>19948</v>
      </c>
      <c r="G68" s="4">
        <v>73</v>
      </c>
      <c r="H68" s="4">
        <v>91</v>
      </c>
      <c r="I68" s="4"/>
      <c r="J68" s="4"/>
      <c r="K68" s="4"/>
      <c r="L68" s="9"/>
      <c r="M68" s="9"/>
      <c r="N68" s="9"/>
      <c r="O68" s="9"/>
      <c r="P68" s="9"/>
    </row>
    <row r="69" spans="2:16" ht="15.75" x14ac:dyDescent="0.25">
      <c r="B69" s="4" t="s">
        <v>54</v>
      </c>
      <c r="C69" s="4" t="s">
        <v>6</v>
      </c>
      <c r="D69" s="4">
        <v>1336</v>
      </c>
      <c r="E69" s="7">
        <v>0.28000000000000003</v>
      </c>
      <c r="F69" s="8">
        <v>23772</v>
      </c>
      <c r="G69" s="4">
        <v>86</v>
      </c>
      <c r="H69" s="4">
        <v>93</v>
      </c>
      <c r="I69" s="4"/>
      <c r="J69" s="4"/>
      <c r="K69" s="4"/>
      <c r="L69" s="9"/>
      <c r="M69" s="9"/>
      <c r="N69" s="9"/>
      <c r="O69" s="9"/>
      <c r="P69" s="9"/>
    </row>
    <row r="70" spans="2:16" ht="15.75" x14ac:dyDescent="0.25">
      <c r="B70" s="4" t="s">
        <v>55</v>
      </c>
      <c r="C70" s="4" t="s">
        <v>10</v>
      </c>
      <c r="D70" s="4">
        <v>1350</v>
      </c>
      <c r="E70" s="7">
        <v>0.19</v>
      </c>
      <c r="F70" s="8">
        <v>52468</v>
      </c>
      <c r="G70" s="4">
        <v>90</v>
      </c>
      <c r="H70" s="4">
        <v>93</v>
      </c>
      <c r="I70" s="4"/>
      <c r="J70" s="4"/>
      <c r="K70" s="4"/>
      <c r="L70" s="9"/>
      <c r="M70" s="9"/>
      <c r="N70" s="9"/>
      <c r="O70" s="9"/>
      <c r="P70" s="9"/>
    </row>
    <row r="71" spans="2:16" ht="15.75" x14ac:dyDescent="0.25">
      <c r="B71" s="4"/>
      <c r="C71" s="4"/>
      <c r="D71" s="4"/>
      <c r="E71" s="4"/>
      <c r="F71" s="5"/>
      <c r="G71" s="4"/>
      <c r="H71" s="4"/>
      <c r="I71" s="4"/>
      <c r="J71" s="4"/>
      <c r="K71" s="4"/>
      <c r="L71" s="4"/>
      <c r="M71" s="4"/>
      <c r="N71" s="4"/>
      <c r="O71" s="4"/>
      <c r="P71" s="4"/>
    </row>
    <row r="72" spans="2:16" ht="15.75" x14ac:dyDescent="0.25">
      <c r="B72" s="4"/>
      <c r="C72" s="4" t="s">
        <v>56</v>
      </c>
      <c r="D72" s="10">
        <f>AVERAGE(D22:D70)</f>
        <v>1263.1020408163265</v>
      </c>
      <c r="E72" s="10">
        <f t="shared" ref="E72:H72" si="5">AVERAGE(E22:E70)</f>
        <v>0.38102040816326532</v>
      </c>
      <c r="F72" s="10">
        <f t="shared" si="5"/>
        <v>30060.326530612245</v>
      </c>
      <c r="G72" s="10">
        <f t="shared" si="5"/>
        <v>74.204081632653057</v>
      </c>
      <c r="H72" s="10">
        <f t="shared" si="5"/>
        <v>83.244897959183675</v>
      </c>
      <c r="I72" s="4"/>
      <c r="J72" s="4"/>
      <c r="K72" s="4"/>
      <c r="L72" s="4"/>
      <c r="M72" s="4"/>
      <c r="N72" s="4"/>
      <c r="O72" s="4"/>
      <c r="P72" s="4"/>
    </row>
    <row r="73" spans="2:16" ht="15.75" x14ac:dyDescent="0.25">
      <c r="B73" s="3"/>
      <c r="C73" s="4" t="s">
        <v>57</v>
      </c>
      <c r="D73" s="10">
        <f>_xlfn.STDEV.S(D22:D70)</f>
        <v>62.676499083906776</v>
      </c>
      <c r="E73" s="10">
        <f t="shared" ref="E73:H73" si="6">_xlfn.STDEV.S(E22:E70)</f>
        <v>0.13371681672411256</v>
      </c>
      <c r="F73" s="10">
        <f t="shared" si="6"/>
        <v>15463.308211682577</v>
      </c>
      <c r="G73" s="10">
        <f t="shared" si="6"/>
        <v>13.550798856889006</v>
      </c>
      <c r="H73" s="10">
        <f t="shared" si="6"/>
        <v>7.4485194620723618</v>
      </c>
      <c r="I73" s="4"/>
      <c r="J73" s="4"/>
      <c r="K73" s="4"/>
      <c r="L73" s="4"/>
      <c r="M73" s="4"/>
      <c r="N73" s="4"/>
      <c r="O73" s="4"/>
      <c r="P73"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04EA2-177B-4E88-801E-4329EAF0D719}">
  <dimension ref="A17:R72"/>
  <sheetViews>
    <sheetView topLeftCell="A37" workbookViewId="0">
      <selection activeCell="L52" sqref="L52"/>
    </sheetView>
  </sheetViews>
  <sheetFormatPr defaultRowHeight="15" x14ac:dyDescent="0.25"/>
  <cols>
    <col min="1" max="1" width="35.7109375" bestFit="1" customWidth="1"/>
    <col min="2" max="3" width="12" bestFit="1" customWidth="1"/>
    <col min="4" max="4" width="13.28515625" bestFit="1" customWidth="1"/>
    <col min="5" max="6" width="12" bestFit="1" customWidth="1"/>
    <col min="7" max="7" width="8.5703125" bestFit="1" customWidth="1"/>
    <col min="8" max="8" width="12.7109375" bestFit="1" customWidth="1"/>
    <col min="10" max="10" width="18" bestFit="1" customWidth="1"/>
    <col min="11" max="11" width="16.28515625" bestFit="1" customWidth="1"/>
    <col min="12" max="12" width="26.28515625" bestFit="1" customWidth="1"/>
    <col min="13" max="13" width="22.140625" bestFit="1" customWidth="1"/>
    <col min="14" max="14" width="24.140625" bestFit="1" customWidth="1"/>
    <col min="15" max="15" width="16.85546875" bestFit="1" customWidth="1"/>
    <col min="16" max="16" width="12.7109375" bestFit="1" customWidth="1"/>
    <col min="17" max="18" width="16.28515625" bestFit="1" customWidth="1"/>
  </cols>
  <sheetData>
    <row r="17" spans="1:16" ht="15.75" x14ac:dyDescent="0.25">
      <c r="A17" s="112" t="s">
        <v>58</v>
      </c>
      <c r="B17" s="2"/>
      <c r="C17" s="2"/>
      <c r="D17" s="2"/>
      <c r="E17" s="2"/>
      <c r="F17" s="2"/>
      <c r="G17" s="2"/>
      <c r="H17" s="2"/>
      <c r="I17" s="2"/>
      <c r="J17" s="2"/>
      <c r="K17" s="2"/>
      <c r="L17" s="2"/>
      <c r="M17" s="2"/>
      <c r="N17" s="2"/>
      <c r="O17" s="2"/>
      <c r="P17" s="2"/>
    </row>
    <row r="18" spans="1:16" ht="15.75" x14ac:dyDescent="0.25">
      <c r="A18" s="2"/>
      <c r="B18" s="2"/>
      <c r="C18" s="2"/>
      <c r="D18" s="2"/>
      <c r="E18" s="2"/>
      <c r="F18" s="2"/>
      <c r="G18" s="2"/>
      <c r="H18" s="1" t="s">
        <v>59</v>
      </c>
      <c r="I18" s="2"/>
      <c r="J18" s="1"/>
      <c r="K18" s="2"/>
      <c r="L18" s="2"/>
      <c r="M18" s="2"/>
      <c r="N18" s="2"/>
      <c r="O18" s="2"/>
      <c r="P18" s="2"/>
    </row>
    <row r="19" spans="1:16" ht="45.75" x14ac:dyDescent="0.25">
      <c r="A19" s="2"/>
      <c r="B19" s="113" t="s">
        <v>60</v>
      </c>
      <c r="C19" s="114" t="s">
        <v>149</v>
      </c>
      <c r="D19" s="115" t="s">
        <v>150</v>
      </c>
      <c r="E19" s="115" t="s">
        <v>151</v>
      </c>
      <c r="F19" s="115" t="s">
        <v>152</v>
      </c>
      <c r="G19" s="113" t="s">
        <v>65</v>
      </c>
      <c r="H19" s="116" t="s">
        <v>66</v>
      </c>
      <c r="I19" s="2"/>
      <c r="J19" s="2" t="s">
        <v>186</v>
      </c>
      <c r="K19" s="2"/>
      <c r="L19" s="2"/>
      <c r="M19" s="2"/>
      <c r="N19" s="2"/>
      <c r="O19" s="2"/>
      <c r="P19" s="2"/>
    </row>
    <row r="20" spans="1:16" ht="16.5" thickBot="1" x14ac:dyDescent="0.3">
      <c r="A20" s="2"/>
      <c r="B20" s="2">
        <v>1</v>
      </c>
      <c r="C20" s="2">
        <v>725</v>
      </c>
      <c r="D20" s="2">
        <v>20</v>
      </c>
      <c r="E20" s="2">
        <v>11320</v>
      </c>
      <c r="F20" s="2">
        <v>0.25</v>
      </c>
      <c r="G20" s="2">
        <v>1</v>
      </c>
      <c r="H20" s="2">
        <v>0.8525618194270389</v>
      </c>
      <c r="I20" s="2"/>
      <c r="J20" s="2"/>
      <c r="K20" s="2"/>
      <c r="L20" s="2"/>
      <c r="M20" s="2"/>
      <c r="N20" s="2"/>
      <c r="O20" s="2"/>
      <c r="P20" s="2"/>
    </row>
    <row r="21" spans="1:16" ht="15.75" x14ac:dyDescent="0.25">
      <c r="A21" s="2"/>
      <c r="B21" s="2">
        <v>1</v>
      </c>
      <c r="C21" s="2">
        <v>677</v>
      </c>
      <c r="D21" s="2">
        <v>11</v>
      </c>
      <c r="E21" s="2">
        <v>20000</v>
      </c>
      <c r="F21" s="2">
        <v>0.55000000000000004</v>
      </c>
      <c r="G21" s="2">
        <v>1</v>
      </c>
      <c r="H21" s="2">
        <v>0.45538652415329817</v>
      </c>
      <c r="I21" s="2"/>
      <c r="J21" s="117" t="s">
        <v>187</v>
      </c>
      <c r="K21" s="117"/>
      <c r="L21" s="2"/>
      <c r="M21" s="2"/>
      <c r="N21" s="2"/>
      <c r="O21" s="2"/>
      <c r="P21" s="2"/>
    </row>
    <row r="22" spans="1:16" ht="15.75" x14ac:dyDescent="0.25">
      <c r="A22" s="2"/>
      <c r="B22" s="2">
        <v>1</v>
      </c>
      <c r="C22" s="2">
        <v>795</v>
      </c>
      <c r="D22" s="2">
        <v>22</v>
      </c>
      <c r="E22" s="2">
        <v>9000</v>
      </c>
      <c r="F22" s="2">
        <v>0.12</v>
      </c>
      <c r="G22" s="2">
        <v>1</v>
      </c>
      <c r="H22" s="2">
        <v>1.0383107197337942</v>
      </c>
      <c r="I22" s="2"/>
      <c r="J22" s="118" t="s">
        <v>188</v>
      </c>
      <c r="K22" s="118">
        <v>0.86816161992266838</v>
      </c>
      <c r="L22" s="2"/>
      <c r="M22" s="2"/>
      <c r="N22" s="2"/>
      <c r="O22" s="2"/>
      <c r="P22" s="2"/>
    </row>
    <row r="23" spans="1:16" ht="15.75" x14ac:dyDescent="0.25">
      <c r="A23" s="2"/>
      <c r="B23" s="2">
        <v>0</v>
      </c>
      <c r="C23" s="2">
        <v>733</v>
      </c>
      <c r="D23" s="2">
        <v>7</v>
      </c>
      <c r="E23" s="2">
        <v>35200</v>
      </c>
      <c r="F23" s="2">
        <v>0.2</v>
      </c>
      <c r="G23" s="2">
        <v>1</v>
      </c>
      <c r="H23" s="2">
        <v>0.6868867629200669</v>
      </c>
      <c r="I23" s="2"/>
      <c r="J23" s="118" t="s">
        <v>189</v>
      </c>
      <c r="K23" s="118">
        <v>0.75370459830675163</v>
      </c>
      <c r="L23" s="2"/>
      <c r="M23" s="2"/>
      <c r="N23" s="2"/>
      <c r="O23" s="2"/>
      <c r="P23" s="2"/>
    </row>
    <row r="24" spans="1:16" ht="15.75" x14ac:dyDescent="0.25">
      <c r="A24" s="2"/>
      <c r="B24" s="2">
        <v>1</v>
      </c>
      <c r="C24" s="2">
        <v>660</v>
      </c>
      <c r="D24" s="2">
        <v>24</v>
      </c>
      <c r="E24" s="2">
        <v>9200</v>
      </c>
      <c r="F24" s="2">
        <v>0.35</v>
      </c>
      <c r="G24" s="2">
        <v>1</v>
      </c>
      <c r="H24" s="2">
        <v>0.73112175128035028</v>
      </c>
      <c r="I24" s="2"/>
      <c r="J24" s="118" t="s">
        <v>190</v>
      </c>
      <c r="K24" s="118">
        <v>0.74322394291554961</v>
      </c>
      <c r="L24" s="2"/>
      <c r="M24" s="2"/>
      <c r="N24" s="2"/>
      <c r="O24" s="2"/>
      <c r="P24" s="2"/>
    </row>
    <row r="25" spans="1:16" ht="15.75" x14ac:dyDescent="0.25">
      <c r="A25" s="2"/>
      <c r="B25" s="2">
        <v>1</v>
      </c>
      <c r="C25" s="2">
        <v>700</v>
      </c>
      <c r="D25" s="2">
        <v>19</v>
      </c>
      <c r="E25" s="2">
        <v>22000</v>
      </c>
      <c r="F25" s="2">
        <v>0.18</v>
      </c>
      <c r="G25" s="2">
        <v>1</v>
      </c>
      <c r="H25" s="2">
        <v>0.90441696155936091</v>
      </c>
      <c r="I25" s="2"/>
      <c r="J25" s="118" t="s">
        <v>191</v>
      </c>
      <c r="K25" s="118">
        <v>0.2324606407718697</v>
      </c>
      <c r="L25" s="2"/>
      <c r="M25" s="2"/>
      <c r="N25" s="2"/>
      <c r="O25" s="2"/>
      <c r="P25" s="2"/>
    </row>
    <row r="26" spans="1:16" ht="16.5" thickBot="1" x14ac:dyDescent="0.3">
      <c r="A26" s="2"/>
      <c r="B26" s="2">
        <v>1</v>
      </c>
      <c r="C26" s="2">
        <v>774</v>
      </c>
      <c r="D26" s="2">
        <v>13</v>
      </c>
      <c r="E26" s="2">
        <v>6100</v>
      </c>
      <c r="F26" s="2">
        <v>7.0000000000000007E-2</v>
      </c>
      <c r="G26" s="2">
        <v>1</v>
      </c>
      <c r="H26" s="2">
        <v>1.0482071612321788</v>
      </c>
      <c r="I26" s="2"/>
      <c r="J26" s="119" t="s">
        <v>192</v>
      </c>
      <c r="K26" s="119">
        <v>50</v>
      </c>
      <c r="L26" s="2"/>
      <c r="M26" s="2"/>
      <c r="N26" s="2"/>
      <c r="O26" s="2"/>
      <c r="P26" s="2"/>
    </row>
    <row r="27" spans="1:16" ht="15.75" x14ac:dyDescent="0.25">
      <c r="A27" s="2"/>
      <c r="B27" s="2">
        <v>1</v>
      </c>
      <c r="C27" s="2">
        <v>802</v>
      </c>
      <c r="D27" s="2">
        <v>10</v>
      </c>
      <c r="E27" s="2">
        <v>10500</v>
      </c>
      <c r="F27" s="2">
        <v>0.05</v>
      </c>
      <c r="G27" s="2">
        <v>1</v>
      </c>
      <c r="H27" s="2">
        <v>1.0667922317739449</v>
      </c>
      <c r="I27" s="2"/>
      <c r="J27" s="2"/>
      <c r="K27" s="2"/>
      <c r="L27" s="2"/>
      <c r="M27" s="2"/>
      <c r="N27" s="2"/>
      <c r="O27" s="2"/>
      <c r="P27" s="2"/>
    </row>
    <row r="28" spans="1:16" ht="16.5" thickBot="1" x14ac:dyDescent="0.3">
      <c r="A28" s="2"/>
      <c r="B28" s="2">
        <v>1</v>
      </c>
      <c r="C28" s="2">
        <v>811</v>
      </c>
      <c r="D28" s="2">
        <v>20</v>
      </c>
      <c r="E28" s="2">
        <v>13400</v>
      </c>
      <c r="F28" s="2">
        <v>0.03</v>
      </c>
      <c r="G28" s="2">
        <v>1</v>
      </c>
      <c r="H28" s="2">
        <v>1.1324207317409731</v>
      </c>
      <c r="I28" s="2"/>
      <c r="J28" s="2" t="s">
        <v>193</v>
      </c>
      <c r="K28" s="2"/>
      <c r="L28" s="2"/>
      <c r="M28" s="2"/>
      <c r="N28" s="2"/>
      <c r="O28" s="2"/>
      <c r="P28" s="2"/>
    </row>
    <row r="29" spans="1:16" ht="15.75" x14ac:dyDescent="0.25">
      <c r="A29" s="2"/>
      <c r="B29" s="2">
        <v>1</v>
      </c>
      <c r="C29" s="2">
        <v>642</v>
      </c>
      <c r="D29" s="2">
        <v>13</v>
      </c>
      <c r="E29" s="2">
        <v>16000</v>
      </c>
      <c r="F29" s="2">
        <v>0.25</v>
      </c>
      <c r="G29" s="2">
        <v>1</v>
      </c>
      <c r="H29" s="2">
        <v>0.78056107618749559</v>
      </c>
      <c r="I29" s="2"/>
      <c r="J29" s="120"/>
      <c r="K29" s="120" t="s">
        <v>198</v>
      </c>
      <c r="L29" s="120" t="s">
        <v>199</v>
      </c>
      <c r="M29" s="120" t="s">
        <v>200</v>
      </c>
      <c r="N29" s="120" t="s">
        <v>67</v>
      </c>
      <c r="O29" s="120" t="s">
        <v>201</v>
      </c>
      <c r="P29" s="2"/>
    </row>
    <row r="30" spans="1:16" ht="15.75" x14ac:dyDescent="0.25">
      <c r="A30" s="2"/>
      <c r="B30" s="2">
        <v>0</v>
      </c>
      <c r="C30" s="2">
        <v>688</v>
      </c>
      <c r="D30" s="2">
        <v>3</v>
      </c>
      <c r="E30" s="2">
        <v>3300</v>
      </c>
      <c r="F30" s="2">
        <v>0.11</v>
      </c>
      <c r="G30" s="2">
        <v>1</v>
      </c>
      <c r="H30" s="2">
        <v>0.77563638381732081</v>
      </c>
      <c r="I30" s="2"/>
      <c r="J30" s="118" t="s">
        <v>194</v>
      </c>
      <c r="K30" s="118">
        <v>2</v>
      </c>
      <c r="L30" s="118">
        <v>7.7721572758681852</v>
      </c>
      <c r="M30" s="118">
        <v>3.8860786379340926</v>
      </c>
      <c r="N30" s="118">
        <v>71.913880399067949</v>
      </c>
      <c r="O30" s="118">
        <v>5.0029151428459977E-15</v>
      </c>
      <c r="P30" s="2"/>
    </row>
    <row r="31" spans="1:16" ht="15.75" x14ac:dyDescent="0.25">
      <c r="A31" s="2"/>
      <c r="B31" s="2">
        <v>1</v>
      </c>
      <c r="C31" s="2">
        <v>649</v>
      </c>
      <c r="D31" s="2">
        <v>12</v>
      </c>
      <c r="E31" s="2">
        <v>7500</v>
      </c>
      <c r="F31" s="2">
        <v>0.05</v>
      </c>
      <c r="G31" s="2">
        <v>1</v>
      </c>
      <c r="H31" s="2">
        <v>1.0066865413934829</v>
      </c>
      <c r="I31" s="2"/>
      <c r="J31" s="118" t="s">
        <v>195</v>
      </c>
      <c r="K31" s="118">
        <v>47</v>
      </c>
      <c r="L31" s="118">
        <v>2.5397836268792076</v>
      </c>
      <c r="M31" s="118">
        <v>5.4037949508068249E-2</v>
      </c>
      <c r="N31" s="118"/>
      <c r="O31" s="118"/>
      <c r="P31" s="2"/>
    </row>
    <row r="32" spans="1:16" ht="16.5" thickBot="1" x14ac:dyDescent="0.3">
      <c r="A32" s="2"/>
      <c r="B32" s="2">
        <v>1</v>
      </c>
      <c r="C32" s="2">
        <v>695</v>
      </c>
      <c r="D32" s="2">
        <v>15</v>
      </c>
      <c r="E32" s="2">
        <v>20300</v>
      </c>
      <c r="F32" s="2">
        <v>0.22</v>
      </c>
      <c r="G32" s="2">
        <v>1</v>
      </c>
      <c r="H32" s="2">
        <v>0.84282621442630712</v>
      </c>
      <c r="I32" s="2"/>
      <c r="J32" s="119" t="s">
        <v>196</v>
      </c>
      <c r="K32" s="119">
        <v>49</v>
      </c>
      <c r="L32" s="119">
        <v>10.311940902747393</v>
      </c>
      <c r="M32" s="119"/>
      <c r="N32" s="119"/>
      <c r="O32" s="119"/>
      <c r="P32" s="2"/>
    </row>
    <row r="33" spans="1:18" ht="16.5" thickBot="1" x14ac:dyDescent="0.3">
      <c r="A33" s="2"/>
      <c r="B33" s="2">
        <v>1</v>
      </c>
      <c r="C33" s="2">
        <v>701</v>
      </c>
      <c r="D33" s="2">
        <v>9</v>
      </c>
      <c r="E33" s="2">
        <v>11700</v>
      </c>
      <c r="F33" s="2">
        <v>0.15</v>
      </c>
      <c r="G33" s="2">
        <v>1</v>
      </c>
      <c r="H33" s="2">
        <v>0.90476312989764796</v>
      </c>
      <c r="I33" s="2"/>
      <c r="J33" s="2"/>
      <c r="K33" s="2"/>
      <c r="L33" s="2"/>
      <c r="M33" s="2"/>
      <c r="N33" s="2"/>
      <c r="O33" s="2"/>
      <c r="P33" s="2"/>
    </row>
    <row r="34" spans="1:18" ht="15.75" x14ac:dyDescent="0.25">
      <c r="A34" s="2"/>
      <c r="B34" s="2">
        <v>1</v>
      </c>
      <c r="C34" s="2">
        <v>677</v>
      </c>
      <c r="D34" s="2">
        <v>12</v>
      </c>
      <c r="E34" s="2">
        <v>7600</v>
      </c>
      <c r="F34" s="2">
        <v>0.09</v>
      </c>
      <c r="G34" s="2">
        <v>1</v>
      </c>
      <c r="H34" s="2">
        <v>0.97566648205718265</v>
      </c>
      <c r="I34" s="2"/>
      <c r="J34" s="120"/>
      <c r="K34" s="120" t="s">
        <v>202</v>
      </c>
      <c r="L34" s="120" t="s">
        <v>191</v>
      </c>
      <c r="M34" s="120" t="s">
        <v>203</v>
      </c>
      <c r="N34" s="120" t="s">
        <v>204</v>
      </c>
      <c r="O34" s="120" t="s">
        <v>205</v>
      </c>
      <c r="P34" s="120" t="s">
        <v>206</v>
      </c>
      <c r="Q34" s="120" t="s">
        <v>207</v>
      </c>
      <c r="R34" s="120" t="s">
        <v>208</v>
      </c>
    </row>
    <row r="35" spans="1:18" ht="15.75" x14ac:dyDescent="0.25">
      <c r="A35" s="2"/>
      <c r="B35" s="2">
        <v>1</v>
      </c>
      <c r="C35" s="2">
        <v>699</v>
      </c>
      <c r="D35" s="2">
        <v>17</v>
      </c>
      <c r="E35" s="2">
        <v>12800</v>
      </c>
      <c r="F35" s="2">
        <v>0.27</v>
      </c>
      <c r="G35" s="2">
        <v>1</v>
      </c>
      <c r="H35" s="2">
        <v>0.80463417880657262</v>
      </c>
      <c r="I35" s="2"/>
      <c r="J35" s="118" t="s">
        <v>197</v>
      </c>
      <c r="K35" s="118">
        <v>-2.164360893392359</v>
      </c>
      <c r="L35" s="118">
        <v>0.2432648007913322</v>
      </c>
      <c r="M35" s="118">
        <v>-8.8971396040519064</v>
      </c>
      <c r="N35" s="118">
        <v>1.2088861270033066E-11</v>
      </c>
      <c r="O35" s="118">
        <v>-2.6537465487086829</v>
      </c>
      <c r="P35" s="118">
        <v>-1.674975238076035</v>
      </c>
      <c r="Q35" s="118">
        <v>-2.6537465487086829</v>
      </c>
      <c r="R35" s="118">
        <v>-1.674975238076035</v>
      </c>
    </row>
    <row r="36" spans="1:18" ht="30.75" x14ac:dyDescent="0.25">
      <c r="A36" s="2"/>
      <c r="B36" s="2">
        <v>1</v>
      </c>
      <c r="C36" s="2">
        <v>703</v>
      </c>
      <c r="D36" s="2">
        <v>22</v>
      </c>
      <c r="E36" s="2">
        <v>10000</v>
      </c>
      <c r="F36" s="2">
        <v>0.2</v>
      </c>
      <c r="G36" s="2">
        <v>1</v>
      </c>
      <c r="H36" s="2">
        <v>0.90680698344217303</v>
      </c>
      <c r="I36" s="2"/>
      <c r="J36" s="121" t="s">
        <v>149</v>
      </c>
      <c r="K36" s="118">
        <v>3.5891823915572187E-3</v>
      </c>
      <c r="L36" s="118">
        <v>3.8819280646837357E-4</v>
      </c>
      <c r="M36" s="118">
        <v>9.2458755848934899</v>
      </c>
      <c r="N36" s="118">
        <v>3.7779659116376646E-12</v>
      </c>
      <c r="O36" s="118">
        <v>2.808239195646333E-3</v>
      </c>
      <c r="P36" s="118">
        <v>4.3701255874681044E-3</v>
      </c>
      <c r="Q36" s="118">
        <v>2.808239195646333E-3</v>
      </c>
      <c r="R36" s="118">
        <v>4.3701255874681044E-3</v>
      </c>
    </row>
    <row r="37" spans="1:18" ht="31.5" thickBot="1" x14ac:dyDescent="0.3">
      <c r="A37" s="2"/>
      <c r="B37" s="2">
        <v>1</v>
      </c>
      <c r="C37" s="2">
        <v>695</v>
      </c>
      <c r="D37" s="2">
        <v>16</v>
      </c>
      <c r="E37" s="2">
        <v>9700</v>
      </c>
      <c r="F37" s="2">
        <v>0.11</v>
      </c>
      <c r="G37" s="2">
        <v>1</v>
      </c>
      <c r="H37" s="2">
        <v>0.97703541785656423</v>
      </c>
      <c r="I37" s="2"/>
      <c r="J37" s="122" t="s">
        <v>150</v>
      </c>
      <c r="K37" s="119">
        <v>2.5196530518453403E-2</v>
      </c>
      <c r="L37" s="119">
        <v>5.7545824531672063E-3</v>
      </c>
      <c r="M37" s="119">
        <v>4.3785158564520597</v>
      </c>
      <c r="N37" s="119">
        <v>6.6305031077742521E-5</v>
      </c>
      <c r="O37" s="119">
        <v>1.3619803857818505E-2</v>
      </c>
      <c r="P37" s="119">
        <v>3.6773257179088303E-2</v>
      </c>
      <c r="Q37" s="119">
        <v>1.3619803857818505E-2</v>
      </c>
      <c r="R37" s="119">
        <v>3.6773257179088303E-2</v>
      </c>
    </row>
    <row r="38" spans="1:18" ht="15.75" x14ac:dyDescent="0.25">
      <c r="A38" s="2"/>
      <c r="B38" s="2">
        <v>1</v>
      </c>
      <c r="C38" s="2">
        <v>774</v>
      </c>
      <c r="D38" s="2">
        <v>13</v>
      </c>
      <c r="E38" s="2">
        <v>6100</v>
      </c>
      <c r="F38" s="2">
        <v>7.0000000000000007E-2</v>
      </c>
      <c r="G38" s="2">
        <v>1</v>
      </c>
      <c r="H38" s="2">
        <v>1.0482071612321788</v>
      </c>
      <c r="I38" s="2"/>
      <c r="J38" s="2"/>
      <c r="K38" s="2"/>
      <c r="L38" s="2"/>
      <c r="M38" s="2"/>
      <c r="N38" s="2"/>
      <c r="O38" s="2"/>
      <c r="P38" s="2"/>
    </row>
    <row r="39" spans="1:18" ht="15.75" x14ac:dyDescent="0.25">
      <c r="A39" s="2"/>
      <c r="B39" s="2">
        <v>1</v>
      </c>
      <c r="C39" s="2">
        <v>802</v>
      </c>
      <c r="D39" s="2">
        <v>10</v>
      </c>
      <c r="E39" s="2">
        <v>10500</v>
      </c>
      <c r="F39" s="2">
        <v>0.05</v>
      </c>
      <c r="G39" s="2">
        <v>1</v>
      </c>
      <c r="H39" s="2">
        <v>1.0667922317739449</v>
      </c>
      <c r="I39" s="2"/>
      <c r="J39" s="2"/>
      <c r="K39" s="2"/>
      <c r="L39" s="2"/>
      <c r="M39" s="2"/>
      <c r="N39" s="2"/>
      <c r="O39" s="2"/>
      <c r="P39" s="2"/>
    </row>
    <row r="40" spans="1:18" ht="15.75" x14ac:dyDescent="0.25">
      <c r="A40" s="2"/>
      <c r="B40" s="2">
        <v>1</v>
      </c>
      <c r="C40" s="2">
        <v>801</v>
      </c>
      <c r="D40" s="2">
        <v>20</v>
      </c>
      <c r="E40" s="2">
        <v>13400</v>
      </c>
      <c r="F40" s="2">
        <v>0.03</v>
      </c>
      <c r="G40" s="2">
        <v>1</v>
      </c>
      <c r="H40" s="2">
        <v>1.1277739733776559</v>
      </c>
      <c r="I40" s="2"/>
      <c r="J40" s="2"/>
      <c r="K40" s="2"/>
      <c r="L40" s="2"/>
      <c r="M40" s="2"/>
      <c r="N40" s="2"/>
      <c r="O40" s="2"/>
      <c r="P40" s="2"/>
    </row>
    <row r="41" spans="1:18" ht="15.75" x14ac:dyDescent="0.25">
      <c r="A41" s="2"/>
      <c r="B41" s="2">
        <v>1</v>
      </c>
      <c r="C41" s="2">
        <v>702</v>
      </c>
      <c r="D41" s="2">
        <v>11</v>
      </c>
      <c r="E41" s="2">
        <v>11700</v>
      </c>
      <c r="F41" s="2">
        <v>0.15</v>
      </c>
      <c r="G41" s="2">
        <v>1</v>
      </c>
      <c r="H41" s="2">
        <v>0.91362404140504938</v>
      </c>
      <c r="I41" s="2"/>
      <c r="J41" s="125" t="s">
        <v>185</v>
      </c>
      <c r="K41" s="2"/>
      <c r="L41" s="2"/>
      <c r="M41" s="2"/>
      <c r="N41" s="2"/>
      <c r="O41" s="2"/>
      <c r="P41" s="2"/>
    </row>
    <row r="42" spans="1:18" ht="15.75" x14ac:dyDescent="0.25">
      <c r="A42" s="2"/>
      <c r="B42" s="2">
        <v>1</v>
      </c>
      <c r="C42" s="2">
        <v>733</v>
      </c>
      <c r="D42" s="2">
        <v>15</v>
      </c>
      <c r="E42" s="2">
        <v>13000</v>
      </c>
      <c r="F42" s="2">
        <v>0.24</v>
      </c>
      <c r="G42" s="2">
        <v>1</v>
      </c>
      <c r="H42" s="2">
        <v>0.84482242325281065</v>
      </c>
      <c r="I42" s="2"/>
      <c r="J42" s="146" t="s">
        <v>68</v>
      </c>
      <c r="K42" s="147"/>
      <c r="L42" s="147"/>
      <c r="M42" s="147"/>
      <c r="N42" s="147"/>
      <c r="O42" s="123" t="s">
        <v>69</v>
      </c>
      <c r="P42" s="124"/>
    </row>
    <row r="43" spans="1:18" ht="15.75" x14ac:dyDescent="0.25">
      <c r="A43" s="2"/>
      <c r="B43" s="2">
        <v>1</v>
      </c>
      <c r="C43" s="2">
        <v>573</v>
      </c>
      <c r="D43" s="2">
        <v>9</v>
      </c>
      <c r="E43" s="2">
        <v>7200</v>
      </c>
      <c r="F43" s="2">
        <v>0.7</v>
      </c>
      <c r="G43" s="2">
        <v>0</v>
      </c>
      <c r="H43" s="2">
        <v>0.24493750226198674</v>
      </c>
      <c r="I43" s="2"/>
      <c r="J43" s="146" t="s">
        <v>60</v>
      </c>
      <c r="K43" s="146" t="s">
        <v>61</v>
      </c>
      <c r="L43" s="146" t="s">
        <v>62</v>
      </c>
      <c r="M43" s="146" t="s">
        <v>63</v>
      </c>
      <c r="N43" s="146" t="s">
        <v>64</v>
      </c>
      <c r="O43" s="140" t="s">
        <v>66</v>
      </c>
      <c r="P43" s="142" t="s">
        <v>65</v>
      </c>
    </row>
    <row r="44" spans="1:18" ht="15.75" x14ac:dyDescent="0.25">
      <c r="A44" s="2"/>
      <c r="B44" s="2">
        <v>0</v>
      </c>
      <c r="C44" s="2">
        <v>625</v>
      </c>
      <c r="D44" s="2">
        <v>15</v>
      </c>
      <c r="E44" s="2">
        <v>12800</v>
      </c>
      <c r="F44" s="2">
        <v>0.65</v>
      </c>
      <c r="G44" s="2">
        <v>0</v>
      </c>
      <c r="H44" s="2">
        <v>0.19527534071677766</v>
      </c>
      <c r="I44" s="2"/>
      <c r="J44" s="147">
        <v>1</v>
      </c>
      <c r="K44" s="147">
        <v>700</v>
      </c>
      <c r="L44" s="147">
        <v>8</v>
      </c>
      <c r="M44" s="147">
        <v>21000</v>
      </c>
      <c r="N44" s="147">
        <v>0.15</v>
      </c>
      <c r="O44" s="141">
        <f>$K$35+$K$36*K44+$K$37*L44</f>
        <v>0.54963902484532146</v>
      </c>
      <c r="P44" s="143" t="str">
        <f>IF(O44&gt;$K$52,"Approve","Reject")</f>
        <v>Approve</v>
      </c>
    </row>
    <row r="45" spans="1:18" ht="15.75" x14ac:dyDescent="0.25">
      <c r="A45" s="2"/>
      <c r="B45" s="2">
        <v>0</v>
      </c>
      <c r="C45" s="2">
        <v>527</v>
      </c>
      <c r="D45" s="2">
        <v>12</v>
      </c>
      <c r="E45" s="2">
        <v>5700</v>
      </c>
      <c r="F45" s="2">
        <v>0.75</v>
      </c>
      <c r="G45" s="2">
        <v>0</v>
      </c>
      <c r="H45" s="2">
        <v>3.3419316788385389E-2</v>
      </c>
      <c r="I45" s="2"/>
      <c r="J45" s="147">
        <v>0</v>
      </c>
      <c r="K45" s="147">
        <v>520</v>
      </c>
      <c r="L45" s="147">
        <v>1</v>
      </c>
      <c r="M45" s="147">
        <v>4000</v>
      </c>
      <c r="N45" s="147">
        <v>0.9</v>
      </c>
      <c r="O45" s="141">
        <f t="shared" ref="O45:O49" si="0">$K$35+$K$36*K45+$K$37*L45</f>
        <v>-0.27278951926415185</v>
      </c>
      <c r="P45" s="143" t="str">
        <f t="shared" ref="P45:P49" si="1">IF(O45&gt;$K$52,"Approve","Reject")</f>
        <v>Reject</v>
      </c>
    </row>
    <row r="46" spans="1:18" ht="15.75" x14ac:dyDescent="0.25">
      <c r="A46" s="2"/>
      <c r="B46" s="2">
        <v>0</v>
      </c>
      <c r="C46" s="2">
        <v>620</v>
      </c>
      <c r="D46" s="2">
        <v>5</v>
      </c>
      <c r="E46" s="2">
        <v>22800</v>
      </c>
      <c r="F46" s="2">
        <v>0.62</v>
      </c>
      <c r="G46" s="2">
        <v>0</v>
      </c>
      <c r="H46" s="2">
        <v>0.17528426029820876</v>
      </c>
      <c r="I46" s="2"/>
      <c r="J46" s="147">
        <v>1</v>
      </c>
      <c r="K46" s="147">
        <v>650</v>
      </c>
      <c r="L46" s="147">
        <v>10</v>
      </c>
      <c r="M46" s="147">
        <v>8500</v>
      </c>
      <c r="N46" s="147">
        <v>0.25</v>
      </c>
      <c r="O46" s="141">
        <f t="shared" si="0"/>
        <v>0.4205729663043673</v>
      </c>
      <c r="P46" s="143" t="str">
        <f t="shared" si="1"/>
        <v>Reject</v>
      </c>
    </row>
    <row r="47" spans="1:18" ht="15.75" x14ac:dyDescent="0.25">
      <c r="A47" s="2"/>
      <c r="B47" s="2">
        <v>1</v>
      </c>
      <c r="C47" s="2">
        <v>591</v>
      </c>
      <c r="D47" s="2">
        <v>17</v>
      </c>
      <c r="E47" s="2">
        <v>16500</v>
      </c>
      <c r="F47" s="2">
        <v>0.5</v>
      </c>
      <c r="G47" s="2">
        <v>0</v>
      </c>
      <c r="H47" s="2">
        <v>0.49856949920459015</v>
      </c>
      <c r="I47" s="2"/>
      <c r="J47" s="147">
        <v>0</v>
      </c>
      <c r="K47" s="147">
        <v>602</v>
      </c>
      <c r="L47" s="147">
        <v>7</v>
      </c>
      <c r="M47" s="147">
        <v>16300</v>
      </c>
      <c r="N47" s="147">
        <v>0.7</v>
      </c>
      <c r="O47" s="141">
        <f t="shared" si="0"/>
        <v>0.17270261995426062</v>
      </c>
      <c r="P47" s="143" t="str">
        <f t="shared" si="1"/>
        <v>Reject</v>
      </c>
    </row>
    <row r="48" spans="1:18" ht="15.75" x14ac:dyDescent="0.25">
      <c r="A48" s="2"/>
      <c r="B48" s="2">
        <v>1</v>
      </c>
      <c r="C48" s="2">
        <v>500</v>
      </c>
      <c r="D48" s="2">
        <v>16</v>
      </c>
      <c r="E48" s="2">
        <v>12500</v>
      </c>
      <c r="F48" s="2">
        <v>0.83</v>
      </c>
      <c r="G48" s="2">
        <v>0</v>
      </c>
      <c r="H48" s="2">
        <v>9.3001447904877299E-2</v>
      </c>
      <c r="I48" s="2"/>
      <c r="J48" s="147">
        <v>0</v>
      </c>
      <c r="K48" s="147">
        <v>549</v>
      </c>
      <c r="L48" s="147">
        <v>2</v>
      </c>
      <c r="M48" s="147">
        <v>2500</v>
      </c>
      <c r="N48" s="147">
        <v>0.9</v>
      </c>
      <c r="O48" s="141">
        <f t="shared" si="0"/>
        <v>-0.14350669939053914</v>
      </c>
      <c r="P48" s="143" t="str">
        <f t="shared" si="1"/>
        <v>Reject</v>
      </c>
    </row>
    <row r="49" spans="1:16" ht="15.75" x14ac:dyDescent="0.25">
      <c r="A49" s="2"/>
      <c r="B49" s="2">
        <v>1</v>
      </c>
      <c r="C49" s="2">
        <v>565</v>
      </c>
      <c r="D49" s="2">
        <v>6</v>
      </c>
      <c r="E49" s="2">
        <v>7700</v>
      </c>
      <c r="F49" s="2">
        <v>0.7</v>
      </c>
      <c r="G49" s="2">
        <v>0</v>
      </c>
      <c r="H49" s="2">
        <v>0.22819349591352456</v>
      </c>
      <c r="I49" s="2"/>
      <c r="J49" s="147">
        <v>1</v>
      </c>
      <c r="K49" s="147">
        <v>742</v>
      </c>
      <c r="L49" s="147">
        <v>15</v>
      </c>
      <c r="M49" s="147">
        <v>16700</v>
      </c>
      <c r="N49" s="147">
        <v>0.18</v>
      </c>
      <c r="O49" s="141">
        <f t="shared" si="0"/>
        <v>0.87676039891989821</v>
      </c>
      <c r="P49" s="143" t="str">
        <f t="shared" si="1"/>
        <v>Approve</v>
      </c>
    </row>
    <row r="50" spans="1:16" ht="15.75" x14ac:dyDescent="0.25">
      <c r="A50" s="2"/>
      <c r="B50" s="2">
        <v>0</v>
      </c>
      <c r="C50" s="2">
        <v>620</v>
      </c>
      <c r="D50" s="2">
        <v>3</v>
      </c>
      <c r="E50" s="2">
        <v>37400</v>
      </c>
      <c r="F50" s="2">
        <v>0.87</v>
      </c>
      <c r="G50" s="2">
        <v>0</v>
      </c>
      <c r="H50" s="2">
        <v>-0.12038689750892984</v>
      </c>
      <c r="I50" s="2"/>
      <c r="J50" s="2"/>
      <c r="K50" s="2"/>
      <c r="L50" s="2"/>
      <c r="M50" s="2"/>
      <c r="N50" s="2"/>
      <c r="O50" s="2"/>
      <c r="P50" s="2"/>
    </row>
    <row r="51" spans="1:16" ht="15.75" x14ac:dyDescent="0.25">
      <c r="A51" s="2"/>
      <c r="B51" s="2">
        <v>0</v>
      </c>
      <c r="C51" s="2">
        <v>640</v>
      </c>
      <c r="D51" s="2">
        <v>7</v>
      </c>
      <c r="E51" s="2">
        <v>17300</v>
      </c>
      <c r="F51" s="2">
        <v>0.59</v>
      </c>
      <c r="G51" s="2">
        <v>0</v>
      </c>
      <c r="H51" s="2">
        <v>0.2306871205016634</v>
      </c>
      <c r="I51" s="2"/>
      <c r="J51" s="2"/>
      <c r="K51" s="2"/>
      <c r="L51" s="2"/>
      <c r="M51" s="2"/>
      <c r="N51" s="2"/>
      <c r="O51" s="2"/>
      <c r="P51" s="2"/>
    </row>
    <row r="52" spans="1:16" ht="15.75" x14ac:dyDescent="0.25">
      <c r="A52" s="2"/>
      <c r="B52" s="2">
        <v>0</v>
      </c>
      <c r="C52" s="2">
        <v>523</v>
      </c>
      <c r="D52" s="2">
        <v>14</v>
      </c>
      <c r="E52" s="2">
        <v>27000</v>
      </c>
      <c r="F52" s="2">
        <v>0.79</v>
      </c>
      <c r="G52" s="2">
        <v>0</v>
      </c>
      <c r="H52" s="2">
        <v>-2.2401370450492064E-2</v>
      </c>
      <c r="I52" s="2"/>
      <c r="J52" s="139" t="s">
        <v>72</v>
      </c>
      <c r="K52" s="139">
        <f>AVERAGE(H71:H72)</f>
        <v>0.49321075975119921</v>
      </c>
      <c r="L52" s="2"/>
      <c r="M52" s="2"/>
      <c r="N52" s="2"/>
      <c r="O52" s="2"/>
      <c r="P52" s="2"/>
    </row>
    <row r="53" spans="1:16" ht="15.75" x14ac:dyDescent="0.25">
      <c r="A53" s="2"/>
      <c r="B53" s="2">
        <v>0</v>
      </c>
      <c r="C53" s="2">
        <v>763</v>
      </c>
      <c r="D53" s="2">
        <v>2</v>
      </c>
      <c r="E53" s="2">
        <v>11200</v>
      </c>
      <c r="F53" s="2">
        <v>0.7</v>
      </c>
      <c r="G53" s="2">
        <v>0</v>
      </c>
      <c r="H53" s="2">
        <v>0.15127759504826732</v>
      </c>
      <c r="I53" s="2"/>
      <c r="J53" s="2"/>
      <c r="K53" s="2"/>
      <c r="L53" s="2"/>
      <c r="M53" s="2"/>
      <c r="N53" s="2"/>
      <c r="O53" s="2"/>
      <c r="P53" s="2"/>
    </row>
    <row r="54" spans="1:16" ht="15.75" x14ac:dyDescent="0.25">
      <c r="A54" s="2"/>
      <c r="B54" s="2">
        <v>0</v>
      </c>
      <c r="C54" s="2">
        <v>555</v>
      </c>
      <c r="D54" s="2">
        <v>4</v>
      </c>
      <c r="E54" s="2">
        <v>2500</v>
      </c>
      <c r="F54" s="2">
        <v>1</v>
      </c>
      <c r="G54" s="2">
        <v>0</v>
      </c>
      <c r="H54" s="2">
        <v>-0.25904166163182751</v>
      </c>
      <c r="I54" s="2"/>
      <c r="J54" s="2"/>
      <c r="K54" s="2"/>
      <c r="L54" s="2"/>
      <c r="M54" s="2"/>
      <c r="N54" s="2"/>
      <c r="O54" s="2"/>
      <c r="P54" s="2"/>
    </row>
    <row r="55" spans="1:16" ht="15.75" x14ac:dyDescent="0.25">
      <c r="A55" s="2"/>
      <c r="B55" s="2">
        <v>0</v>
      </c>
      <c r="C55" s="2">
        <v>617</v>
      </c>
      <c r="D55" s="2">
        <v>9</v>
      </c>
      <c r="E55" s="2">
        <v>8400</v>
      </c>
      <c r="F55" s="2">
        <v>0.34</v>
      </c>
      <c r="G55" s="2">
        <v>0</v>
      </c>
      <c r="H55" s="2">
        <v>0.51074312794945176</v>
      </c>
      <c r="I55" s="2"/>
      <c r="J55" s="2"/>
      <c r="K55" s="2"/>
      <c r="L55" s="2"/>
      <c r="M55" s="2"/>
      <c r="N55" s="2"/>
      <c r="O55" s="2"/>
      <c r="P55" s="2"/>
    </row>
    <row r="56" spans="1:16" ht="15.75" x14ac:dyDescent="0.25">
      <c r="A56" s="2"/>
      <c r="B56" s="2">
        <v>0</v>
      </c>
      <c r="C56" s="2">
        <v>635</v>
      </c>
      <c r="D56" s="2">
        <v>7</v>
      </c>
      <c r="E56" s="2">
        <v>29100</v>
      </c>
      <c r="F56" s="2">
        <v>0.85</v>
      </c>
      <c r="G56" s="2">
        <v>0</v>
      </c>
      <c r="H56" s="2">
        <v>-6.7476735750160777E-2</v>
      </c>
      <c r="I56" s="2"/>
      <c r="J56" s="2"/>
      <c r="K56" s="2"/>
      <c r="L56" s="2"/>
      <c r="M56" s="2"/>
      <c r="N56" s="2"/>
      <c r="O56" s="2"/>
      <c r="P56" s="2"/>
    </row>
    <row r="57" spans="1:16" ht="15.75" x14ac:dyDescent="0.25">
      <c r="A57" s="2"/>
      <c r="B57" s="2">
        <v>0</v>
      </c>
      <c r="C57" s="2">
        <v>507</v>
      </c>
      <c r="D57" s="2">
        <v>2</v>
      </c>
      <c r="E57" s="2">
        <v>2000</v>
      </c>
      <c r="F57" s="2">
        <v>1</v>
      </c>
      <c r="G57" s="2">
        <v>0</v>
      </c>
      <c r="H57" s="2">
        <v>-0.28931009129561625</v>
      </c>
      <c r="I57" s="2"/>
      <c r="J57" s="2"/>
      <c r="K57" s="2"/>
      <c r="L57" s="2"/>
      <c r="M57" s="2"/>
      <c r="N57" s="2"/>
      <c r="O57" s="2"/>
      <c r="P57" s="2"/>
    </row>
    <row r="58" spans="1:16" ht="15.75" x14ac:dyDescent="0.25">
      <c r="A58" s="2"/>
      <c r="B58" s="2">
        <v>0</v>
      </c>
      <c r="C58" s="2">
        <v>485</v>
      </c>
      <c r="D58" s="2">
        <v>5</v>
      </c>
      <c r="E58" s="2">
        <v>1000</v>
      </c>
      <c r="F58" s="2">
        <v>0.8</v>
      </c>
      <c r="G58" s="2">
        <v>0</v>
      </c>
      <c r="H58" s="2">
        <v>-6.6351446269162895E-2</v>
      </c>
      <c r="I58" s="2"/>
      <c r="J58" s="2"/>
      <c r="K58" s="2"/>
      <c r="L58" s="2"/>
      <c r="M58" s="2"/>
      <c r="N58" s="2"/>
      <c r="O58" s="2"/>
      <c r="P58" s="2"/>
    </row>
    <row r="59" spans="1:16" ht="15.75" x14ac:dyDescent="0.25">
      <c r="A59" s="2"/>
      <c r="B59" s="2">
        <v>0</v>
      </c>
      <c r="C59" s="2">
        <v>582</v>
      </c>
      <c r="D59" s="2">
        <v>3</v>
      </c>
      <c r="E59" s="2">
        <v>8500</v>
      </c>
      <c r="F59" s="2">
        <v>0.65</v>
      </c>
      <c r="G59" s="2">
        <v>0</v>
      </c>
      <c r="H59" s="2">
        <v>0.12863418262844495</v>
      </c>
      <c r="I59" s="2"/>
      <c r="J59" s="2"/>
      <c r="K59" s="2"/>
      <c r="L59" s="2"/>
      <c r="M59" s="2"/>
      <c r="N59" s="2"/>
      <c r="O59" s="2"/>
      <c r="P59" s="2"/>
    </row>
    <row r="60" spans="1:16" ht="15.75" x14ac:dyDescent="0.25">
      <c r="A60" s="2"/>
      <c r="B60" s="2">
        <v>0</v>
      </c>
      <c r="C60" s="2">
        <v>585</v>
      </c>
      <c r="D60" s="2">
        <v>18</v>
      </c>
      <c r="E60" s="2">
        <v>31000</v>
      </c>
      <c r="F60" s="2">
        <v>0.78</v>
      </c>
      <c r="G60" s="2">
        <v>0</v>
      </c>
      <c r="H60" s="2">
        <v>3.0729166915422823E-2</v>
      </c>
      <c r="I60" s="2"/>
      <c r="J60" s="2"/>
      <c r="K60" s="2"/>
      <c r="L60" s="2"/>
      <c r="M60" s="2"/>
      <c r="N60" s="2"/>
      <c r="O60" s="2"/>
      <c r="P60" s="2"/>
    </row>
    <row r="61" spans="1:16" ht="15.75" x14ac:dyDescent="0.25">
      <c r="A61" s="2"/>
      <c r="B61" s="2">
        <v>1</v>
      </c>
      <c r="C61" s="2">
        <v>620</v>
      </c>
      <c r="D61" s="2">
        <v>8</v>
      </c>
      <c r="E61" s="2">
        <v>16200</v>
      </c>
      <c r="F61" s="2">
        <v>0.55000000000000004</v>
      </c>
      <c r="G61" s="2">
        <v>0</v>
      </c>
      <c r="H61" s="2">
        <v>0.41959071872493237</v>
      </c>
      <c r="I61" s="2"/>
      <c r="J61" s="2"/>
      <c r="K61" s="2"/>
      <c r="L61" s="2"/>
      <c r="M61" s="2"/>
      <c r="N61" s="2"/>
      <c r="O61" s="2"/>
      <c r="P61" s="2"/>
    </row>
    <row r="62" spans="1:16" ht="15.75" x14ac:dyDescent="0.25">
      <c r="A62" s="2"/>
      <c r="B62" s="2">
        <v>0</v>
      </c>
      <c r="C62" s="2">
        <v>640</v>
      </c>
      <c r="D62" s="2">
        <v>7</v>
      </c>
      <c r="E62" s="2">
        <v>17300</v>
      </c>
      <c r="F62" s="2">
        <v>0.59</v>
      </c>
      <c r="G62" s="2">
        <v>0</v>
      </c>
      <c r="H62" s="2">
        <v>0.2306871205016634</v>
      </c>
      <c r="I62" s="2"/>
      <c r="J62" s="2"/>
      <c r="K62" s="2"/>
      <c r="L62" s="2"/>
      <c r="M62" s="2"/>
      <c r="N62" s="2"/>
      <c r="O62" s="2"/>
      <c r="P62" s="2"/>
    </row>
    <row r="63" spans="1:16" ht="15.75" x14ac:dyDescent="0.25">
      <c r="A63" s="2"/>
      <c r="B63" s="2">
        <v>0</v>
      </c>
      <c r="C63" s="2">
        <v>536</v>
      </c>
      <c r="D63" s="2">
        <v>14</v>
      </c>
      <c r="E63" s="2">
        <v>27000</v>
      </c>
      <c r="F63" s="2">
        <v>0.79</v>
      </c>
      <c r="G63" s="2">
        <v>0</v>
      </c>
      <c r="H63" s="2">
        <v>-1.6360584578179682E-2</v>
      </c>
      <c r="I63" s="2"/>
      <c r="J63" s="2"/>
      <c r="K63" s="2"/>
      <c r="L63" s="2"/>
      <c r="M63" s="2"/>
      <c r="N63" s="2"/>
      <c r="O63" s="2"/>
      <c r="P63" s="2"/>
    </row>
    <row r="64" spans="1:16" ht="15.75" x14ac:dyDescent="0.25">
      <c r="A64" s="2"/>
      <c r="B64" s="2">
        <v>0</v>
      </c>
      <c r="C64" s="2">
        <v>760</v>
      </c>
      <c r="D64" s="2">
        <v>2</v>
      </c>
      <c r="E64" s="2">
        <v>11200</v>
      </c>
      <c r="F64" s="2">
        <v>0.7</v>
      </c>
      <c r="G64" s="2">
        <v>0</v>
      </c>
      <c r="H64" s="2">
        <v>0.14988356753927223</v>
      </c>
      <c r="I64" s="2"/>
      <c r="J64" s="2"/>
      <c r="K64" s="2"/>
      <c r="L64" s="2"/>
      <c r="M64" s="2"/>
      <c r="N64" s="2"/>
      <c r="O64" s="2"/>
      <c r="P64" s="2"/>
    </row>
    <row r="65" spans="1:16" ht="15.75" x14ac:dyDescent="0.25">
      <c r="A65" s="2"/>
      <c r="B65" s="2">
        <v>0</v>
      </c>
      <c r="C65" s="2">
        <v>567</v>
      </c>
      <c r="D65" s="2">
        <v>4</v>
      </c>
      <c r="E65" s="2">
        <v>2200</v>
      </c>
      <c r="F65" s="2">
        <v>0.95</v>
      </c>
      <c r="G65" s="2">
        <v>0</v>
      </c>
      <c r="H65" s="2">
        <v>-0.19827553700093981</v>
      </c>
      <c r="I65" s="2"/>
      <c r="J65" s="2"/>
      <c r="K65" s="2"/>
      <c r="L65" s="2"/>
      <c r="M65" s="2"/>
      <c r="N65" s="2"/>
      <c r="O65" s="2"/>
      <c r="P65" s="2"/>
    </row>
    <row r="66" spans="1:16" ht="15.75" x14ac:dyDescent="0.25">
      <c r="A66" s="2"/>
      <c r="B66" s="2">
        <v>0</v>
      </c>
      <c r="C66" s="2">
        <v>600</v>
      </c>
      <c r="D66" s="2">
        <v>10</v>
      </c>
      <c r="E66" s="2">
        <v>12050</v>
      </c>
      <c r="F66" s="2">
        <v>0.81</v>
      </c>
      <c r="G66" s="2">
        <v>0</v>
      </c>
      <c r="H66" s="2">
        <v>-1.2461909235776392E-2</v>
      </c>
      <c r="I66" s="2"/>
      <c r="J66" s="2"/>
      <c r="K66" s="2"/>
      <c r="L66" s="2"/>
      <c r="M66" s="2"/>
      <c r="N66" s="2"/>
      <c r="O66" s="2"/>
      <c r="P66" s="2"/>
    </row>
    <row r="67" spans="1:16" ht="15.75" x14ac:dyDescent="0.25">
      <c r="A67" s="2"/>
      <c r="B67" s="2">
        <v>1</v>
      </c>
      <c r="C67" s="2">
        <v>636</v>
      </c>
      <c r="D67" s="2">
        <v>8</v>
      </c>
      <c r="E67" s="2">
        <v>29100</v>
      </c>
      <c r="F67" s="2">
        <v>0.85</v>
      </c>
      <c r="G67" s="2">
        <v>0</v>
      </c>
      <c r="H67" s="2">
        <v>8.628957998007869E-2</v>
      </c>
      <c r="I67" s="2"/>
      <c r="J67" s="2"/>
      <c r="K67" s="2"/>
      <c r="L67" s="2"/>
      <c r="M67" s="2"/>
      <c r="N67" s="2"/>
      <c r="O67" s="2"/>
      <c r="P67" s="2"/>
    </row>
    <row r="68" spans="1:16" ht="15.75" x14ac:dyDescent="0.25">
      <c r="A68" s="2"/>
      <c r="B68" s="2">
        <v>0</v>
      </c>
      <c r="C68" s="2">
        <v>509</v>
      </c>
      <c r="D68" s="2">
        <v>3</v>
      </c>
      <c r="E68" s="2">
        <v>2000</v>
      </c>
      <c r="F68" s="2">
        <v>1</v>
      </c>
      <c r="G68" s="2">
        <v>0</v>
      </c>
      <c r="H68" s="2">
        <v>-0.28418262178741793</v>
      </c>
      <c r="I68" s="2"/>
      <c r="J68" s="2"/>
      <c r="K68" s="2"/>
      <c r="L68" s="2"/>
      <c r="M68" s="2"/>
      <c r="N68" s="2"/>
      <c r="O68" s="2"/>
      <c r="P68" s="2"/>
    </row>
    <row r="69" spans="1:16" ht="15.75" x14ac:dyDescent="0.25">
      <c r="A69" s="2"/>
      <c r="B69" s="2">
        <v>0</v>
      </c>
      <c r="C69" s="2">
        <v>595</v>
      </c>
      <c r="D69" s="2">
        <v>18</v>
      </c>
      <c r="E69" s="2">
        <v>29000</v>
      </c>
      <c r="F69" s="2">
        <v>0.78</v>
      </c>
      <c r="G69" s="2">
        <v>0</v>
      </c>
      <c r="H69" s="2">
        <v>3.7104909883554305E-2</v>
      </c>
      <c r="I69" s="2"/>
      <c r="J69" s="2"/>
      <c r="K69" s="2"/>
      <c r="L69" s="2"/>
      <c r="M69" s="2"/>
      <c r="N69" s="2"/>
      <c r="O69" s="2"/>
      <c r="P69" s="2"/>
    </row>
    <row r="70" spans="1:16" ht="15.75" x14ac:dyDescent="0.25">
      <c r="A70" s="2" t="s">
        <v>73</v>
      </c>
      <c r="B70" s="2"/>
      <c r="C70" s="2"/>
      <c r="D70" s="2"/>
      <c r="E70" s="2"/>
      <c r="F70" s="2"/>
      <c r="G70" s="2"/>
      <c r="H70" s="2"/>
      <c r="I70" s="2"/>
      <c r="J70" s="2"/>
      <c r="K70" s="2"/>
      <c r="L70" s="2"/>
      <c r="M70" s="2"/>
      <c r="N70" s="2"/>
      <c r="O70" s="2"/>
      <c r="P70" s="2"/>
    </row>
    <row r="71" spans="1:16" ht="15.75" x14ac:dyDescent="0.25">
      <c r="A71" s="2" t="s">
        <v>70</v>
      </c>
      <c r="B71" s="2">
        <v>0.91304347826086951</v>
      </c>
      <c r="C71" s="2">
        <v>723.39130434782612</v>
      </c>
      <c r="D71" s="2">
        <v>14.521739130434783</v>
      </c>
      <c r="E71" s="2">
        <v>12622.608695652174</v>
      </c>
      <c r="F71" s="2">
        <v>0.16478260869565214</v>
      </c>
      <c r="G71" s="2">
        <v>1</v>
      </c>
      <c r="H71" s="2">
        <v>0.90834525664119115</v>
      </c>
      <c r="I71" s="2"/>
      <c r="J71" s="2"/>
      <c r="K71" s="2"/>
      <c r="L71" s="2"/>
      <c r="M71" s="2"/>
      <c r="N71" s="2"/>
      <c r="O71" s="2"/>
      <c r="P71" s="2"/>
    </row>
    <row r="72" spans="1:16" ht="15.75" x14ac:dyDescent="0.25">
      <c r="A72" s="2" t="s">
        <v>71</v>
      </c>
      <c r="B72" s="2">
        <v>0.22222222222222221</v>
      </c>
      <c r="C72" s="2">
        <v>591.7037037037037</v>
      </c>
      <c r="D72" s="2">
        <v>8.4444444444444446</v>
      </c>
      <c r="E72" s="2">
        <v>15061.111111111111</v>
      </c>
      <c r="F72" s="2">
        <v>0.74592592592592599</v>
      </c>
      <c r="G72" s="2">
        <v>0</v>
      </c>
      <c r="H72" s="2">
        <v>7.8076262861207335E-2</v>
      </c>
      <c r="I72" s="2"/>
      <c r="J72" s="2"/>
      <c r="K72" s="2"/>
      <c r="L72" s="2"/>
      <c r="M72" s="2"/>
      <c r="N72" s="2"/>
      <c r="O72" s="2"/>
      <c r="P72"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8EC1F-74A7-4396-8833-ECC45C1CD16D}">
  <dimension ref="A16:P88"/>
  <sheetViews>
    <sheetView topLeftCell="A15" workbookViewId="0">
      <selection activeCell="D23" sqref="D23"/>
    </sheetView>
  </sheetViews>
  <sheetFormatPr defaultRowHeight="15" x14ac:dyDescent="0.25"/>
  <cols>
    <col min="1" max="1" width="23.28515625" bestFit="1" customWidth="1"/>
    <col min="2" max="2" width="31.85546875" bestFit="1" customWidth="1"/>
    <col min="3" max="3" width="16.7109375" bestFit="1" customWidth="1"/>
    <col min="4" max="4" width="14.42578125" bestFit="1" customWidth="1"/>
    <col min="5" max="5" width="18.85546875" bestFit="1" customWidth="1"/>
    <col min="6" max="6" width="18.28515625" bestFit="1" customWidth="1"/>
    <col min="7" max="7" width="16" bestFit="1" customWidth="1"/>
    <col min="8" max="8" width="15.5703125" bestFit="1" customWidth="1"/>
    <col min="9" max="13" width="12.7109375" bestFit="1" customWidth="1"/>
    <col min="14" max="14" width="19.28515625" bestFit="1" customWidth="1"/>
    <col min="15" max="15" width="12" bestFit="1" customWidth="1"/>
    <col min="16" max="16" width="18.7109375" bestFit="1" customWidth="1"/>
  </cols>
  <sheetData>
    <row r="16" spans="2:16" ht="16.5" thickBot="1" x14ac:dyDescent="0.3">
      <c r="B16" s="148" t="s">
        <v>209</v>
      </c>
      <c r="C16" s="148"/>
      <c r="D16" s="148"/>
      <c r="E16" s="148"/>
      <c r="F16" s="148"/>
      <c r="G16" s="148"/>
      <c r="H16" s="148"/>
      <c r="I16" s="148"/>
      <c r="J16" s="148"/>
      <c r="K16" s="148"/>
      <c r="L16" s="148"/>
      <c r="M16" s="148"/>
      <c r="N16" s="148"/>
      <c r="O16" s="148"/>
      <c r="P16" s="148"/>
    </row>
    <row r="17" spans="2:16" ht="15.75" x14ac:dyDescent="0.25">
      <c r="B17" s="149"/>
      <c r="C17" s="149" t="s">
        <v>80</v>
      </c>
      <c r="D17" s="149" t="s">
        <v>81</v>
      </c>
      <c r="E17" s="149" t="s">
        <v>82</v>
      </c>
      <c r="F17" s="149" t="s">
        <v>83</v>
      </c>
      <c r="G17" s="149" t="s">
        <v>84</v>
      </c>
      <c r="H17" s="149" t="s">
        <v>85</v>
      </c>
      <c r="I17" s="149" t="s">
        <v>86</v>
      </c>
      <c r="J17" s="149" t="s">
        <v>87</v>
      </c>
      <c r="K17" s="149" t="s">
        <v>88</v>
      </c>
      <c r="L17" s="149" t="s">
        <v>89</v>
      </c>
      <c r="M17" s="149" t="s">
        <v>90</v>
      </c>
      <c r="N17" s="149" t="s">
        <v>91</v>
      </c>
      <c r="O17" s="149" t="s">
        <v>92</v>
      </c>
      <c r="P17" s="149" t="s">
        <v>93</v>
      </c>
    </row>
    <row r="18" spans="2:16" ht="15.75" x14ac:dyDescent="0.25">
      <c r="B18" s="150" t="s">
        <v>80</v>
      </c>
      <c r="C18" s="150">
        <v>1</v>
      </c>
      <c r="D18" s="150"/>
      <c r="E18" s="150"/>
      <c r="F18" s="150"/>
      <c r="G18" s="150"/>
      <c r="H18" s="150"/>
      <c r="I18" s="150"/>
      <c r="J18" s="150"/>
      <c r="K18" s="150"/>
      <c r="L18" s="150"/>
      <c r="M18" s="150"/>
      <c r="N18" s="150"/>
      <c r="O18" s="150"/>
      <c r="P18" s="150"/>
    </row>
    <row r="19" spans="2:16" ht="15.75" x14ac:dyDescent="0.25">
      <c r="B19" s="150" t="s">
        <v>81</v>
      </c>
      <c r="C19" s="150">
        <v>-0.60806899210506038</v>
      </c>
      <c r="D19" s="150">
        <v>1</v>
      </c>
      <c r="E19" s="150"/>
      <c r="F19" s="150"/>
      <c r="G19" s="150"/>
      <c r="H19" s="150"/>
      <c r="I19" s="150"/>
      <c r="J19" s="150"/>
      <c r="K19" s="150"/>
      <c r="L19" s="150"/>
      <c r="M19" s="150"/>
      <c r="N19" s="150"/>
      <c r="O19" s="150"/>
      <c r="P19" s="150"/>
    </row>
    <row r="20" spans="2:16" ht="15.75" x14ac:dyDescent="0.25">
      <c r="B20" s="150" t="s">
        <v>82</v>
      </c>
      <c r="C20" s="150">
        <v>-0.38549553972194123</v>
      </c>
      <c r="D20" s="150">
        <v>-0.49811675413689904</v>
      </c>
      <c r="E20" s="150">
        <v>1</v>
      </c>
      <c r="F20" s="150"/>
      <c r="G20" s="150"/>
      <c r="H20" s="150"/>
      <c r="I20" s="150"/>
      <c r="J20" s="150"/>
      <c r="K20" s="150"/>
      <c r="L20" s="150"/>
      <c r="M20" s="150"/>
      <c r="N20" s="150"/>
      <c r="O20" s="150"/>
      <c r="P20" s="150"/>
    </row>
    <row r="21" spans="2:16" ht="15.75" x14ac:dyDescent="0.25">
      <c r="B21" s="150" t="s">
        <v>83</v>
      </c>
      <c r="C21" s="150">
        <v>0.29755951785595197</v>
      </c>
      <c r="D21" s="150">
        <v>-0.18093671611393641</v>
      </c>
      <c r="E21" s="150">
        <v>-0.11470786693528083</v>
      </c>
      <c r="F21" s="150">
        <v>1</v>
      </c>
      <c r="G21" s="150"/>
      <c r="H21" s="150"/>
      <c r="I21" s="150"/>
      <c r="J21" s="150"/>
      <c r="K21" s="150"/>
      <c r="L21" s="150"/>
      <c r="M21" s="150"/>
      <c r="N21" s="150"/>
      <c r="O21" s="150"/>
      <c r="P21" s="150"/>
    </row>
    <row r="22" spans="2:16" ht="15.75" x14ac:dyDescent="0.25">
      <c r="B22" s="150" t="s">
        <v>84</v>
      </c>
      <c r="C22" s="150">
        <v>0.14417419705003626</v>
      </c>
      <c r="D22" s="150">
        <v>0.12580906993504914</v>
      </c>
      <c r="E22" s="150">
        <v>-0.3036968576994471</v>
      </c>
      <c r="F22" s="150">
        <v>-0.21245914639969937</v>
      </c>
      <c r="G22" s="150">
        <v>1</v>
      </c>
      <c r="H22" s="150"/>
      <c r="I22" s="150"/>
      <c r="J22" s="150"/>
      <c r="K22" s="150"/>
      <c r="L22" s="150"/>
      <c r="M22" s="150"/>
      <c r="N22" s="150"/>
      <c r="O22" s="150"/>
      <c r="P22" s="150"/>
    </row>
    <row r="23" spans="2:16" ht="15.75" x14ac:dyDescent="0.25">
      <c r="B23" s="150" t="s">
        <v>85</v>
      </c>
      <c r="C23" s="150">
        <v>-0.26257524659082143</v>
      </c>
      <c r="D23" s="150">
        <v>-5.5194805194805262E-2</v>
      </c>
      <c r="E23" s="150">
        <v>0.35094589496008777</v>
      </c>
      <c r="F23" s="150">
        <v>-0.18093671611393641</v>
      </c>
      <c r="G23" s="150">
        <v>-0.92259984619035984</v>
      </c>
      <c r="H23" s="150">
        <v>1</v>
      </c>
      <c r="I23" s="150"/>
      <c r="J23" s="150"/>
      <c r="K23" s="150"/>
      <c r="L23" s="150"/>
      <c r="M23" s="150"/>
      <c r="N23" s="150"/>
      <c r="O23" s="150"/>
      <c r="P23" s="150"/>
    </row>
    <row r="24" spans="2:16" ht="15.75" x14ac:dyDescent="0.25">
      <c r="B24" s="150" t="s">
        <v>86</v>
      </c>
      <c r="C24" s="150">
        <v>-7.4848118856512005E-2</v>
      </c>
      <c r="D24" s="150">
        <v>3.5168997422666506E-2</v>
      </c>
      <c r="E24" s="150">
        <v>4.0875955965664408E-2</v>
      </c>
      <c r="F24" s="150">
        <v>-0.13363062095621209</v>
      </c>
      <c r="G24" s="150">
        <v>-0.15724272550828769</v>
      </c>
      <c r="H24" s="150">
        <v>0.21101398453599907</v>
      </c>
      <c r="I24" s="150">
        <v>1</v>
      </c>
      <c r="J24" s="150"/>
      <c r="K24" s="150"/>
      <c r="L24" s="150"/>
      <c r="M24" s="150"/>
      <c r="N24" s="150"/>
      <c r="O24" s="150"/>
      <c r="P24" s="150"/>
    </row>
    <row r="25" spans="2:16" ht="15.75" x14ac:dyDescent="0.25">
      <c r="B25" s="150" t="s">
        <v>87</v>
      </c>
      <c r="C25" s="150">
        <v>-5.835622261549081E-2</v>
      </c>
      <c r="D25" s="150">
        <v>-4.5162230233094645E-2</v>
      </c>
      <c r="E25" s="150">
        <v>0.11622966158867719</v>
      </c>
      <c r="F25" s="150">
        <v>0.21245914639969948</v>
      </c>
      <c r="G25" s="150">
        <v>0.12179487179487186</v>
      </c>
      <c r="H25" s="150">
        <v>-0.20645590963700397</v>
      </c>
      <c r="I25" s="150">
        <v>-0.62897090203315076</v>
      </c>
      <c r="J25" s="150">
        <v>1</v>
      </c>
      <c r="K25" s="150"/>
      <c r="L25" s="150"/>
      <c r="M25" s="150"/>
      <c r="N25" s="150"/>
      <c r="O25" s="150"/>
      <c r="P25" s="150"/>
    </row>
    <row r="26" spans="2:16" ht="15.75" x14ac:dyDescent="0.25">
      <c r="B26" s="150" t="s">
        <v>88</v>
      </c>
      <c r="C26" s="150">
        <v>0.15318054973534337</v>
      </c>
      <c r="D26" s="150">
        <v>1.556219972766964E-2</v>
      </c>
      <c r="E26" s="150">
        <v>-0.1853970352725475</v>
      </c>
      <c r="F26" s="150">
        <v>-0.10840727259799854</v>
      </c>
      <c r="G26" s="150">
        <v>2.7058710410824922E-2</v>
      </c>
      <c r="H26" s="150">
        <v>1.5562199727669581E-2</v>
      </c>
      <c r="I26" s="150">
        <v>-0.34767674768255763</v>
      </c>
      <c r="J26" s="150">
        <v>-0.51024996774698417</v>
      </c>
      <c r="K26" s="150">
        <v>1</v>
      </c>
      <c r="L26" s="150"/>
      <c r="M26" s="150"/>
      <c r="N26" s="150"/>
      <c r="O26" s="150"/>
      <c r="P26" s="150"/>
    </row>
    <row r="27" spans="2:16" ht="15.75" x14ac:dyDescent="0.25">
      <c r="B27" s="150" t="s">
        <v>89</v>
      </c>
      <c r="C27" s="150">
        <v>-2.1437323142813613E-2</v>
      </c>
      <c r="D27" s="150">
        <v>0.26189246330824872</v>
      </c>
      <c r="E27" s="150">
        <v>-0.28097574347450804</v>
      </c>
      <c r="F27" s="150">
        <v>-0.10206207261596564</v>
      </c>
      <c r="G27" s="150">
        <v>-2.0016019225635888E-2</v>
      </c>
      <c r="H27" s="150">
        <v>6.0436722301903507E-2</v>
      </c>
      <c r="I27" s="150">
        <v>0.10910894511799639</v>
      </c>
      <c r="J27" s="150">
        <v>-8.0064076902543566E-2</v>
      </c>
      <c r="K27" s="150">
        <v>-2.414022747926339E-2</v>
      </c>
      <c r="L27" s="150">
        <v>1</v>
      </c>
      <c r="M27" s="150"/>
      <c r="N27" s="150"/>
      <c r="O27" s="150"/>
      <c r="P27" s="150"/>
    </row>
    <row r="28" spans="2:16" ht="15.75" x14ac:dyDescent="0.25">
      <c r="B28" s="150" t="s">
        <v>90</v>
      </c>
      <c r="C28" s="150">
        <v>3.5007002100700201E-2</v>
      </c>
      <c r="D28" s="150">
        <v>6.5795169495976885E-2</v>
      </c>
      <c r="E28" s="150">
        <v>-0.11470786693528078</v>
      </c>
      <c r="F28" s="150">
        <v>0.16666666666666657</v>
      </c>
      <c r="G28" s="150">
        <v>3.2686022523030642E-2</v>
      </c>
      <c r="H28" s="150">
        <v>-9.8692754243965328E-2</v>
      </c>
      <c r="I28" s="150">
        <v>-0.17817416127494962</v>
      </c>
      <c r="J28" s="150">
        <v>4.9029033784545983E-2</v>
      </c>
      <c r="K28" s="150">
        <v>0.13797289239745258</v>
      </c>
      <c r="L28" s="150">
        <v>-0.61237243569579469</v>
      </c>
      <c r="M28" s="150">
        <v>1</v>
      </c>
      <c r="N28" s="150"/>
      <c r="O28" s="150"/>
      <c r="P28" s="150"/>
    </row>
    <row r="29" spans="2:16" ht="15.75" x14ac:dyDescent="0.25">
      <c r="B29" s="150" t="s">
        <v>91</v>
      </c>
      <c r="C29" s="150">
        <v>-2.1437323142813661E-2</v>
      </c>
      <c r="D29" s="150">
        <v>-0.34247475971078667</v>
      </c>
      <c r="E29" s="150">
        <v>0.4214636152117624</v>
      </c>
      <c r="F29" s="150">
        <v>-0.10206207261596567</v>
      </c>
      <c r="G29" s="150">
        <v>-2.0016019225635874E-2</v>
      </c>
      <c r="H29" s="150">
        <v>6.0436722301903535E-2</v>
      </c>
      <c r="I29" s="150">
        <v>0.10910894511799624</v>
      </c>
      <c r="J29" s="150">
        <v>2.0016019225635867E-2</v>
      </c>
      <c r="K29" s="150">
        <v>-0.14484136487558019</v>
      </c>
      <c r="L29" s="150">
        <v>-0.25000000000000006</v>
      </c>
      <c r="M29" s="150">
        <v>-0.61237243569579447</v>
      </c>
      <c r="N29" s="150">
        <v>1</v>
      </c>
      <c r="O29" s="150"/>
      <c r="P29" s="150"/>
    </row>
    <row r="30" spans="2:16" ht="15.75" x14ac:dyDescent="0.25">
      <c r="B30" s="150" t="s">
        <v>92</v>
      </c>
      <c r="C30" s="150">
        <v>-0.15720703638063316</v>
      </c>
      <c r="D30" s="150">
        <v>6.7151913668781447E-3</v>
      </c>
      <c r="E30" s="150">
        <v>0.16390251702679651</v>
      </c>
      <c r="F30" s="150">
        <v>5.9536209025980009E-2</v>
      </c>
      <c r="G30" s="150">
        <v>-3.0024028838453842E-2</v>
      </c>
      <c r="H30" s="150">
        <v>6.7151913668781265E-3</v>
      </c>
      <c r="I30" s="150">
        <v>-0.1272937693043289</v>
      </c>
      <c r="J30" s="150">
        <v>0.28022426915890275</v>
      </c>
      <c r="K30" s="150">
        <v>-0.19714519108065107</v>
      </c>
      <c r="L30" s="150">
        <v>-0.16666666666666663</v>
      </c>
      <c r="M30" s="150">
        <v>-0.15309310892394862</v>
      </c>
      <c r="N30" s="150">
        <v>0.35416666666666674</v>
      </c>
      <c r="O30" s="150">
        <v>1</v>
      </c>
      <c r="P30" s="150"/>
    </row>
    <row r="31" spans="2:16" ht="16.5" thickBot="1" x14ac:dyDescent="0.3">
      <c r="B31" s="151" t="s">
        <v>93</v>
      </c>
      <c r="C31" s="151">
        <v>-5.068473157972523E-2</v>
      </c>
      <c r="D31" s="151">
        <v>-0.12928311438852064</v>
      </c>
      <c r="E31" s="151">
        <v>0.2056219565844441</v>
      </c>
      <c r="F31" s="151">
        <v>0.14650817883192205</v>
      </c>
      <c r="G31" s="151">
        <v>-9.8028931313042758E-2</v>
      </c>
      <c r="H31" s="151">
        <v>4.0826246649006588E-2</v>
      </c>
      <c r="I31" s="151">
        <v>-8.2918498923417336E-2</v>
      </c>
      <c r="J31" s="151">
        <v>9.8028931313042758E-2</v>
      </c>
      <c r="K31" s="151">
        <v>-2.6499231278642562E-2</v>
      </c>
      <c r="L31" s="151">
        <v>-0.37998029782867404</v>
      </c>
      <c r="M31" s="151">
        <v>0.18959881966484021</v>
      </c>
      <c r="N31" s="151">
        <v>0.14777011582226213</v>
      </c>
      <c r="O31" s="151">
        <v>1.0555008273018716E-2</v>
      </c>
      <c r="P31" s="151">
        <v>1</v>
      </c>
    </row>
    <row r="34" spans="1:14" ht="15.75" x14ac:dyDescent="0.25">
      <c r="A34" s="1" t="s">
        <v>74</v>
      </c>
      <c r="B34" s="2"/>
      <c r="C34" s="2"/>
      <c r="D34" s="2"/>
      <c r="E34" s="2"/>
      <c r="F34" s="2"/>
      <c r="G34" s="2"/>
      <c r="H34" s="2"/>
      <c r="I34" s="2"/>
      <c r="J34" s="2"/>
      <c r="K34" s="2"/>
      <c r="L34" s="2"/>
      <c r="M34" s="2"/>
      <c r="N34" s="2"/>
    </row>
    <row r="35" spans="1:14" ht="16.5" thickBot="1" x14ac:dyDescent="0.3">
      <c r="A35" s="2"/>
      <c r="B35" s="2"/>
      <c r="C35" s="2"/>
      <c r="D35" s="2"/>
      <c r="E35" s="2"/>
      <c r="F35" s="2"/>
      <c r="G35" s="2"/>
      <c r="H35" s="2"/>
      <c r="I35" s="2"/>
      <c r="J35" s="2"/>
      <c r="K35" s="2"/>
      <c r="L35" s="2"/>
      <c r="M35" s="2"/>
      <c r="N35" s="2"/>
    </row>
    <row r="36" spans="1:14" ht="16.5" thickBot="1" x14ac:dyDescent="0.3">
      <c r="A36" s="106" t="s">
        <v>75</v>
      </c>
      <c r="B36" s="107"/>
      <c r="C36" s="108"/>
      <c r="D36" s="106" t="s">
        <v>76</v>
      </c>
      <c r="E36" s="107"/>
      <c r="F36" s="108"/>
      <c r="G36" s="106" t="s">
        <v>77</v>
      </c>
      <c r="H36" s="107"/>
      <c r="I36" s="108"/>
      <c r="J36" s="106" t="s">
        <v>78</v>
      </c>
      <c r="K36" s="107"/>
      <c r="L36" s="108"/>
      <c r="M36" s="106" t="s">
        <v>79</v>
      </c>
      <c r="N36" s="109"/>
    </row>
    <row r="37" spans="1:14" ht="15.75" x14ac:dyDescent="0.25">
      <c r="A37" s="16"/>
      <c r="B37" s="17"/>
      <c r="C37" s="18"/>
      <c r="D37" s="16"/>
      <c r="E37" s="17"/>
      <c r="F37" s="18"/>
      <c r="G37" s="16"/>
      <c r="H37" s="17"/>
      <c r="I37" s="18"/>
      <c r="J37" s="16"/>
      <c r="K37" s="17"/>
      <c r="L37" s="18"/>
      <c r="M37" s="55"/>
      <c r="N37" s="56"/>
    </row>
    <row r="38" spans="1:14" ht="15.75" x14ac:dyDescent="0.25">
      <c r="A38" s="19" t="s">
        <v>80</v>
      </c>
      <c r="B38" s="20" t="s">
        <v>81</v>
      </c>
      <c r="C38" s="21" t="s">
        <v>82</v>
      </c>
      <c r="D38" s="28" t="s">
        <v>83</v>
      </c>
      <c r="E38" s="29" t="s">
        <v>84</v>
      </c>
      <c r="F38" s="30" t="s">
        <v>85</v>
      </c>
      <c r="G38" s="37" t="s">
        <v>86</v>
      </c>
      <c r="H38" s="38" t="s">
        <v>87</v>
      </c>
      <c r="I38" s="39" t="s">
        <v>88</v>
      </c>
      <c r="J38" s="46" t="s">
        <v>89</v>
      </c>
      <c r="K38" s="47" t="s">
        <v>90</v>
      </c>
      <c r="L38" s="48" t="s">
        <v>91</v>
      </c>
      <c r="M38" s="57" t="s">
        <v>92</v>
      </c>
      <c r="N38" s="58" t="s">
        <v>93</v>
      </c>
    </row>
    <row r="39" spans="1:14" ht="15.75" x14ac:dyDescent="0.25">
      <c r="A39" s="22">
        <v>1</v>
      </c>
      <c r="B39" s="23">
        <v>0</v>
      </c>
      <c r="C39" s="24">
        <v>0</v>
      </c>
      <c r="D39" s="31">
        <v>0</v>
      </c>
      <c r="E39" s="32">
        <v>1</v>
      </c>
      <c r="F39" s="33">
        <v>0</v>
      </c>
      <c r="G39" s="40">
        <v>0</v>
      </c>
      <c r="H39" s="41">
        <v>1</v>
      </c>
      <c r="I39" s="42">
        <v>0</v>
      </c>
      <c r="J39" s="49">
        <v>0</v>
      </c>
      <c r="K39" s="50">
        <v>0</v>
      </c>
      <c r="L39" s="51">
        <v>1</v>
      </c>
      <c r="M39" s="59">
        <v>1</v>
      </c>
      <c r="N39" s="60">
        <v>1</v>
      </c>
    </row>
    <row r="40" spans="1:14" ht="15.75" x14ac:dyDescent="0.25">
      <c r="A40" s="22">
        <v>0</v>
      </c>
      <c r="B40" s="23">
        <v>1</v>
      </c>
      <c r="C40" s="24">
        <v>0</v>
      </c>
      <c r="D40" s="31">
        <v>0</v>
      </c>
      <c r="E40" s="32">
        <v>1</v>
      </c>
      <c r="F40" s="33">
        <v>0</v>
      </c>
      <c r="G40" s="40">
        <v>0</v>
      </c>
      <c r="H40" s="41">
        <v>0</v>
      </c>
      <c r="I40" s="42">
        <v>1</v>
      </c>
      <c r="J40" s="49">
        <v>1</v>
      </c>
      <c r="K40" s="50">
        <v>0</v>
      </c>
      <c r="L40" s="51">
        <v>0</v>
      </c>
      <c r="M40" s="59">
        <v>0</v>
      </c>
      <c r="N40" s="60">
        <v>0</v>
      </c>
    </row>
    <row r="41" spans="1:14" ht="15.75" x14ac:dyDescent="0.25">
      <c r="A41" s="22">
        <v>0</v>
      </c>
      <c r="B41" s="23">
        <v>0</v>
      </c>
      <c r="C41" s="24">
        <v>1</v>
      </c>
      <c r="D41" s="31">
        <v>0</v>
      </c>
      <c r="E41" s="32">
        <v>0</v>
      </c>
      <c r="F41" s="33">
        <v>1</v>
      </c>
      <c r="G41" s="40">
        <v>1</v>
      </c>
      <c r="H41" s="41">
        <v>0</v>
      </c>
      <c r="I41" s="42">
        <v>0</v>
      </c>
      <c r="J41" s="49">
        <v>0</v>
      </c>
      <c r="K41" s="50">
        <v>1</v>
      </c>
      <c r="L41" s="51">
        <v>0</v>
      </c>
      <c r="M41" s="59">
        <v>1</v>
      </c>
      <c r="N41" s="60">
        <v>1</v>
      </c>
    </row>
    <row r="42" spans="1:14" ht="15.75" x14ac:dyDescent="0.25">
      <c r="A42" s="22">
        <v>0</v>
      </c>
      <c r="B42" s="23">
        <v>0</v>
      </c>
      <c r="C42" s="24">
        <v>1</v>
      </c>
      <c r="D42" s="31">
        <v>0</v>
      </c>
      <c r="E42" s="32">
        <v>0</v>
      </c>
      <c r="F42" s="33">
        <v>1</v>
      </c>
      <c r="G42" s="40">
        <v>0</v>
      </c>
      <c r="H42" s="41">
        <v>1</v>
      </c>
      <c r="I42" s="42">
        <v>0</v>
      </c>
      <c r="J42" s="49">
        <v>0</v>
      </c>
      <c r="K42" s="50">
        <v>0</v>
      </c>
      <c r="L42" s="51">
        <v>1</v>
      </c>
      <c r="M42" s="59">
        <v>0</v>
      </c>
      <c r="N42" s="60">
        <v>1</v>
      </c>
    </row>
    <row r="43" spans="1:14" ht="15.75" x14ac:dyDescent="0.25">
      <c r="A43" s="22">
        <v>0</v>
      </c>
      <c r="B43" s="23">
        <v>1</v>
      </c>
      <c r="C43" s="24">
        <v>0</v>
      </c>
      <c r="D43" s="31">
        <v>0</v>
      </c>
      <c r="E43" s="32">
        <v>0</v>
      </c>
      <c r="F43" s="33">
        <v>1</v>
      </c>
      <c r="G43" s="40">
        <v>1</v>
      </c>
      <c r="H43" s="41">
        <v>0</v>
      </c>
      <c r="I43" s="42">
        <v>0</v>
      </c>
      <c r="J43" s="49">
        <v>1</v>
      </c>
      <c r="K43" s="50">
        <v>0</v>
      </c>
      <c r="L43" s="51">
        <v>0</v>
      </c>
      <c r="M43" s="59">
        <v>0</v>
      </c>
      <c r="N43" s="60">
        <v>1</v>
      </c>
    </row>
    <row r="44" spans="1:14" ht="15.75" x14ac:dyDescent="0.25">
      <c r="A44" s="22">
        <v>0</v>
      </c>
      <c r="B44" s="23">
        <v>1</v>
      </c>
      <c r="C44" s="24">
        <v>0</v>
      </c>
      <c r="D44" s="31">
        <v>0</v>
      </c>
      <c r="E44" s="32">
        <v>1</v>
      </c>
      <c r="F44" s="33">
        <v>0</v>
      </c>
      <c r="G44" s="40">
        <v>0</v>
      </c>
      <c r="H44" s="41">
        <v>1</v>
      </c>
      <c r="I44" s="42">
        <v>0</v>
      </c>
      <c r="J44" s="49">
        <v>0</v>
      </c>
      <c r="K44" s="50">
        <v>1</v>
      </c>
      <c r="L44" s="51">
        <v>0</v>
      </c>
      <c r="M44" s="59">
        <v>1</v>
      </c>
      <c r="N44" s="60">
        <v>1</v>
      </c>
    </row>
    <row r="45" spans="1:14" ht="15.75" x14ac:dyDescent="0.25">
      <c r="A45" s="22">
        <v>1</v>
      </c>
      <c r="B45" s="23">
        <v>0</v>
      </c>
      <c r="C45" s="24">
        <v>0</v>
      </c>
      <c r="D45" s="31">
        <v>0</v>
      </c>
      <c r="E45" s="32">
        <v>1</v>
      </c>
      <c r="F45" s="33">
        <v>0</v>
      </c>
      <c r="G45" s="40">
        <v>1</v>
      </c>
      <c r="H45" s="41">
        <v>0</v>
      </c>
      <c r="I45" s="42">
        <v>0</v>
      </c>
      <c r="J45" s="49">
        <v>1</v>
      </c>
      <c r="K45" s="50">
        <v>0</v>
      </c>
      <c r="L45" s="51">
        <v>0</v>
      </c>
      <c r="M45" s="59">
        <v>0</v>
      </c>
      <c r="N45" s="60">
        <v>0</v>
      </c>
    </row>
    <row r="46" spans="1:14" ht="15.75" x14ac:dyDescent="0.25">
      <c r="A46" s="22">
        <v>1</v>
      </c>
      <c r="B46" s="23">
        <v>0</v>
      </c>
      <c r="C46" s="24">
        <v>0</v>
      </c>
      <c r="D46" s="31">
        <v>1</v>
      </c>
      <c r="E46" s="32">
        <v>0</v>
      </c>
      <c r="F46" s="33">
        <v>0</v>
      </c>
      <c r="G46" s="40">
        <v>0</v>
      </c>
      <c r="H46" s="41">
        <v>1</v>
      </c>
      <c r="I46" s="42">
        <v>0</v>
      </c>
      <c r="J46" s="49">
        <v>0</v>
      </c>
      <c r="K46" s="50">
        <v>1</v>
      </c>
      <c r="L46" s="51">
        <v>0</v>
      </c>
      <c r="M46" s="59">
        <v>1</v>
      </c>
      <c r="N46" s="60">
        <v>1</v>
      </c>
    </row>
    <row r="47" spans="1:14" ht="15.75" x14ac:dyDescent="0.25">
      <c r="A47" s="22">
        <v>0</v>
      </c>
      <c r="B47" s="23">
        <v>1</v>
      </c>
      <c r="C47" s="24">
        <v>0</v>
      </c>
      <c r="D47" s="31">
        <v>0</v>
      </c>
      <c r="E47" s="32">
        <v>0</v>
      </c>
      <c r="F47" s="33">
        <v>1</v>
      </c>
      <c r="G47" s="40">
        <v>0</v>
      </c>
      <c r="H47" s="41">
        <v>0</v>
      </c>
      <c r="I47" s="42">
        <v>1</v>
      </c>
      <c r="J47" s="49">
        <v>0</v>
      </c>
      <c r="K47" s="50">
        <v>1</v>
      </c>
      <c r="L47" s="51">
        <v>0</v>
      </c>
      <c r="M47" s="59">
        <v>0</v>
      </c>
      <c r="N47" s="60">
        <v>0</v>
      </c>
    </row>
    <row r="48" spans="1:14" ht="15.75" x14ac:dyDescent="0.25">
      <c r="A48" s="22">
        <v>0</v>
      </c>
      <c r="B48" s="23">
        <v>0</v>
      </c>
      <c r="C48" s="24">
        <v>1</v>
      </c>
      <c r="D48" s="31">
        <v>0</v>
      </c>
      <c r="E48" s="32">
        <v>1</v>
      </c>
      <c r="F48" s="33">
        <v>0</v>
      </c>
      <c r="G48" s="40">
        <v>0</v>
      </c>
      <c r="H48" s="41">
        <v>1</v>
      </c>
      <c r="I48" s="42">
        <v>0</v>
      </c>
      <c r="J48" s="49">
        <v>0</v>
      </c>
      <c r="K48" s="50">
        <v>0</v>
      </c>
      <c r="L48" s="51">
        <v>1</v>
      </c>
      <c r="M48" s="59">
        <v>1</v>
      </c>
      <c r="N48" s="60">
        <v>1</v>
      </c>
    </row>
    <row r="49" spans="1:14" ht="15.75" x14ac:dyDescent="0.25">
      <c r="A49" s="22">
        <v>0</v>
      </c>
      <c r="B49" s="23">
        <v>1</v>
      </c>
      <c r="C49" s="24">
        <v>0</v>
      </c>
      <c r="D49" s="31">
        <v>0</v>
      </c>
      <c r="E49" s="32">
        <v>0</v>
      </c>
      <c r="F49" s="33">
        <v>1</v>
      </c>
      <c r="G49" s="40">
        <v>0</v>
      </c>
      <c r="H49" s="41">
        <v>0</v>
      </c>
      <c r="I49" s="42">
        <v>1</v>
      </c>
      <c r="J49" s="49">
        <v>0</v>
      </c>
      <c r="K49" s="50">
        <v>1</v>
      </c>
      <c r="L49" s="51">
        <v>0</v>
      </c>
      <c r="M49" s="59">
        <v>0</v>
      </c>
      <c r="N49" s="60">
        <v>1</v>
      </c>
    </row>
    <row r="50" spans="1:14" ht="15.75" x14ac:dyDescent="0.25">
      <c r="A50" s="22">
        <v>1</v>
      </c>
      <c r="B50" s="23">
        <v>0</v>
      </c>
      <c r="C50" s="24">
        <v>0</v>
      </c>
      <c r="D50" s="31">
        <v>0</v>
      </c>
      <c r="E50" s="32">
        <v>1</v>
      </c>
      <c r="F50" s="33">
        <v>0</v>
      </c>
      <c r="G50" s="40">
        <v>0</v>
      </c>
      <c r="H50" s="41">
        <v>1</v>
      </c>
      <c r="I50" s="42">
        <v>0</v>
      </c>
      <c r="J50" s="49">
        <v>0</v>
      </c>
      <c r="K50" s="50">
        <v>0</v>
      </c>
      <c r="L50" s="51">
        <v>1</v>
      </c>
      <c r="M50" s="59">
        <v>1</v>
      </c>
      <c r="N50" s="60">
        <v>0</v>
      </c>
    </row>
    <row r="51" spans="1:14" ht="15.75" x14ac:dyDescent="0.25">
      <c r="A51" s="22">
        <v>0</v>
      </c>
      <c r="B51" s="23">
        <v>1</v>
      </c>
      <c r="C51" s="24">
        <v>0</v>
      </c>
      <c r="D51" s="31">
        <v>0</v>
      </c>
      <c r="E51" s="32">
        <v>1</v>
      </c>
      <c r="F51" s="33">
        <v>0</v>
      </c>
      <c r="G51" s="40">
        <v>0</v>
      </c>
      <c r="H51" s="41">
        <v>1</v>
      </c>
      <c r="I51" s="42">
        <v>0</v>
      </c>
      <c r="J51" s="49">
        <v>1</v>
      </c>
      <c r="K51" s="50">
        <v>0</v>
      </c>
      <c r="L51" s="51">
        <v>0</v>
      </c>
      <c r="M51" s="59">
        <v>0</v>
      </c>
      <c r="N51" s="60">
        <v>1</v>
      </c>
    </row>
    <row r="52" spans="1:14" ht="15.75" x14ac:dyDescent="0.25">
      <c r="A52" s="22">
        <v>1</v>
      </c>
      <c r="B52" s="23">
        <v>0</v>
      </c>
      <c r="C52" s="24">
        <v>0</v>
      </c>
      <c r="D52" s="31">
        <v>0</v>
      </c>
      <c r="E52" s="32">
        <v>1</v>
      </c>
      <c r="F52" s="33">
        <v>0</v>
      </c>
      <c r="G52" s="40">
        <v>0</v>
      </c>
      <c r="H52" s="41">
        <v>0</v>
      </c>
      <c r="I52" s="42">
        <v>1</v>
      </c>
      <c r="J52" s="49">
        <v>0</v>
      </c>
      <c r="K52" s="50">
        <v>1</v>
      </c>
      <c r="L52" s="51">
        <v>0</v>
      </c>
      <c r="M52" s="59">
        <v>0</v>
      </c>
      <c r="N52" s="60">
        <v>1</v>
      </c>
    </row>
    <row r="53" spans="1:14" ht="15.75" x14ac:dyDescent="0.25">
      <c r="A53" s="22">
        <v>0</v>
      </c>
      <c r="B53" s="23">
        <v>1</v>
      </c>
      <c r="C53" s="24">
        <v>0</v>
      </c>
      <c r="D53" s="31">
        <v>0</v>
      </c>
      <c r="E53" s="32">
        <v>1</v>
      </c>
      <c r="F53" s="33">
        <v>0</v>
      </c>
      <c r="G53" s="40">
        <v>0</v>
      </c>
      <c r="H53" s="41">
        <v>1</v>
      </c>
      <c r="I53" s="42">
        <v>0</v>
      </c>
      <c r="J53" s="49">
        <v>0</v>
      </c>
      <c r="K53" s="50">
        <v>1</v>
      </c>
      <c r="L53" s="51">
        <v>0</v>
      </c>
      <c r="M53" s="59">
        <v>1</v>
      </c>
      <c r="N53" s="60">
        <v>0</v>
      </c>
    </row>
    <row r="54" spans="1:14" ht="15.75" x14ac:dyDescent="0.25">
      <c r="A54" s="22">
        <v>0</v>
      </c>
      <c r="B54" s="23">
        <v>0</v>
      </c>
      <c r="C54" s="24">
        <v>1</v>
      </c>
      <c r="D54" s="31">
        <v>0</v>
      </c>
      <c r="E54" s="32">
        <v>0</v>
      </c>
      <c r="F54" s="33">
        <v>1</v>
      </c>
      <c r="G54" s="40">
        <v>0</v>
      </c>
      <c r="H54" s="41">
        <v>1</v>
      </c>
      <c r="I54" s="42">
        <v>0</v>
      </c>
      <c r="J54" s="49">
        <v>0</v>
      </c>
      <c r="K54" s="50">
        <v>0</v>
      </c>
      <c r="L54" s="51">
        <v>1</v>
      </c>
      <c r="M54" s="59">
        <v>1</v>
      </c>
      <c r="N54" s="60">
        <v>1</v>
      </c>
    </row>
    <row r="55" spans="1:14" ht="15.75" x14ac:dyDescent="0.25">
      <c r="A55" s="22">
        <v>0</v>
      </c>
      <c r="B55" s="23">
        <v>0</v>
      </c>
      <c r="C55" s="24">
        <v>1</v>
      </c>
      <c r="D55" s="31">
        <v>0</v>
      </c>
      <c r="E55" s="32">
        <v>0</v>
      </c>
      <c r="F55" s="33">
        <v>1</v>
      </c>
      <c r="G55" s="40">
        <v>0</v>
      </c>
      <c r="H55" s="41">
        <v>1</v>
      </c>
      <c r="I55" s="42">
        <v>0</v>
      </c>
      <c r="J55" s="49">
        <v>0</v>
      </c>
      <c r="K55" s="50">
        <v>1</v>
      </c>
      <c r="L55" s="51">
        <v>0</v>
      </c>
      <c r="M55" s="59">
        <v>0</v>
      </c>
      <c r="N55" s="60">
        <v>0</v>
      </c>
    </row>
    <row r="56" spans="1:14" ht="15.75" x14ac:dyDescent="0.25">
      <c r="A56" s="22">
        <v>0</v>
      </c>
      <c r="B56" s="23">
        <v>1</v>
      </c>
      <c r="C56" s="24">
        <v>0</v>
      </c>
      <c r="D56" s="31">
        <v>0</v>
      </c>
      <c r="E56" s="32">
        <v>1</v>
      </c>
      <c r="F56" s="33">
        <v>0</v>
      </c>
      <c r="G56" s="40">
        <v>0</v>
      </c>
      <c r="H56" s="41">
        <v>1</v>
      </c>
      <c r="I56" s="42">
        <v>0</v>
      </c>
      <c r="J56" s="49">
        <v>0</v>
      </c>
      <c r="K56" s="50">
        <v>1</v>
      </c>
      <c r="L56" s="51">
        <v>0</v>
      </c>
      <c r="M56" s="59">
        <v>1</v>
      </c>
      <c r="N56" s="60">
        <v>1</v>
      </c>
    </row>
    <row r="57" spans="1:14" ht="15.75" x14ac:dyDescent="0.25">
      <c r="A57" s="22">
        <v>0</v>
      </c>
      <c r="B57" s="23">
        <v>0</v>
      </c>
      <c r="C57" s="24">
        <v>1</v>
      </c>
      <c r="D57" s="31">
        <v>0</v>
      </c>
      <c r="E57" s="32">
        <v>1</v>
      </c>
      <c r="F57" s="33">
        <v>0</v>
      </c>
      <c r="G57" s="40">
        <v>0</v>
      </c>
      <c r="H57" s="41">
        <v>0</v>
      </c>
      <c r="I57" s="42">
        <v>1</v>
      </c>
      <c r="J57" s="49">
        <v>0</v>
      </c>
      <c r="K57" s="50">
        <v>1</v>
      </c>
      <c r="L57" s="51">
        <v>0</v>
      </c>
      <c r="M57" s="59">
        <v>0</v>
      </c>
      <c r="N57" s="60">
        <v>1</v>
      </c>
    </row>
    <row r="58" spans="1:14" ht="15.75" x14ac:dyDescent="0.25">
      <c r="A58" s="22">
        <v>1</v>
      </c>
      <c r="B58" s="23">
        <v>0</v>
      </c>
      <c r="C58" s="24">
        <v>0</v>
      </c>
      <c r="D58" s="31">
        <v>0</v>
      </c>
      <c r="E58" s="32">
        <v>0</v>
      </c>
      <c r="F58" s="33">
        <v>1</v>
      </c>
      <c r="G58" s="40">
        <v>0</v>
      </c>
      <c r="H58" s="41">
        <v>0</v>
      </c>
      <c r="I58" s="42">
        <v>1</v>
      </c>
      <c r="J58" s="49">
        <v>0</v>
      </c>
      <c r="K58" s="50">
        <v>1</v>
      </c>
      <c r="L58" s="51">
        <v>0</v>
      </c>
      <c r="M58" s="59">
        <v>1</v>
      </c>
      <c r="N58" s="60">
        <v>1</v>
      </c>
    </row>
    <row r="59" spans="1:14" ht="15.75" x14ac:dyDescent="0.25">
      <c r="A59" s="22">
        <v>0</v>
      </c>
      <c r="B59" s="23">
        <v>1</v>
      </c>
      <c r="C59" s="24">
        <v>0</v>
      </c>
      <c r="D59" s="31">
        <v>0</v>
      </c>
      <c r="E59" s="32">
        <v>0</v>
      </c>
      <c r="F59" s="33">
        <v>1</v>
      </c>
      <c r="G59" s="40">
        <v>0</v>
      </c>
      <c r="H59" s="41">
        <v>0</v>
      </c>
      <c r="I59" s="42">
        <v>1</v>
      </c>
      <c r="J59" s="49">
        <v>1</v>
      </c>
      <c r="K59" s="50">
        <v>0</v>
      </c>
      <c r="L59" s="51">
        <v>0</v>
      </c>
      <c r="M59" s="59">
        <v>1</v>
      </c>
      <c r="N59" s="60">
        <v>0</v>
      </c>
    </row>
    <row r="60" spans="1:14" ht="15.75" x14ac:dyDescent="0.25">
      <c r="A60" s="22">
        <v>1</v>
      </c>
      <c r="B60" s="23">
        <v>0</v>
      </c>
      <c r="C60" s="24">
        <v>0</v>
      </c>
      <c r="D60" s="31">
        <v>0</v>
      </c>
      <c r="E60" s="32">
        <v>1</v>
      </c>
      <c r="F60" s="33">
        <v>0</v>
      </c>
      <c r="G60" s="40">
        <v>0</v>
      </c>
      <c r="H60" s="41">
        <v>1</v>
      </c>
      <c r="I60" s="42">
        <v>0</v>
      </c>
      <c r="J60" s="49">
        <v>0</v>
      </c>
      <c r="K60" s="50">
        <v>1</v>
      </c>
      <c r="L60" s="51">
        <v>0</v>
      </c>
      <c r="M60" s="59">
        <v>0</v>
      </c>
      <c r="N60" s="60">
        <v>1</v>
      </c>
    </row>
    <row r="61" spans="1:14" ht="15.75" x14ac:dyDescent="0.25">
      <c r="A61" s="22">
        <v>0</v>
      </c>
      <c r="B61" s="23">
        <v>0</v>
      </c>
      <c r="C61" s="24">
        <v>1</v>
      </c>
      <c r="D61" s="31">
        <v>0</v>
      </c>
      <c r="E61" s="32">
        <v>0</v>
      </c>
      <c r="F61" s="33">
        <v>1</v>
      </c>
      <c r="G61" s="40">
        <v>1</v>
      </c>
      <c r="H61" s="41">
        <v>0</v>
      </c>
      <c r="I61" s="42">
        <v>0</v>
      </c>
      <c r="J61" s="49">
        <v>0</v>
      </c>
      <c r="K61" s="50">
        <v>0</v>
      </c>
      <c r="L61" s="51">
        <v>1</v>
      </c>
      <c r="M61" s="59">
        <v>1</v>
      </c>
      <c r="N61" s="60">
        <v>0</v>
      </c>
    </row>
    <row r="62" spans="1:14" ht="15.75" x14ac:dyDescent="0.25">
      <c r="A62" s="22">
        <v>0</v>
      </c>
      <c r="B62" s="23">
        <v>1</v>
      </c>
      <c r="C62" s="24">
        <v>0</v>
      </c>
      <c r="D62" s="31">
        <v>0</v>
      </c>
      <c r="E62" s="32">
        <v>0</v>
      </c>
      <c r="F62" s="33">
        <v>1</v>
      </c>
      <c r="G62" s="40">
        <v>1</v>
      </c>
      <c r="H62" s="41">
        <v>0</v>
      </c>
      <c r="I62" s="42">
        <v>0</v>
      </c>
      <c r="J62" s="49">
        <v>0</v>
      </c>
      <c r="K62" s="50">
        <v>0</v>
      </c>
      <c r="L62" s="51">
        <v>1</v>
      </c>
      <c r="M62" s="59">
        <v>1</v>
      </c>
      <c r="N62" s="60">
        <v>1</v>
      </c>
    </row>
    <row r="63" spans="1:14" ht="15.75" x14ac:dyDescent="0.25">
      <c r="A63" s="22">
        <v>1</v>
      </c>
      <c r="B63" s="23">
        <v>0</v>
      </c>
      <c r="C63" s="24">
        <v>0</v>
      </c>
      <c r="D63" s="31">
        <v>0</v>
      </c>
      <c r="E63" s="32">
        <v>0</v>
      </c>
      <c r="F63" s="33">
        <v>1</v>
      </c>
      <c r="G63" s="40">
        <v>1</v>
      </c>
      <c r="H63" s="41">
        <v>0</v>
      </c>
      <c r="I63" s="42">
        <v>0</v>
      </c>
      <c r="J63" s="49">
        <v>1</v>
      </c>
      <c r="K63" s="50">
        <v>0</v>
      </c>
      <c r="L63" s="51">
        <v>0</v>
      </c>
      <c r="M63" s="59">
        <v>0</v>
      </c>
      <c r="N63" s="60">
        <v>0</v>
      </c>
    </row>
    <row r="64" spans="1:14" ht="15.75" x14ac:dyDescent="0.25">
      <c r="A64" s="22">
        <v>0</v>
      </c>
      <c r="B64" s="23">
        <v>0</v>
      </c>
      <c r="C64" s="24">
        <v>1</v>
      </c>
      <c r="D64" s="31">
        <v>0</v>
      </c>
      <c r="E64" s="32">
        <v>0</v>
      </c>
      <c r="F64" s="33">
        <v>1</v>
      </c>
      <c r="G64" s="40">
        <v>0</v>
      </c>
      <c r="H64" s="41">
        <v>1</v>
      </c>
      <c r="I64" s="42">
        <v>0</v>
      </c>
      <c r="J64" s="49">
        <v>0</v>
      </c>
      <c r="K64" s="50">
        <v>1</v>
      </c>
      <c r="L64" s="51">
        <v>0</v>
      </c>
      <c r="M64" s="59">
        <v>0</v>
      </c>
      <c r="N64" s="60">
        <v>1</v>
      </c>
    </row>
    <row r="65" spans="1:14" ht="15.75" x14ac:dyDescent="0.25">
      <c r="A65" s="22">
        <v>0</v>
      </c>
      <c r="B65" s="23">
        <v>1</v>
      </c>
      <c r="C65" s="24">
        <v>0</v>
      </c>
      <c r="D65" s="31">
        <v>0</v>
      </c>
      <c r="E65" s="32">
        <v>1</v>
      </c>
      <c r="F65" s="33">
        <v>0</v>
      </c>
      <c r="G65" s="40">
        <v>1</v>
      </c>
      <c r="H65" s="41">
        <v>0</v>
      </c>
      <c r="I65" s="42">
        <v>0</v>
      </c>
      <c r="J65" s="49">
        <v>0</v>
      </c>
      <c r="K65" s="50">
        <v>1</v>
      </c>
      <c r="L65" s="51">
        <v>0</v>
      </c>
      <c r="M65" s="59">
        <v>0</v>
      </c>
      <c r="N65" s="60">
        <v>1</v>
      </c>
    </row>
    <row r="66" spans="1:14" ht="15.75" x14ac:dyDescent="0.25">
      <c r="A66" s="22">
        <v>0</v>
      </c>
      <c r="B66" s="23">
        <v>1</v>
      </c>
      <c r="C66" s="24">
        <v>0</v>
      </c>
      <c r="D66" s="31">
        <v>0</v>
      </c>
      <c r="E66" s="32">
        <v>0</v>
      </c>
      <c r="F66" s="33">
        <v>1</v>
      </c>
      <c r="G66" s="40">
        <v>0</v>
      </c>
      <c r="H66" s="41">
        <v>1</v>
      </c>
      <c r="I66" s="42">
        <v>0</v>
      </c>
      <c r="J66" s="49">
        <v>1</v>
      </c>
      <c r="K66" s="50">
        <v>0</v>
      </c>
      <c r="L66" s="51">
        <v>0</v>
      </c>
      <c r="M66" s="59">
        <v>0</v>
      </c>
      <c r="N66" s="60">
        <v>0</v>
      </c>
    </row>
    <row r="67" spans="1:14" ht="15.75" x14ac:dyDescent="0.25">
      <c r="A67" s="22">
        <v>1</v>
      </c>
      <c r="B67" s="23">
        <v>0</v>
      </c>
      <c r="C67" s="24">
        <v>0</v>
      </c>
      <c r="D67" s="31">
        <v>0</v>
      </c>
      <c r="E67" s="32">
        <v>1</v>
      </c>
      <c r="F67" s="33">
        <v>0</v>
      </c>
      <c r="G67" s="40">
        <v>0</v>
      </c>
      <c r="H67" s="41">
        <v>1</v>
      </c>
      <c r="I67" s="42">
        <v>0</v>
      </c>
      <c r="J67" s="49">
        <v>0</v>
      </c>
      <c r="K67" s="50">
        <v>1</v>
      </c>
      <c r="L67" s="51">
        <v>0</v>
      </c>
      <c r="M67" s="59">
        <v>0</v>
      </c>
      <c r="N67" s="60">
        <v>0</v>
      </c>
    </row>
    <row r="68" spans="1:14" ht="15.75" x14ac:dyDescent="0.25">
      <c r="A68" s="22">
        <v>1</v>
      </c>
      <c r="B68" s="23">
        <v>0</v>
      </c>
      <c r="C68" s="24">
        <v>0</v>
      </c>
      <c r="D68" s="31">
        <v>0</v>
      </c>
      <c r="E68" s="32">
        <v>1</v>
      </c>
      <c r="F68" s="33">
        <v>0</v>
      </c>
      <c r="G68" s="40">
        <v>0</v>
      </c>
      <c r="H68" s="41">
        <v>0</v>
      </c>
      <c r="I68" s="42">
        <v>1</v>
      </c>
      <c r="J68" s="49">
        <v>0</v>
      </c>
      <c r="K68" s="50">
        <v>1</v>
      </c>
      <c r="L68" s="51">
        <v>0</v>
      </c>
      <c r="M68" s="59">
        <v>0</v>
      </c>
      <c r="N68" s="60">
        <v>1</v>
      </c>
    </row>
    <row r="69" spans="1:14" ht="15.75" x14ac:dyDescent="0.25">
      <c r="A69" s="22">
        <v>1</v>
      </c>
      <c r="B69" s="23">
        <v>0</v>
      </c>
      <c r="C69" s="24">
        <v>0</v>
      </c>
      <c r="D69" s="31">
        <v>0</v>
      </c>
      <c r="E69" s="32">
        <v>1</v>
      </c>
      <c r="F69" s="33">
        <v>0</v>
      </c>
      <c r="G69" s="40">
        <v>1</v>
      </c>
      <c r="H69" s="41">
        <v>0</v>
      </c>
      <c r="I69" s="42">
        <v>0</v>
      </c>
      <c r="J69" s="49">
        <v>0</v>
      </c>
      <c r="K69" s="50">
        <v>1</v>
      </c>
      <c r="L69" s="51">
        <v>0</v>
      </c>
      <c r="M69" s="59">
        <v>0</v>
      </c>
      <c r="N69" s="60">
        <v>0</v>
      </c>
    </row>
    <row r="70" spans="1:14" ht="15.75" x14ac:dyDescent="0.25">
      <c r="A70" s="22">
        <v>1</v>
      </c>
      <c r="B70" s="23">
        <v>0</v>
      </c>
      <c r="C70" s="24">
        <v>0</v>
      </c>
      <c r="D70" s="31">
        <v>1</v>
      </c>
      <c r="E70" s="32">
        <v>0</v>
      </c>
      <c r="F70" s="33">
        <v>0</v>
      </c>
      <c r="G70" s="40">
        <v>0</v>
      </c>
      <c r="H70" s="41">
        <v>1</v>
      </c>
      <c r="I70" s="42">
        <v>0</v>
      </c>
      <c r="J70" s="49">
        <v>0</v>
      </c>
      <c r="K70" s="50">
        <v>1</v>
      </c>
      <c r="L70" s="51">
        <v>0</v>
      </c>
      <c r="M70" s="59">
        <v>0</v>
      </c>
      <c r="N70" s="60">
        <v>1</v>
      </c>
    </row>
    <row r="71" spans="1:14" ht="15.75" x14ac:dyDescent="0.25">
      <c r="A71" s="22">
        <v>0</v>
      </c>
      <c r="B71" s="23">
        <v>1</v>
      </c>
      <c r="C71" s="24">
        <v>0</v>
      </c>
      <c r="D71" s="31">
        <v>0</v>
      </c>
      <c r="E71" s="32">
        <v>0</v>
      </c>
      <c r="F71" s="33">
        <v>1</v>
      </c>
      <c r="G71" s="40">
        <v>0</v>
      </c>
      <c r="H71" s="41">
        <v>1</v>
      </c>
      <c r="I71" s="42">
        <v>0</v>
      </c>
      <c r="J71" s="49">
        <v>0</v>
      </c>
      <c r="K71" s="50">
        <v>1</v>
      </c>
      <c r="L71" s="51">
        <v>0</v>
      </c>
      <c r="M71" s="59">
        <v>1</v>
      </c>
      <c r="N71" s="60">
        <v>1</v>
      </c>
    </row>
    <row r="72" spans="1:14" ht="15.75" x14ac:dyDescent="0.25">
      <c r="A72" s="22">
        <v>0</v>
      </c>
      <c r="B72" s="23">
        <v>1</v>
      </c>
      <c r="C72" s="24">
        <v>0</v>
      </c>
      <c r="D72" s="31">
        <v>0</v>
      </c>
      <c r="E72" s="32">
        <v>1</v>
      </c>
      <c r="F72" s="33">
        <v>0</v>
      </c>
      <c r="G72" s="40">
        <v>0</v>
      </c>
      <c r="H72" s="41">
        <v>1</v>
      </c>
      <c r="I72" s="42">
        <v>0</v>
      </c>
      <c r="J72" s="49">
        <v>0</v>
      </c>
      <c r="K72" s="50">
        <v>1</v>
      </c>
      <c r="L72" s="51">
        <v>0</v>
      </c>
      <c r="M72" s="59">
        <v>0</v>
      </c>
      <c r="N72" s="60">
        <v>1</v>
      </c>
    </row>
    <row r="73" spans="1:14" ht="15.75" x14ac:dyDescent="0.25">
      <c r="A73" s="22">
        <v>0</v>
      </c>
      <c r="B73" s="23">
        <v>1</v>
      </c>
      <c r="C73" s="24">
        <v>0</v>
      </c>
      <c r="D73" s="31">
        <v>0</v>
      </c>
      <c r="E73" s="32">
        <v>1</v>
      </c>
      <c r="F73" s="33">
        <v>0</v>
      </c>
      <c r="G73" s="40">
        <v>0</v>
      </c>
      <c r="H73" s="41">
        <v>0</v>
      </c>
      <c r="I73" s="42">
        <v>1</v>
      </c>
      <c r="J73" s="49">
        <v>0</v>
      </c>
      <c r="K73" s="50">
        <v>1</v>
      </c>
      <c r="L73" s="51">
        <v>0</v>
      </c>
      <c r="M73" s="59">
        <v>0</v>
      </c>
      <c r="N73" s="60">
        <v>0</v>
      </c>
    </row>
    <row r="74" spans="1:14" ht="15.75" x14ac:dyDescent="0.25">
      <c r="A74" s="22">
        <v>0</v>
      </c>
      <c r="B74" s="23">
        <v>1</v>
      </c>
      <c r="C74" s="24">
        <v>0</v>
      </c>
      <c r="D74" s="31">
        <v>0</v>
      </c>
      <c r="E74" s="32">
        <v>0</v>
      </c>
      <c r="F74" s="33">
        <v>1</v>
      </c>
      <c r="G74" s="40">
        <v>1</v>
      </c>
      <c r="H74" s="41">
        <v>0</v>
      </c>
      <c r="I74" s="42">
        <v>0</v>
      </c>
      <c r="J74" s="49">
        <v>0</v>
      </c>
      <c r="K74" s="50">
        <v>1</v>
      </c>
      <c r="L74" s="51">
        <v>0</v>
      </c>
      <c r="M74" s="59">
        <v>0</v>
      </c>
      <c r="N74" s="60">
        <v>1</v>
      </c>
    </row>
    <row r="75" spans="1:14" ht="15.75" x14ac:dyDescent="0.25">
      <c r="A75" s="22">
        <v>0</v>
      </c>
      <c r="B75" s="23">
        <v>1</v>
      </c>
      <c r="C75" s="24">
        <v>0</v>
      </c>
      <c r="D75" s="31">
        <v>0</v>
      </c>
      <c r="E75" s="32">
        <v>0</v>
      </c>
      <c r="F75" s="33">
        <v>1</v>
      </c>
      <c r="G75" s="40">
        <v>1</v>
      </c>
      <c r="H75" s="41">
        <v>0</v>
      </c>
      <c r="I75" s="42">
        <v>0</v>
      </c>
      <c r="J75" s="49">
        <v>0</v>
      </c>
      <c r="K75" s="50">
        <v>1</v>
      </c>
      <c r="L75" s="51">
        <v>0</v>
      </c>
      <c r="M75" s="59">
        <v>0</v>
      </c>
      <c r="N75" s="60">
        <v>1</v>
      </c>
    </row>
    <row r="76" spans="1:14" ht="15.75" x14ac:dyDescent="0.25">
      <c r="A76" s="22">
        <v>0</v>
      </c>
      <c r="B76" s="23">
        <v>1</v>
      </c>
      <c r="C76" s="24">
        <v>0</v>
      </c>
      <c r="D76" s="31">
        <v>0</v>
      </c>
      <c r="E76" s="32">
        <v>1</v>
      </c>
      <c r="F76" s="33">
        <v>0</v>
      </c>
      <c r="G76" s="40">
        <v>0</v>
      </c>
      <c r="H76" s="41">
        <v>1</v>
      </c>
      <c r="I76" s="42">
        <v>0</v>
      </c>
      <c r="J76" s="49">
        <v>1</v>
      </c>
      <c r="K76" s="50">
        <v>0</v>
      </c>
      <c r="L76" s="51">
        <v>0</v>
      </c>
      <c r="M76" s="59">
        <v>1</v>
      </c>
      <c r="N76" s="60">
        <v>0</v>
      </c>
    </row>
    <row r="77" spans="1:14" ht="15.75" x14ac:dyDescent="0.25">
      <c r="A77" s="22">
        <v>1</v>
      </c>
      <c r="B77" s="23">
        <v>0</v>
      </c>
      <c r="C77" s="24">
        <v>0</v>
      </c>
      <c r="D77" s="31">
        <v>0</v>
      </c>
      <c r="E77" s="32">
        <v>0</v>
      </c>
      <c r="F77" s="33">
        <v>1</v>
      </c>
      <c r="G77" s="40">
        <v>1</v>
      </c>
      <c r="H77" s="41">
        <v>0</v>
      </c>
      <c r="I77" s="42">
        <v>0</v>
      </c>
      <c r="J77" s="49">
        <v>1</v>
      </c>
      <c r="K77" s="50">
        <v>0</v>
      </c>
      <c r="L77" s="51">
        <v>0</v>
      </c>
      <c r="M77" s="59">
        <v>0</v>
      </c>
      <c r="N77" s="60">
        <v>0</v>
      </c>
    </row>
    <row r="78" spans="1:14" ht="15.75" x14ac:dyDescent="0.25">
      <c r="A78" s="22">
        <v>1</v>
      </c>
      <c r="B78" s="23">
        <v>0</v>
      </c>
      <c r="C78" s="24">
        <v>0</v>
      </c>
      <c r="D78" s="31">
        <v>0</v>
      </c>
      <c r="E78" s="32">
        <v>1</v>
      </c>
      <c r="F78" s="33">
        <v>0</v>
      </c>
      <c r="G78" s="40">
        <v>0</v>
      </c>
      <c r="H78" s="41">
        <v>1</v>
      </c>
      <c r="I78" s="42">
        <v>0</v>
      </c>
      <c r="J78" s="49">
        <v>0</v>
      </c>
      <c r="K78" s="50">
        <v>1</v>
      </c>
      <c r="L78" s="51">
        <v>0</v>
      </c>
      <c r="M78" s="59">
        <v>0</v>
      </c>
      <c r="N78" s="60">
        <v>1</v>
      </c>
    </row>
    <row r="79" spans="1:14" ht="15.75" x14ac:dyDescent="0.25">
      <c r="A79" s="22">
        <v>0</v>
      </c>
      <c r="B79" s="23">
        <v>1</v>
      </c>
      <c r="C79" s="24">
        <v>0</v>
      </c>
      <c r="D79" s="31">
        <v>0</v>
      </c>
      <c r="E79" s="32">
        <v>1</v>
      </c>
      <c r="F79" s="33">
        <v>0</v>
      </c>
      <c r="G79" s="40">
        <v>1</v>
      </c>
      <c r="H79" s="41">
        <v>0</v>
      </c>
      <c r="I79" s="42">
        <v>0</v>
      </c>
      <c r="J79" s="49">
        <v>0</v>
      </c>
      <c r="K79" s="50">
        <v>1</v>
      </c>
      <c r="L79" s="51">
        <v>0</v>
      </c>
      <c r="M79" s="59">
        <v>0</v>
      </c>
      <c r="N79" s="60">
        <v>0</v>
      </c>
    </row>
    <row r="80" spans="1:14" ht="15.75" x14ac:dyDescent="0.25">
      <c r="A80" s="22">
        <v>0</v>
      </c>
      <c r="B80" s="23">
        <v>1</v>
      </c>
      <c r="C80" s="24">
        <v>0</v>
      </c>
      <c r="D80" s="31">
        <v>0</v>
      </c>
      <c r="E80" s="32">
        <v>1</v>
      </c>
      <c r="F80" s="33">
        <v>0</v>
      </c>
      <c r="G80" s="40">
        <v>0</v>
      </c>
      <c r="H80" s="41">
        <v>1</v>
      </c>
      <c r="I80" s="42">
        <v>0</v>
      </c>
      <c r="J80" s="49">
        <v>0</v>
      </c>
      <c r="K80" s="50">
        <v>1</v>
      </c>
      <c r="L80" s="51">
        <v>0</v>
      </c>
      <c r="M80" s="59">
        <v>1</v>
      </c>
      <c r="N80" s="60">
        <v>0</v>
      </c>
    </row>
    <row r="81" spans="1:14" ht="15.75" x14ac:dyDescent="0.25">
      <c r="A81" s="22">
        <v>1</v>
      </c>
      <c r="B81" s="23">
        <v>0</v>
      </c>
      <c r="C81" s="24">
        <v>0</v>
      </c>
      <c r="D81" s="31">
        <v>0</v>
      </c>
      <c r="E81" s="32">
        <v>0</v>
      </c>
      <c r="F81" s="33">
        <v>1</v>
      </c>
      <c r="G81" s="40">
        <v>0</v>
      </c>
      <c r="H81" s="41">
        <v>0</v>
      </c>
      <c r="I81" s="42">
        <v>1</v>
      </c>
      <c r="J81" s="49">
        <v>0</v>
      </c>
      <c r="K81" s="50">
        <v>1</v>
      </c>
      <c r="L81" s="51">
        <v>0</v>
      </c>
      <c r="M81" s="59">
        <v>0</v>
      </c>
      <c r="N81" s="60">
        <v>1</v>
      </c>
    </row>
    <row r="82" spans="1:14" ht="15.75" x14ac:dyDescent="0.25">
      <c r="A82" s="22">
        <v>0</v>
      </c>
      <c r="B82" s="23">
        <v>0</v>
      </c>
      <c r="C82" s="24">
        <v>1</v>
      </c>
      <c r="D82" s="31">
        <v>0</v>
      </c>
      <c r="E82" s="32">
        <v>0</v>
      </c>
      <c r="F82" s="33">
        <v>1</v>
      </c>
      <c r="G82" s="40">
        <v>0</v>
      </c>
      <c r="H82" s="41">
        <v>1</v>
      </c>
      <c r="I82" s="42">
        <v>0</v>
      </c>
      <c r="J82" s="49">
        <v>0</v>
      </c>
      <c r="K82" s="50">
        <v>1</v>
      </c>
      <c r="L82" s="51">
        <v>0</v>
      </c>
      <c r="M82" s="59">
        <v>0</v>
      </c>
      <c r="N82" s="60">
        <v>1</v>
      </c>
    </row>
    <row r="83" spans="1:14" ht="15.75" x14ac:dyDescent="0.25">
      <c r="A83" s="22">
        <v>0</v>
      </c>
      <c r="B83" s="23">
        <v>1</v>
      </c>
      <c r="C83" s="24">
        <v>0</v>
      </c>
      <c r="D83" s="31">
        <v>0</v>
      </c>
      <c r="E83" s="32">
        <v>1</v>
      </c>
      <c r="F83" s="33">
        <v>0</v>
      </c>
      <c r="G83" s="40">
        <v>0</v>
      </c>
      <c r="H83" s="41">
        <v>1</v>
      </c>
      <c r="I83" s="42">
        <v>0</v>
      </c>
      <c r="J83" s="49">
        <v>1</v>
      </c>
      <c r="K83" s="50">
        <v>0</v>
      </c>
      <c r="L83" s="51">
        <v>0</v>
      </c>
      <c r="M83" s="59">
        <v>0</v>
      </c>
      <c r="N83" s="60">
        <v>1</v>
      </c>
    </row>
    <row r="84" spans="1:14" ht="15.75" x14ac:dyDescent="0.25">
      <c r="A84" s="22">
        <v>1</v>
      </c>
      <c r="B84" s="23">
        <v>0</v>
      </c>
      <c r="C84" s="24">
        <v>0</v>
      </c>
      <c r="D84" s="31">
        <v>0</v>
      </c>
      <c r="E84" s="32">
        <v>1</v>
      </c>
      <c r="F84" s="33">
        <v>0</v>
      </c>
      <c r="G84" s="40">
        <v>0</v>
      </c>
      <c r="H84" s="41">
        <v>0</v>
      </c>
      <c r="I84" s="42">
        <v>1</v>
      </c>
      <c r="J84" s="49">
        <v>0</v>
      </c>
      <c r="K84" s="50">
        <v>0</v>
      </c>
      <c r="L84" s="51">
        <v>1</v>
      </c>
      <c r="M84" s="59">
        <v>0</v>
      </c>
      <c r="N84" s="60">
        <v>1</v>
      </c>
    </row>
    <row r="85" spans="1:14" ht="15.75" x14ac:dyDescent="0.25">
      <c r="A85" s="22">
        <v>0</v>
      </c>
      <c r="B85" s="23">
        <v>0</v>
      </c>
      <c r="C85" s="24">
        <v>1</v>
      </c>
      <c r="D85" s="31">
        <v>0</v>
      </c>
      <c r="E85" s="32">
        <v>1</v>
      </c>
      <c r="F85" s="33">
        <v>0</v>
      </c>
      <c r="G85" s="40">
        <v>1</v>
      </c>
      <c r="H85" s="41">
        <v>0</v>
      </c>
      <c r="I85" s="42">
        <v>0</v>
      </c>
      <c r="J85" s="49">
        <v>0</v>
      </c>
      <c r="K85" s="50">
        <v>0</v>
      </c>
      <c r="L85" s="51">
        <v>1</v>
      </c>
      <c r="M85" s="59">
        <v>1</v>
      </c>
      <c r="N85" s="60">
        <v>1</v>
      </c>
    </row>
    <row r="86" spans="1:14" ht="15.75" x14ac:dyDescent="0.25">
      <c r="A86" s="22">
        <v>0</v>
      </c>
      <c r="B86" s="23">
        <v>0</v>
      </c>
      <c r="C86" s="24">
        <v>1</v>
      </c>
      <c r="D86" s="31">
        <v>0</v>
      </c>
      <c r="E86" s="32">
        <v>0</v>
      </c>
      <c r="F86" s="33">
        <v>1</v>
      </c>
      <c r="G86" s="40">
        <v>1</v>
      </c>
      <c r="H86" s="41">
        <v>0</v>
      </c>
      <c r="I86" s="42">
        <v>0</v>
      </c>
      <c r="J86" s="49">
        <v>0</v>
      </c>
      <c r="K86" s="50">
        <v>0</v>
      </c>
      <c r="L86" s="51">
        <v>1</v>
      </c>
      <c r="M86" s="59">
        <v>0</v>
      </c>
      <c r="N86" s="60">
        <v>1</v>
      </c>
    </row>
    <row r="87" spans="1:14" ht="15.75" x14ac:dyDescent="0.25">
      <c r="A87" s="22">
        <v>0</v>
      </c>
      <c r="B87" s="23">
        <v>1</v>
      </c>
      <c r="C87" s="24">
        <v>0</v>
      </c>
      <c r="D87" s="31">
        <v>0</v>
      </c>
      <c r="E87" s="32">
        <v>1</v>
      </c>
      <c r="F87" s="33">
        <v>0</v>
      </c>
      <c r="G87" s="40">
        <v>1</v>
      </c>
      <c r="H87" s="41">
        <v>0</v>
      </c>
      <c r="I87" s="42">
        <v>0</v>
      </c>
      <c r="J87" s="49">
        <v>0</v>
      </c>
      <c r="K87" s="50">
        <v>1</v>
      </c>
      <c r="L87" s="51">
        <v>0</v>
      </c>
      <c r="M87" s="59">
        <v>0</v>
      </c>
      <c r="N87" s="60">
        <v>1</v>
      </c>
    </row>
    <row r="88" spans="1:14" ht="16.5" thickBot="1" x14ac:dyDescent="0.3">
      <c r="A88" s="25">
        <v>0</v>
      </c>
      <c r="B88" s="26">
        <v>0</v>
      </c>
      <c r="C88" s="27">
        <v>1</v>
      </c>
      <c r="D88" s="34">
        <v>0</v>
      </c>
      <c r="E88" s="35">
        <v>0</v>
      </c>
      <c r="F88" s="36">
        <v>1</v>
      </c>
      <c r="G88" s="43">
        <v>0</v>
      </c>
      <c r="H88" s="44">
        <v>1</v>
      </c>
      <c r="I88" s="45">
        <v>0</v>
      </c>
      <c r="J88" s="52">
        <v>0</v>
      </c>
      <c r="K88" s="53">
        <v>1</v>
      </c>
      <c r="L88" s="54">
        <v>0</v>
      </c>
      <c r="M88" s="61">
        <v>1</v>
      </c>
      <c r="N88" s="62">
        <v>1</v>
      </c>
    </row>
  </sheetData>
  <mergeCells count="6">
    <mergeCell ref="B16:P16"/>
    <mergeCell ref="A36:C36"/>
    <mergeCell ref="D36:F36"/>
    <mergeCell ref="G36:I36"/>
    <mergeCell ref="J36:L36"/>
    <mergeCell ref="M36:N3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6F520-064B-48B2-A721-DD59304C3D44}">
  <dimension ref="B26:M45"/>
  <sheetViews>
    <sheetView topLeftCell="A31" workbookViewId="0">
      <selection activeCell="C45" sqref="C45"/>
    </sheetView>
  </sheetViews>
  <sheetFormatPr defaultRowHeight="15" x14ac:dyDescent="0.25"/>
  <cols>
    <col min="1" max="1" width="40" customWidth="1"/>
    <col min="2" max="2" width="12.5703125" customWidth="1"/>
    <col min="3" max="3" width="20" customWidth="1"/>
    <col min="4" max="6" width="17.28515625" bestFit="1" customWidth="1"/>
    <col min="8" max="8" width="12.7109375" customWidth="1"/>
    <col min="9" max="9" width="11" customWidth="1"/>
    <col min="10" max="10" width="21.28515625" bestFit="1" customWidth="1"/>
    <col min="11" max="13" width="17.28515625" bestFit="1" customWidth="1"/>
  </cols>
  <sheetData>
    <row r="26" spans="2:13" ht="15.75" x14ac:dyDescent="0.25">
      <c r="B26" s="1" t="s">
        <v>163</v>
      </c>
      <c r="C26" s="2"/>
      <c r="D26" s="2"/>
      <c r="E26" s="2"/>
      <c r="F26" s="2"/>
      <c r="G26" s="2"/>
      <c r="H26" s="2"/>
      <c r="I26" s="1" t="s">
        <v>164</v>
      </c>
      <c r="J26" s="2"/>
      <c r="K26" s="2"/>
      <c r="L26" s="2"/>
      <c r="M26" s="2"/>
    </row>
    <row r="27" spans="2:13" ht="15.75" x14ac:dyDescent="0.25">
      <c r="B27" s="75" t="s">
        <v>165</v>
      </c>
      <c r="C27" s="134">
        <v>30000</v>
      </c>
      <c r="D27" s="2"/>
      <c r="E27" s="2"/>
      <c r="F27" s="2"/>
      <c r="G27" s="2"/>
      <c r="H27" s="2"/>
      <c r="I27" s="75" t="s">
        <v>165</v>
      </c>
      <c r="J27" s="134">
        <v>28000</v>
      </c>
      <c r="K27" s="2"/>
      <c r="L27" s="2"/>
      <c r="M27" s="2"/>
    </row>
    <row r="28" spans="2:13" ht="15.75" x14ac:dyDescent="0.25">
      <c r="B28" s="75" t="s">
        <v>166</v>
      </c>
      <c r="C28" s="135">
        <v>60000</v>
      </c>
      <c r="D28" s="2"/>
      <c r="E28" s="2"/>
      <c r="F28" s="2"/>
      <c r="G28" s="2"/>
      <c r="H28" s="2"/>
      <c r="I28" s="75" t="s">
        <v>166</v>
      </c>
      <c r="J28" s="135">
        <v>50000</v>
      </c>
      <c r="K28" s="2"/>
      <c r="L28" s="2"/>
      <c r="M28" s="2"/>
    </row>
    <row r="29" spans="2:13" ht="15.75" x14ac:dyDescent="0.25">
      <c r="B29" s="75" t="s">
        <v>167</v>
      </c>
      <c r="C29" s="134">
        <v>25044.874202983363</v>
      </c>
      <c r="D29" s="2"/>
      <c r="E29" s="2"/>
      <c r="F29" s="2"/>
      <c r="G29" s="2"/>
      <c r="H29" s="2"/>
      <c r="I29" s="75" t="s">
        <v>167</v>
      </c>
      <c r="J29" s="134">
        <v>21000</v>
      </c>
      <c r="K29" s="2"/>
      <c r="L29" s="2"/>
      <c r="M29" s="2"/>
    </row>
    <row r="30" spans="2:13" ht="15.75" x14ac:dyDescent="0.25">
      <c r="B30" s="75" t="s">
        <v>168</v>
      </c>
      <c r="C30" s="136">
        <v>75000000</v>
      </c>
      <c r="D30" s="2"/>
      <c r="E30" s="2"/>
      <c r="F30" s="2"/>
      <c r="G30" s="2"/>
      <c r="H30" s="2"/>
      <c r="I30" s="2"/>
      <c r="J30" s="2"/>
      <c r="K30" s="2"/>
      <c r="L30" s="2"/>
      <c r="M30" s="2"/>
    </row>
    <row r="31" spans="2:13" ht="15.75" x14ac:dyDescent="0.25">
      <c r="B31" s="75" t="s">
        <v>169</v>
      </c>
      <c r="C31" s="136">
        <v>600000000</v>
      </c>
      <c r="D31" s="2"/>
      <c r="E31" s="2"/>
      <c r="F31" s="2"/>
      <c r="G31" s="2"/>
      <c r="H31" s="2"/>
      <c r="I31" s="2"/>
      <c r="J31" s="2"/>
      <c r="K31" s="2"/>
      <c r="L31" s="2"/>
      <c r="M31" s="2"/>
    </row>
    <row r="32" spans="2:13" ht="15.75" x14ac:dyDescent="0.25">
      <c r="B32" s="77"/>
      <c r="C32" s="76"/>
      <c r="D32" s="2"/>
      <c r="E32" s="2"/>
      <c r="F32" s="2"/>
      <c r="G32" s="2"/>
      <c r="H32" s="2"/>
      <c r="I32" s="2"/>
      <c r="J32" s="2"/>
      <c r="K32" s="2"/>
      <c r="L32" s="2"/>
      <c r="M32" s="2"/>
    </row>
    <row r="33" spans="2:13" ht="15.75" x14ac:dyDescent="0.25">
      <c r="B33" s="1" t="s">
        <v>170</v>
      </c>
      <c r="C33" s="2"/>
      <c r="D33" s="2"/>
      <c r="E33" s="2"/>
      <c r="F33" s="2"/>
      <c r="G33" s="2"/>
      <c r="H33" s="2"/>
      <c r="I33" s="1" t="s">
        <v>170</v>
      </c>
      <c r="J33" s="2"/>
      <c r="K33" s="2"/>
      <c r="L33" s="2"/>
      <c r="M33" s="2"/>
    </row>
    <row r="34" spans="2:13" ht="15.75" x14ac:dyDescent="0.25">
      <c r="B34" s="1"/>
      <c r="C34" s="2"/>
      <c r="D34" s="2"/>
      <c r="E34" s="2"/>
      <c r="F34" s="2"/>
      <c r="G34" s="2"/>
      <c r="H34" s="2"/>
      <c r="I34" s="2"/>
      <c r="J34" s="2"/>
      <c r="K34" s="2"/>
      <c r="L34" s="2"/>
      <c r="M34" s="2"/>
    </row>
    <row r="35" spans="2:13" ht="15.75" x14ac:dyDescent="0.25">
      <c r="B35" s="2"/>
      <c r="C35" s="1" t="s">
        <v>171</v>
      </c>
      <c r="D35" s="1" t="s">
        <v>172</v>
      </c>
      <c r="E35" s="1" t="s">
        <v>173</v>
      </c>
      <c r="F35" s="1" t="s">
        <v>174</v>
      </c>
      <c r="G35" s="2"/>
      <c r="H35" s="2"/>
      <c r="I35" s="2"/>
      <c r="J35" s="1" t="s">
        <v>171</v>
      </c>
      <c r="K35" s="1" t="s">
        <v>172</v>
      </c>
      <c r="L35" s="1" t="s">
        <v>173</v>
      </c>
      <c r="M35" s="1" t="s">
        <v>174</v>
      </c>
    </row>
    <row r="36" spans="2:13" ht="15.75" x14ac:dyDescent="0.25">
      <c r="B36" s="75" t="s">
        <v>175</v>
      </c>
      <c r="C36" s="126">
        <v>60000</v>
      </c>
      <c r="D36" s="126"/>
      <c r="E36" s="126"/>
      <c r="F36" s="126"/>
      <c r="G36" s="2"/>
      <c r="H36" s="2"/>
      <c r="I36" s="75" t="s">
        <v>175</v>
      </c>
      <c r="J36" s="130">
        <v>50000</v>
      </c>
      <c r="K36" s="130"/>
      <c r="L36" s="130"/>
      <c r="M36" s="130"/>
    </row>
    <row r="37" spans="2:13" ht="15.75" x14ac:dyDescent="0.25">
      <c r="B37" s="75" t="s">
        <v>176</v>
      </c>
      <c r="C37" s="127" t="s">
        <v>210</v>
      </c>
      <c r="D37" s="128">
        <v>0.06</v>
      </c>
      <c r="E37" s="128">
        <v>0.06</v>
      </c>
      <c r="F37" s="128">
        <v>0.06</v>
      </c>
      <c r="G37" s="2"/>
      <c r="H37" s="2"/>
      <c r="I37" s="75" t="s">
        <v>177</v>
      </c>
      <c r="J37" s="131" t="s">
        <v>210</v>
      </c>
      <c r="K37" s="132">
        <v>0.1</v>
      </c>
      <c r="L37" s="132">
        <v>0.1</v>
      </c>
      <c r="M37" s="132">
        <v>0.1</v>
      </c>
    </row>
    <row r="38" spans="2:13" ht="15.75" x14ac:dyDescent="0.25">
      <c r="B38" s="75" t="s">
        <v>178</v>
      </c>
      <c r="C38" s="126">
        <v>60000</v>
      </c>
      <c r="D38" s="126">
        <f>C38*(1+D37)</f>
        <v>63600</v>
      </c>
      <c r="E38" s="126">
        <f>D38*(1+E37)</f>
        <v>67416</v>
      </c>
      <c r="F38" s="126">
        <f>E38*(1+F37)</f>
        <v>71460.960000000006</v>
      </c>
      <c r="G38" s="2"/>
      <c r="H38" s="2"/>
      <c r="I38" s="75" t="s">
        <v>179</v>
      </c>
      <c r="J38" s="130">
        <v>50000</v>
      </c>
      <c r="K38" s="130">
        <f>J38*(1-K37)</f>
        <v>45000</v>
      </c>
      <c r="L38" s="130">
        <f t="shared" ref="L38:M38" si="0">K38*(1-L37)</f>
        <v>40500</v>
      </c>
      <c r="M38" s="130">
        <f t="shared" si="0"/>
        <v>36450</v>
      </c>
    </row>
    <row r="39" spans="2:13" ht="15.75" x14ac:dyDescent="0.25">
      <c r="B39" s="75" t="s">
        <v>180</v>
      </c>
      <c r="C39" s="129">
        <f>C38*$C$27</f>
        <v>1800000000</v>
      </c>
      <c r="D39" s="129">
        <f t="shared" ref="D39:F39" si="1">D38*$C$27</f>
        <v>1908000000</v>
      </c>
      <c r="E39" s="129">
        <f t="shared" si="1"/>
        <v>2022480000</v>
      </c>
      <c r="F39" s="129">
        <f t="shared" si="1"/>
        <v>2143828800.0000002</v>
      </c>
      <c r="G39" s="2"/>
      <c r="H39" s="2"/>
      <c r="I39" s="75" t="s">
        <v>180</v>
      </c>
      <c r="J39" s="133">
        <f>J38*$J$27</f>
        <v>1400000000</v>
      </c>
      <c r="K39" s="133">
        <f t="shared" ref="K39:M39" si="2">K38*$J$27</f>
        <v>1260000000</v>
      </c>
      <c r="L39" s="133">
        <f t="shared" si="2"/>
        <v>1134000000</v>
      </c>
      <c r="M39" s="133">
        <f t="shared" si="2"/>
        <v>1020600000</v>
      </c>
    </row>
    <row r="40" spans="2:13" ht="15.75" x14ac:dyDescent="0.25">
      <c r="B40" s="75" t="s">
        <v>181</v>
      </c>
      <c r="C40" s="129">
        <f>C38*$C$29</f>
        <v>1502692452.1790018</v>
      </c>
      <c r="D40" s="129">
        <f t="shared" ref="D40:F40" si="3">D38*$C$29</f>
        <v>1592853999.309742</v>
      </c>
      <c r="E40" s="129">
        <f t="shared" si="3"/>
        <v>1688425239.2683263</v>
      </c>
      <c r="F40" s="129">
        <f t="shared" si="3"/>
        <v>1789730753.6244261</v>
      </c>
      <c r="G40" s="2"/>
      <c r="H40" s="2"/>
      <c r="I40" s="75" t="s">
        <v>181</v>
      </c>
      <c r="J40" s="133">
        <f>J38*$J$29</f>
        <v>1050000000</v>
      </c>
      <c r="K40" s="133">
        <f t="shared" ref="K40:M40" si="4">K38*$J$29</f>
        <v>945000000</v>
      </c>
      <c r="L40" s="133">
        <f t="shared" si="4"/>
        <v>850500000</v>
      </c>
      <c r="M40" s="133">
        <f t="shared" si="4"/>
        <v>765450000</v>
      </c>
    </row>
    <row r="41" spans="2:13" ht="15.75" x14ac:dyDescent="0.25">
      <c r="B41" s="75" t="s">
        <v>182</v>
      </c>
      <c r="C41" s="129">
        <f>C39-C40</f>
        <v>297307547.82099819</v>
      </c>
      <c r="D41" s="129">
        <f t="shared" ref="D41:F41" si="5">D39-D40</f>
        <v>315146000.69025803</v>
      </c>
      <c r="E41" s="129">
        <f t="shared" si="5"/>
        <v>334054760.73167372</v>
      </c>
      <c r="F41" s="129">
        <f t="shared" si="5"/>
        <v>354098046.37557411</v>
      </c>
      <c r="G41" s="2"/>
      <c r="H41" s="2"/>
      <c r="I41" s="75" t="s">
        <v>182</v>
      </c>
      <c r="J41" s="133">
        <f>J39-J40</f>
        <v>350000000</v>
      </c>
      <c r="K41" s="133">
        <f t="shared" ref="K41:M41" si="6">K39-K40</f>
        <v>315000000</v>
      </c>
      <c r="L41" s="133">
        <f t="shared" si="6"/>
        <v>283500000</v>
      </c>
      <c r="M41" s="133">
        <f t="shared" si="6"/>
        <v>255150000</v>
      </c>
    </row>
    <row r="42" spans="2:13" ht="15.75" x14ac:dyDescent="0.25">
      <c r="B42" s="1"/>
      <c r="C42" s="2"/>
      <c r="D42" s="2"/>
      <c r="E42" s="2"/>
      <c r="F42" s="2"/>
      <c r="G42" s="2"/>
      <c r="H42" s="2"/>
      <c r="I42" s="1"/>
      <c r="J42" s="2"/>
      <c r="K42" s="2"/>
      <c r="L42" s="2"/>
      <c r="M42" s="2"/>
    </row>
    <row r="43" spans="2:13" ht="15.75" x14ac:dyDescent="0.25">
      <c r="B43" s="75" t="s">
        <v>183</v>
      </c>
      <c r="C43" s="137">
        <f>NPV(5%,C41:F41)-C29-C30</f>
        <v>1073858114.6744411</v>
      </c>
      <c r="D43" s="2"/>
      <c r="E43" s="2"/>
      <c r="F43" s="2"/>
      <c r="G43" s="2"/>
      <c r="H43" s="2"/>
      <c r="I43" s="75" t="s">
        <v>183</v>
      </c>
      <c r="J43" s="138">
        <f>NPV(5%,J41:M41)</f>
        <v>1073858114.6744409</v>
      </c>
      <c r="K43" s="2"/>
      <c r="L43" s="2"/>
      <c r="M43" s="2"/>
    </row>
    <row r="44" spans="2:13" ht="15.75" x14ac:dyDescent="0.25">
      <c r="B44" s="2"/>
      <c r="C44" s="2"/>
      <c r="D44" s="2"/>
      <c r="E44" s="2"/>
      <c r="F44" s="2"/>
      <c r="G44" s="2"/>
      <c r="H44" s="2"/>
      <c r="I44" s="2"/>
      <c r="J44" s="2"/>
      <c r="K44" s="2"/>
      <c r="L44" s="2"/>
      <c r="M44" s="2"/>
    </row>
    <row r="45" spans="2:13" ht="15.75" x14ac:dyDescent="0.25">
      <c r="B45" s="75" t="s">
        <v>184</v>
      </c>
      <c r="C45" s="5">
        <f>C43-J43</f>
        <v>0</v>
      </c>
      <c r="D45" s="2"/>
      <c r="E45" s="2"/>
      <c r="F45" s="2"/>
      <c r="G45" s="2"/>
      <c r="H45" s="2"/>
      <c r="I45" s="2"/>
      <c r="J45" s="2"/>
      <c r="K45" s="2"/>
      <c r="L45" s="2"/>
      <c r="M45" s="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58C09-9AA4-4B1D-BD0A-C584B36E2B6A}">
  <dimension ref="B10:P36"/>
  <sheetViews>
    <sheetView topLeftCell="A9" workbookViewId="0">
      <selection activeCell="K14" sqref="K14"/>
    </sheetView>
  </sheetViews>
  <sheetFormatPr defaultRowHeight="15" x14ac:dyDescent="0.25"/>
  <cols>
    <col min="3" max="3" width="20.28515625" customWidth="1"/>
    <col min="4" max="4" width="24.7109375" customWidth="1"/>
  </cols>
  <sheetData>
    <row r="10" spans="2:16" ht="15.75" x14ac:dyDescent="0.25">
      <c r="F10" s="152" t="s">
        <v>216</v>
      </c>
      <c r="G10" s="152"/>
      <c r="H10" s="152"/>
      <c r="I10" s="152"/>
      <c r="J10" s="152"/>
      <c r="K10" s="152"/>
      <c r="L10" s="152"/>
      <c r="M10" s="152"/>
      <c r="N10" s="152"/>
      <c r="O10" s="152"/>
      <c r="P10" s="152"/>
    </row>
    <row r="11" spans="2:16" ht="16.5" thickBot="1" x14ac:dyDescent="0.3">
      <c r="F11" s="153"/>
      <c r="G11" s="153"/>
      <c r="H11" s="153"/>
      <c r="I11" s="153"/>
      <c r="J11" s="153"/>
      <c r="K11" s="153"/>
      <c r="L11" s="153"/>
      <c r="M11" s="153"/>
      <c r="N11" s="153"/>
      <c r="O11" s="153"/>
      <c r="P11" s="153"/>
    </row>
    <row r="12" spans="2:16" ht="46.5" thickTop="1" thickBot="1" x14ac:dyDescent="0.3">
      <c r="B12" s="163"/>
      <c r="C12" s="163" t="s">
        <v>94</v>
      </c>
      <c r="D12" s="164" t="s">
        <v>95</v>
      </c>
      <c r="E12" s="164" t="s">
        <v>96</v>
      </c>
      <c r="F12" s="2"/>
      <c r="G12" s="2"/>
      <c r="H12" s="165" t="s">
        <v>213</v>
      </c>
      <c r="I12" s="165" t="s">
        <v>211</v>
      </c>
      <c r="J12" s="165" t="s">
        <v>212</v>
      </c>
      <c r="K12" s="165" t="s">
        <v>214</v>
      </c>
      <c r="L12" s="165" t="s">
        <v>215</v>
      </c>
      <c r="M12" s="15"/>
    </row>
    <row r="13" spans="2:16" ht="30.75" thickBot="1" x14ac:dyDescent="0.3">
      <c r="B13" s="154" t="s">
        <v>97</v>
      </c>
      <c r="C13" s="155" t="s">
        <v>98</v>
      </c>
      <c r="D13" s="156"/>
      <c r="E13" s="157">
        <v>3</v>
      </c>
      <c r="F13" s="2"/>
      <c r="G13" s="2"/>
      <c r="H13" s="166">
        <v>0</v>
      </c>
      <c r="I13" s="166">
        <f>E13</f>
        <v>3</v>
      </c>
      <c r="J13" s="166">
        <f>K13-E13</f>
        <v>-3</v>
      </c>
      <c r="K13" s="166">
        <v>0</v>
      </c>
      <c r="L13" s="166">
        <f>K13-I13</f>
        <v>-3</v>
      </c>
    </row>
    <row r="14" spans="2:16" ht="30.75" thickBot="1" x14ac:dyDescent="0.3">
      <c r="B14" s="155" t="s">
        <v>99</v>
      </c>
      <c r="C14" s="155" t="s">
        <v>100</v>
      </c>
      <c r="D14" s="158"/>
      <c r="E14" s="157">
        <v>3</v>
      </c>
      <c r="F14" s="2"/>
      <c r="G14" s="2"/>
      <c r="H14" s="166">
        <v>0</v>
      </c>
      <c r="I14" s="166">
        <f>E14</f>
        <v>3</v>
      </c>
      <c r="J14" s="166">
        <f t="shared" ref="J14:J35" si="0">K14-E14</f>
        <v>-3</v>
      </c>
      <c r="K14" s="166">
        <v>0</v>
      </c>
      <c r="L14" s="166">
        <f t="shared" ref="L14:L35" si="1">K14-I14</f>
        <v>-3</v>
      </c>
    </row>
    <row r="15" spans="2:16" ht="16.5" thickBot="1" x14ac:dyDescent="0.3">
      <c r="B15" s="154" t="s">
        <v>101</v>
      </c>
      <c r="C15" s="155" t="s">
        <v>102</v>
      </c>
      <c r="D15" s="159" t="s">
        <v>97</v>
      </c>
      <c r="E15" s="157">
        <v>7</v>
      </c>
      <c r="F15" s="2"/>
      <c r="G15" s="2"/>
      <c r="H15" s="166">
        <f>I13</f>
        <v>3</v>
      </c>
      <c r="I15" s="166">
        <f>H15+E15</f>
        <v>10</v>
      </c>
      <c r="J15" s="166">
        <f t="shared" si="0"/>
        <v>-7</v>
      </c>
      <c r="K15" s="166">
        <v>0</v>
      </c>
      <c r="L15" s="166">
        <f t="shared" si="1"/>
        <v>-10</v>
      </c>
    </row>
    <row r="16" spans="2:16" ht="30.75" thickBot="1" x14ac:dyDescent="0.3">
      <c r="B16" s="155" t="s">
        <v>103</v>
      </c>
      <c r="C16" s="155" t="s">
        <v>104</v>
      </c>
      <c r="D16" s="159" t="s">
        <v>97</v>
      </c>
      <c r="E16" s="157">
        <v>10</v>
      </c>
      <c r="F16" s="2"/>
      <c r="G16" s="2"/>
      <c r="H16" s="166">
        <f>I13</f>
        <v>3</v>
      </c>
      <c r="I16" s="166">
        <f>H16+E16</f>
        <v>13</v>
      </c>
      <c r="J16" s="166">
        <f t="shared" si="0"/>
        <v>-10</v>
      </c>
      <c r="K16" s="166">
        <v>0</v>
      </c>
      <c r="L16" s="166">
        <f t="shared" si="1"/>
        <v>-13</v>
      </c>
    </row>
    <row r="17" spans="2:16" ht="30.75" thickBot="1" x14ac:dyDescent="0.3">
      <c r="B17" s="155" t="s">
        <v>105</v>
      </c>
      <c r="C17" s="155" t="s">
        <v>106</v>
      </c>
      <c r="D17" s="159" t="s">
        <v>99</v>
      </c>
      <c r="E17" s="157">
        <v>5</v>
      </c>
      <c r="F17" s="2"/>
      <c r="G17" s="2"/>
      <c r="H17" s="166">
        <f>I13</f>
        <v>3</v>
      </c>
      <c r="I17" s="166">
        <f>H17+E17</f>
        <v>8</v>
      </c>
      <c r="J17" s="166">
        <f t="shared" si="0"/>
        <v>-5</v>
      </c>
      <c r="K17" s="166">
        <v>0</v>
      </c>
      <c r="L17" s="166">
        <f t="shared" si="1"/>
        <v>-8</v>
      </c>
      <c r="O17" s="78"/>
    </row>
    <row r="18" spans="2:16" ht="16.5" thickBot="1" x14ac:dyDescent="0.3">
      <c r="B18" s="155" t="s">
        <v>67</v>
      </c>
      <c r="C18" s="155" t="s">
        <v>107</v>
      </c>
      <c r="D18" s="159" t="s">
        <v>99</v>
      </c>
      <c r="E18" s="157">
        <v>5</v>
      </c>
      <c r="F18" s="2"/>
      <c r="G18" s="2"/>
      <c r="H18" s="166">
        <f>I14</f>
        <v>3</v>
      </c>
      <c r="I18" s="166">
        <f>H18+E18</f>
        <v>8</v>
      </c>
      <c r="J18" s="166">
        <f t="shared" si="0"/>
        <v>-5</v>
      </c>
      <c r="K18" s="166">
        <v>0</v>
      </c>
      <c r="L18" s="166">
        <f t="shared" si="1"/>
        <v>-8</v>
      </c>
    </row>
    <row r="19" spans="2:16" ht="16.5" thickBot="1" x14ac:dyDescent="0.3">
      <c r="B19" s="155" t="s">
        <v>108</v>
      </c>
      <c r="C19" s="155" t="s">
        <v>109</v>
      </c>
      <c r="D19" s="159" t="s">
        <v>99</v>
      </c>
      <c r="E19" s="157">
        <v>1</v>
      </c>
      <c r="F19" s="2"/>
      <c r="G19" s="2"/>
      <c r="H19" s="166">
        <f>I14</f>
        <v>3</v>
      </c>
      <c r="I19" s="166">
        <f>H19+E19</f>
        <v>4</v>
      </c>
      <c r="J19" s="166">
        <f t="shared" si="0"/>
        <v>-1</v>
      </c>
      <c r="K19" s="166">
        <v>0</v>
      </c>
      <c r="L19" s="166">
        <f t="shared" si="1"/>
        <v>-4</v>
      </c>
    </row>
    <row r="20" spans="2:16" ht="30.75" thickBot="1" x14ac:dyDescent="0.3">
      <c r="B20" s="154" t="s">
        <v>110</v>
      </c>
      <c r="C20" s="155" t="s">
        <v>111</v>
      </c>
      <c r="D20" s="159" t="s">
        <v>101</v>
      </c>
      <c r="E20" s="157">
        <v>40</v>
      </c>
      <c r="F20" s="2"/>
      <c r="G20" s="2"/>
      <c r="H20" s="166">
        <f>I15</f>
        <v>10</v>
      </c>
      <c r="I20" s="166">
        <f>H20+E20</f>
        <v>50</v>
      </c>
      <c r="J20" s="166">
        <f t="shared" si="0"/>
        <v>-40</v>
      </c>
      <c r="K20" s="166">
        <v>0</v>
      </c>
      <c r="L20" s="166">
        <f t="shared" si="1"/>
        <v>-50</v>
      </c>
    </row>
    <row r="21" spans="2:16" ht="30.75" thickBot="1" x14ac:dyDescent="0.3">
      <c r="B21" s="154" t="s">
        <v>112</v>
      </c>
      <c r="C21" s="155" t="s">
        <v>113</v>
      </c>
      <c r="D21" s="159" t="s">
        <v>114</v>
      </c>
      <c r="E21" s="157">
        <v>15</v>
      </c>
      <c r="F21" s="2"/>
      <c r="G21" s="2"/>
      <c r="H21" s="166">
        <f>MAX(I14,I20)</f>
        <v>50</v>
      </c>
      <c r="I21" s="166">
        <f>H21+E21</f>
        <v>65</v>
      </c>
      <c r="J21" s="166">
        <f t="shared" si="0"/>
        <v>-15</v>
      </c>
      <c r="K21" s="166">
        <v>0</v>
      </c>
      <c r="L21" s="166">
        <f t="shared" si="1"/>
        <v>-65</v>
      </c>
      <c r="P21" s="78"/>
    </row>
    <row r="22" spans="2:16" ht="30.75" thickBot="1" x14ac:dyDescent="0.3">
      <c r="B22" s="155" t="s">
        <v>115</v>
      </c>
      <c r="C22" s="155" t="s">
        <v>116</v>
      </c>
      <c r="D22" s="159" t="s">
        <v>101</v>
      </c>
      <c r="E22" s="157">
        <v>1</v>
      </c>
      <c r="F22" s="2"/>
      <c r="G22" s="2"/>
      <c r="H22" s="166">
        <v>67</v>
      </c>
      <c r="I22" s="166">
        <f>H22+E22</f>
        <v>68</v>
      </c>
      <c r="J22" s="166">
        <f t="shared" si="0"/>
        <v>67</v>
      </c>
      <c r="K22" s="166">
        <v>68</v>
      </c>
      <c r="L22" s="166">
        <f t="shared" si="1"/>
        <v>0</v>
      </c>
    </row>
    <row r="23" spans="2:16" ht="16.5" thickBot="1" x14ac:dyDescent="0.3">
      <c r="B23" s="155" t="s">
        <v>117</v>
      </c>
      <c r="C23" s="155" t="s">
        <v>118</v>
      </c>
      <c r="D23" s="159" t="s">
        <v>110</v>
      </c>
      <c r="E23" s="157">
        <v>10</v>
      </c>
      <c r="F23" s="2"/>
      <c r="G23" s="2"/>
      <c r="H23" s="166">
        <v>58</v>
      </c>
      <c r="I23" s="166">
        <f>H23+E23</f>
        <v>68</v>
      </c>
      <c r="J23" s="166">
        <f t="shared" si="0"/>
        <v>58</v>
      </c>
      <c r="K23" s="166">
        <v>68</v>
      </c>
      <c r="L23" s="166">
        <f t="shared" si="1"/>
        <v>0</v>
      </c>
    </row>
    <row r="24" spans="2:16" ht="30.75" thickBot="1" x14ac:dyDescent="0.3">
      <c r="B24" s="155" t="s">
        <v>119</v>
      </c>
      <c r="C24" s="155" t="s">
        <v>120</v>
      </c>
      <c r="D24" s="159" t="s">
        <v>105</v>
      </c>
      <c r="E24" s="157">
        <v>5</v>
      </c>
      <c r="F24" s="2"/>
      <c r="G24" s="2"/>
      <c r="H24" s="166">
        <v>63</v>
      </c>
      <c r="I24" s="166">
        <f>H24+E24</f>
        <v>68</v>
      </c>
      <c r="J24" s="166">
        <f t="shared" si="0"/>
        <v>63</v>
      </c>
      <c r="K24" s="166">
        <v>68</v>
      </c>
      <c r="L24" s="166">
        <f t="shared" si="1"/>
        <v>0</v>
      </c>
    </row>
    <row r="25" spans="2:16" ht="16.5" thickBot="1" x14ac:dyDescent="0.3">
      <c r="B25" s="155" t="s">
        <v>121</v>
      </c>
      <c r="C25" s="155" t="s">
        <v>122</v>
      </c>
      <c r="D25" s="159" t="s">
        <v>67</v>
      </c>
      <c r="E25" s="157">
        <v>5</v>
      </c>
      <c r="F25" s="2"/>
      <c r="G25" s="2"/>
      <c r="H25" s="166">
        <v>63</v>
      </c>
      <c r="I25" s="166">
        <f>H25+E25</f>
        <v>68</v>
      </c>
      <c r="J25" s="166">
        <f t="shared" si="0"/>
        <v>63</v>
      </c>
      <c r="K25" s="166">
        <v>68</v>
      </c>
      <c r="L25" s="166">
        <f t="shared" si="1"/>
        <v>0</v>
      </c>
    </row>
    <row r="26" spans="2:16" ht="16.5" thickBot="1" x14ac:dyDescent="0.3">
      <c r="B26" s="155" t="s">
        <v>123</v>
      </c>
      <c r="C26" s="155" t="s">
        <v>124</v>
      </c>
      <c r="D26" s="159" t="s">
        <v>110</v>
      </c>
      <c r="E26" s="157">
        <v>3</v>
      </c>
      <c r="F26" s="2"/>
      <c r="G26" s="2"/>
      <c r="H26" s="166">
        <v>65</v>
      </c>
      <c r="I26" s="166">
        <f>H26+E26</f>
        <v>68</v>
      </c>
      <c r="J26" s="166">
        <f t="shared" si="0"/>
        <v>65</v>
      </c>
      <c r="K26" s="166">
        <v>68</v>
      </c>
      <c r="L26" s="166">
        <f t="shared" si="1"/>
        <v>0</v>
      </c>
    </row>
    <row r="27" spans="2:16" ht="30.75" thickBot="1" x14ac:dyDescent="0.3">
      <c r="B27" s="155" t="s">
        <v>125</v>
      </c>
      <c r="C27" s="155" t="s">
        <v>126</v>
      </c>
      <c r="D27" s="159" t="s">
        <v>110</v>
      </c>
      <c r="E27" s="157">
        <v>3</v>
      </c>
      <c r="F27" s="2"/>
      <c r="G27" s="2"/>
      <c r="H27" s="166">
        <v>65</v>
      </c>
      <c r="I27" s="166">
        <f>H27+E27</f>
        <v>68</v>
      </c>
      <c r="J27" s="166">
        <f t="shared" si="0"/>
        <v>65</v>
      </c>
      <c r="K27" s="166">
        <v>68</v>
      </c>
      <c r="L27" s="166">
        <f t="shared" si="1"/>
        <v>0</v>
      </c>
    </row>
    <row r="28" spans="2:16" ht="30.75" thickBot="1" x14ac:dyDescent="0.3">
      <c r="B28" s="155" t="s">
        <v>127</v>
      </c>
      <c r="C28" s="155" t="s">
        <v>128</v>
      </c>
      <c r="D28" s="159" t="s">
        <v>119</v>
      </c>
      <c r="E28" s="157">
        <v>30</v>
      </c>
      <c r="F28" s="2"/>
      <c r="G28" s="2"/>
      <c r="H28" s="166">
        <v>68</v>
      </c>
      <c r="I28" s="166">
        <v>0</v>
      </c>
      <c r="J28" s="166">
        <f t="shared" si="0"/>
        <v>33</v>
      </c>
      <c r="K28" s="166">
        <v>63</v>
      </c>
      <c r="L28" s="166">
        <f t="shared" si="1"/>
        <v>63</v>
      </c>
    </row>
    <row r="29" spans="2:16" ht="16.5" thickBot="1" x14ac:dyDescent="0.3">
      <c r="B29" s="154" t="s">
        <v>129</v>
      </c>
      <c r="C29" s="155" t="s">
        <v>130</v>
      </c>
      <c r="D29" s="159" t="s">
        <v>112</v>
      </c>
      <c r="E29" s="157">
        <v>3</v>
      </c>
      <c r="F29" s="2"/>
      <c r="G29" s="2"/>
      <c r="H29" s="166">
        <v>68</v>
      </c>
      <c r="I29" s="166">
        <v>0</v>
      </c>
      <c r="J29" s="166">
        <f t="shared" si="0"/>
        <v>65</v>
      </c>
      <c r="K29" s="166">
        <v>68</v>
      </c>
      <c r="L29" s="166">
        <f t="shared" si="1"/>
        <v>68</v>
      </c>
    </row>
    <row r="30" spans="2:16" ht="30.75" thickBot="1" x14ac:dyDescent="0.3">
      <c r="B30" s="155" t="s">
        <v>131</v>
      </c>
      <c r="C30" s="155" t="s">
        <v>132</v>
      </c>
      <c r="D30" s="159" t="s">
        <v>127</v>
      </c>
      <c r="E30" s="157">
        <v>1</v>
      </c>
      <c r="F30" s="2"/>
      <c r="G30" s="2"/>
      <c r="H30" s="166">
        <v>68</v>
      </c>
      <c r="I30" s="166">
        <v>0</v>
      </c>
      <c r="J30" s="166">
        <f t="shared" si="0"/>
        <v>67</v>
      </c>
      <c r="K30" s="166">
        <v>68</v>
      </c>
      <c r="L30" s="166">
        <f t="shared" si="1"/>
        <v>68</v>
      </c>
    </row>
    <row r="31" spans="2:16" ht="30.75" thickBot="1" x14ac:dyDescent="0.3">
      <c r="B31" s="155" t="s">
        <v>133</v>
      </c>
      <c r="C31" s="155" t="s">
        <v>134</v>
      </c>
      <c r="D31" s="159" t="s">
        <v>108</v>
      </c>
      <c r="E31" s="157">
        <v>3</v>
      </c>
      <c r="F31" s="2"/>
      <c r="G31" s="2"/>
      <c r="H31" s="166">
        <v>68</v>
      </c>
      <c r="I31" s="166">
        <v>0</v>
      </c>
      <c r="J31" s="166">
        <f t="shared" si="0"/>
        <v>65</v>
      </c>
      <c r="K31" s="166">
        <v>68</v>
      </c>
      <c r="L31" s="166">
        <f t="shared" si="1"/>
        <v>68</v>
      </c>
    </row>
    <row r="32" spans="2:16" ht="30.75" thickBot="1" x14ac:dyDescent="0.3">
      <c r="B32" s="155" t="s">
        <v>135</v>
      </c>
      <c r="C32" s="155" t="s">
        <v>136</v>
      </c>
      <c r="D32" s="159" t="s">
        <v>125</v>
      </c>
      <c r="E32" s="157">
        <v>1</v>
      </c>
      <c r="F32" s="2"/>
      <c r="G32" s="2"/>
      <c r="H32" s="166">
        <v>68</v>
      </c>
      <c r="I32" s="166">
        <v>0</v>
      </c>
      <c r="J32" s="166">
        <f t="shared" si="0"/>
        <v>67</v>
      </c>
      <c r="K32" s="166">
        <v>68</v>
      </c>
      <c r="L32" s="166">
        <f t="shared" si="1"/>
        <v>68</v>
      </c>
    </row>
    <row r="33" spans="2:12" ht="30.75" thickBot="1" x14ac:dyDescent="0.3">
      <c r="B33" s="155" t="s">
        <v>137</v>
      </c>
      <c r="C33" s="155" t="s">
        <v>138</v>
      </c>
      <c r="D33" s="159" t="s">
        <v>127</v>
      </c>
      <c r="E33" s="157">
        <v>5</v>
      </c>
      <c r="F33" s="2"/>
      <c r="G33" s="2"/>
      <c r="H33" s="166">
        <v>68</v>
      </c>
      <c r="I33" s="166">
        <v>0</v>
      </c>
      <c r="J33" s="166">
        <f t="shared" si="0"/>
        <v>63</v>
      </c>
      <c r="K33" s="166">
        <v>68</v>
      </c>
      <c r="L33" s="166">
        <f t="shared" si="1"/>
        <v>68</v>
      </c>
    </row>
    <row r="34" spans="2:12" ht="45.75" thickBot="1" x14ac:dyDescent="0.3">
      <c r="B34" s="155" t="s">
        <v>139</v>
      </c>
      <c r="C34" s="155" t="s">
        <v>140</v>
      </c>
      <c r="D34" s="159" t="s">
        <v>127</v>
      </c>
      <c r="E34" s="157">
        <v>3</v>
      </c>
      <c r="F34" s="2"/>
      <c r="G34" s="2"/>
      <c r="H34" s="166">
        <v>68</v>
      </c>
      <c r="I34" s="166">
        <v>0</v>
      </c>
      <c r="J34" s="166">
        <f t="shared" si="0"/>
        <v>65</v>
      </c>
      <c r="K34" s="166">
        <v>68</v>
      </c>
      <c r="L34" s="166">
        <f t="shared" si="1"/>
        <v>68</v>
      </c>
    </row>
    <row r="35" spans="2:12" ht="16.5" thickBot="1" x14ac:dyDescent="0.3">
      <c r="B35" s="160" t="s">
        <v>141</v>
      </c>
      <c r="C35" s="160" t="s">
        <v>142</v>
      </c>
      <c r="D35" s="161" t="s">
        <v>143</v>
      </c>
      <c r="E35" s="162">
        <v>5</v>
      </c>
      <c r="F35" s="2"/>
      <c r="G35" s="2"/>
      <c r="H35" s="166">
        <v>68</v>
      </c>
      <c r="I35" s="166">
        <v>0</v>
      </c>
      <c r="J35" s="166">
        <f t="shared" si="0"/>
        <v>63</v>
      </c>
      <c r="K35" s="166">
        <v>68</v>
      </c>
      <c r="L35" s="166">
        <f t="shared" si="1"/>
        <v>68</v>
      </c>
    </row>
    <row r="36" spans="2:12" ht="15.75" thickTop="1" x14ac:dyDescent="0.25"/>
  </sheetData>
  <mergeCells count="1">
    <mergeCell ref="F10:P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References_Acknowledgement</vt:lpstr>
      <vt:lpstr>Chapter 10_Problem 1</vt:lpstr>
      <vt:lpstr>Chapter 10_Problem 2</vt:lpstr>
      <vt:lpstr>Chapter 10_Problem 3</vt:lpstr>
      <vt:lpstr>Chapter 11_Problem 1</vt:lpstr>
      <vt:lpstr>Chapter 11_Problem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F.A.T.I.H. MaSIkA</cp:lastModifiedBy>
  <dcterms:created xsi:type="dcterms:W3CDTF">2021-02-03T02:21:37Z</dcterms:created>
  <dcterms:modified xsi:type="dcterms:W3CDTF">2024-11-23T09:37:20Z</dcterms:modified>
</cp:coreProperties>
</file>