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patricksmelik/Downloads/"/>
    </mc:Choice>
  </mc:AlternateContent>
  <xr:revisionPtr revIDLastSave="0" documentId="13_ncr:1_{9D939A1B-E3E0-7C40-BA5A-438BFE6B1F2B}" xr6:coauthVersionLast="45" xr6:coauthVersionMax="45" xr10:uidLastSave="{00000000-0000-0000-0000-000000000000}"/>
  <bookViews>
    <workbookView xWindow="0" yWindow="0" windowWidth="33600" windowHeight="21000" tabRatio="721" activeTab="1" xr2:uid="{00000000-000D-0000-FFFF-FFFF00000000}"/>
  </bookViews>
  <sheets>
    <sheet name="Bush - well data" sheetId="1" r:id="rId1"/>
    <sheet name="Measured rate plot" sheetId="13" r:id="rId2"/>
  </sheets>
  <definedNames>
    <definedName name="_xlnm.Print_Area" localSheetId="0">'Bush - well data'!$A$1:$I$87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B33" i="1"/>
  <c r="H79" i="1" s="1"/>
  <c r="F72" i="1"/>
  <c r="G72" i="1" s="1"/>
  <c r="H80" i="1" s="1"/>
  <c r="C12" i="1"/>
  <c r="C13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6" i="1"/>
  <c r="F12" i="1"/>
  <c r="G12" i="1" s="1"/>
  <c r="F13" i="1"/>
  <c r="F14" i="1"/>
  <c r="G14" i="1" s="1"/>
  <c r="F15" i="1"/>
  <c r="G15" i="1" s="1"/>
  <c r="F16" i="1"/>
  <c r="F17" i="1"/>
  <c r="F18" i="1"/>
  <c r="F19" i="1"/>
  <c r="G19" i="1" s="1"/>
  <c r="F20" i="1"/>
  <c r="F21" i="1"/>
  <c r="G21" i="1" s="1"/>
  <c r="F22" i="1"/>
  <c r="G22" i="1" s="1"/>
  <c r="F23" i="1"/>
  <c r="G23" i="1" s="1"/>
  <c r="F24" i="1"/>
  <c r="F25" i="1"/>
  <c r="F26" i="1"/>
  <c r="F27" i="1"/>
  <c r="G27" i="1" s="1"/>
  <c r="F28" i="1"/>
  <c r="F29" i="1"/>
  <c r="G29" i="1" s="1"/>
  <c r="F30" i="1"/>
  <c r="G30" i="1" s="1"/>
  <c r="G70" i="1"/>
  <c r="G16" i="1"/>
  <c r="G17" i="1"/>
  <c r="G18" i="1"/>
  <c r="G20" i="1"/>
  <c r="G24" i="1"/>
  <c r="G25" i="1"/>
  <c r="G26" i="1"/>
  <c r="G2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3" i="1"/>
  <c r="G64" i="1"/>
  <c r="G65" i="1"/>
  <c r="G67" i="1"/>
  <c r="G68" i="1"/>
  <c r="G69" i="1"/>
  <c r="F11" i="1"/>
  <c r="G11" i="1" s="1"/>
  <c r="E11" i="1"/>
  <c r="E12" i="1"/>
  <c r="H12" i="1"/>
  <c r="G54" i="1"/>
  <c r="G66" i="1"/>
  <c r="G62" i="1"/>
  <c r="G13" i="1"/>
  <c r="E13" i="1" l="1"/>
  <c r="H13" i="1" s="1"/>
  <c r="C14" i="1"/>
  <c r="H81" i="1"/>
  <c r="H83" i="1" s="1"/>
  <c r="H11" i="1"/>
  <c r="C15" i="1" l="1"/>
  <c r="E14" i="1"/>
  <c r="H14" i="1" s="1"/>
  <c r="C16" i="1" l="1"/>
  <c r="E15" i="1"/>
  <c r="H15" i="1" s="1"/>
  <c r="C17" i="1" l="1"/>
  <c r="E16" i="1"/>
  <c r="H16" i="1" s="1"/>
  <c r="E17" i="1" l="1"/>
  <c r="H17" i="1" s="1"/>
  <c r="C18" i="1"/>
  <c r="C19" i="1" l="1"/>
  <c r="E18" i="1"/>
  <c r="H18" i="1" s="1"/>
  <c r="E19" i="1" l="1"/>
  <c r="H19" i="1" s="1"/>
  <c r="C20" i="1"/>
  <c r="E20" i="1" l="1"/>
  <c r="H20" i="1" s="1"/>
  <c r="C21" i="1"/>
  <c r="E21" i="1" l="1"/>
  <c r="H21" i="1" s="1"/>
  <c r="C22" i="1"/>
  <c r="C23" i="1" l="1"/>
  <c r="E22" i="1"/>
  <c r="H22" i="1" s="1"/>
  <c r="C24" i="1" l="1"/>
  <c r="E23" i="1"/>
  <c r="H23" i="1" s="1"/>
  <c r="E24" i="1" l="1"/>
  <c r="H24" i="1" s="1"/>
  <c r="C25" i="1"/>
  <c r="E25" i="1" l="1"/>
  <c r="H25" i="1" s="1"/>
  <c r="C26" i="1"/>
  <c r="E26" i="1" l="1"/>
  <c r="H26" i="1" s="1"/>
  <c r="C27" i="1"/>
  <c r="E27" i="1" l="1"/>
  <c r="H27" i="1" s="1"/>
  <c r="C28" i="1"/>
  <c r="C29" i="1" l="1"/>
  <c r="E28" i="1"/>
  <c r="H28" i="1" s="1"/>
  <c r="E29" i="1" l="1"/>
  <c r="H29" i="1" s="1"/>
  <c r="C30" i="1"/>
  <c r="C31" i="1" l="1"/>
  <c r="E30" i="1"/>
  <c r="H30" i="1" s="1"/>
  <c r="C32" i="1" l="1"/>
  <c r="E31" i="1"/>
  <c r="H31" i="1" s="1"/>
  <c r="E32" i="1" l="1"/>
  <c r="H32" i="1" s="1"/>
  <c r="C33" i="1"/>
  <c r="C34" i="1" l="1"/>
  <c r="E33" i="1"/>
  <c r="H33" i="1" s="1"/>
  <c r="E34" i="1" l="1"/>
  <c r="H34" i="1" s="1"/>
  <c r="C35" i="1"/>
  <c r="C36" i="1" l="1"/>
  <c r="E35" i="1"/>
  <c r="H35" i="1" s="1"/>
  <c r="E36" i="1" l="1"/>
  <c r="H36" i="1" s="1"/>
  <c r="C37" i="1"/>
  <c r="C38" i="1" l="1"/>
  <c r="E37" i="1"/>
  <c r="H37" i="1" s="1"/>
  <c r="E38" i="1" l="1"/>
  <c r="H38" i="1" s="1"/>
  <c r="C39" i="1"/>
  <c r="C40" i="1" l="1"/>
  <c r="E39" i="1"/>
  <c r="H39" i="1" s="1"/>
  <c r="E40" i="1" l="1"/>
  <c r="H40" i="1" s="1"/>
  <c r="C41" i="1"/>
  <c r="C42" i="1" l="1"/>
  <c r="E41" i="1"/>
  <c r="H41" i="1" s="1"/>
  <c r="E42" i="1" l="1"/>
  <c r="H42" i="1" s="1"/>
  <c r="C43" i="1"/>
  <c r="C44" i="1" l="1"/>
  <c r="E43" i="1"/>
  <c r="H43" i="1" s="1"/>
  <c r="C45" i="1" l="1"/>
  <c r="E44" i="1"/>
  <c r="H44" i="1" s="1"/>
  <c r="C46" i="1" l="1"/>
  <c r="E45" i="1"/>
  <c r="H45" i="1" s="1"/>
  <c r="E46" i="1" l="1"/>
  <c r="H46" i="1" s="1"/>
  <c r="C47" i="1"/>
  <c r="E47" i="1" l="1"/>
  <c r="H47" i="1" s="1"/>
  <c r="C48" i="1"/>
  <c r="C49" i="1" l="1"/>
  <c r="E48" i="1"/>
  <c r="H48" i="1" s="1"/>
  <c r="E49" i="1" l="1"/>
  <c r="H49" i="1" s="1"/>
  <c r="C50" i="1"/>
  <c r="C51" i="1" l="1"/>
  <c r="E50" i="1"/>
  <c r="H50" i="1" s="1"/>
  <c r="E51" i="1" l="1"/>
  <c r="H51" i="1" s="1"/>
  <c r="C52" i="1"/>
  <c r="C53" i="1" l="1"/>
  <c r="E52" i="1"/>
  <c r="H52" i="1" s="1"/>
  <c r="E53" i="1" l="1"/>
  <c r="H53" i="1" s="1"/>
  <c r="C54" i="1"/>
  <c r="C55" i="1" l="1"/>
  <c r="E54" i="1"/>
  <c r="H54" i="1" s="1"/>
  <c r="E55" i="1" l="1"/>
  <c r="H55" i="1" s="1"/>
  <c r="C56" i="1"/>
  <c r="C57" i="1" l="1"/>
  <c r="E56" i="1"/>
  <c r="H56" i="1" s="1"/>
  <c r="E57" i="1" l="1"/>
  <c r="H57" i="1" s="1"/>
  <c r="C58" i="1"/>
  <c r="C59" i="1" l="1"/>
  <c r="E58" i="1"/>
  <c r="H58" i="1" s="1"/>
  <c r="E59" i="1" l="1"/>
  <c r="H59" i="1" s="1"/>
  <c r="C60" i="1"/>
  <c r="C61" i="1" l="1"/>
  <c r="E60" i="1"/>
  <c r="H60" i="1" s="1"/>
  <c r="E61" i="1" l="1"/>
  <c r="H61" i="1" s="1"/>
  <c r="C62" i="1"/>
  <c r="C63" i="1" l="1"/>
  <c r="E62" i="1"/>
  <c r="H62" i="1" s="1"/>
  <c r="E63" i="1" l="1"/>
  <c r="H63" i="1" s="1"/>
  <c r="C64" i="1"/>
  <c r="C65" i="1" l="1"/>
  <c r="E64" i="1"/>
  <c r="H64" i="1" s="1"/>
  <c r="E65" i="1" l="1"/>
  <c r="H65" i="1" s="1"/>
  <c r="C66" i="1"/>
  <c r="C67" i="1" l="1"/>
  <c r="E66" i="1"/>
  <c r="H66" i="1" s="1"/>
  <c r="E67" i="1" l="1"/>
  <c r="H67" i="1" s="1"/>
  <c r="C68" i="1"/>
  <c r="C69" i="1" l="1"/>
  <c r="E68" i="1"/>
  <c r="H68" i="1" s="1"/>
  <c r="E69" i="1" l="1"/>
  <c r="H69" i="1" s="1"/>
  <c r="C70" i="1"/>
  <c r="E70" i="1" s="1"/>
  <c r="H70" i="1" s="1"/>
  <c r="H76" i="1" s="1"/>
  <c r="H77" i="1" s="1"/>
</calcChain>
</file>

<file path=xl/sharedStrings.xml><?xml version="1.0" encoding="utf-8"?>
<sst xmlns="http://schemas.openxmlformats.org/spreadsheetml/2006/main" count="103" uniqueCount="39">
  <si>
    <t>Condition of measurement</t>
  </si>
  <si>
    <t>Water Level (ft)</t>
  </si>
  <si>
    <t>Delta Level (ft)</t>
  </si>
  <si>
    <t>Well Diameter</t>
  </si>
  <si>
    <t>feet</t>
  </si>
  <si>
    <t>1 CF water</t>
  </si>
  <si>
    <t>gals</t>
  </si>
  <si>
    <t>Well Yield Worksheet</t>
  </si>
  <si>
    <t>Enter minutes</t>
  </si>
  <si>
    <t>Delta Gals</t>
  </si>
  <si>
    <t>Static Level at start of test</t>
  </si>
  <si>
    <t xml:space="preserve"> Flow (GPM)</t>
  </si>
  <si>
    <t>Elapsed Time (min)</t>
  </si>
  <si>
    <t>Average</t>
  </si>
  <si>
    <t>GPM</t>
  </si>
  <si>
    <t>fl. oz/min</t>
  </si>
  <si>
    <t>Well Tag Data</t>
  </si>
  <si>
    <t>Depth</t>
  </si>
  <si>
    <t>Static Level</t>
  </si>
  <si>
    <t>Yield</t>
  </si>
  <si>
    <t>Casing Depth</t>
  </si>
  <si>
    <t>running water at hose</t>
  </si>
  <si>
    <t>Take data from well using sonic detector</t>
  </si>
  <si>
    <t>Water meter (gals)</t>
  </si>
  <si>
    <r>
      <t>D</t>
    </r>
    <r>
      <rPr>
        <sz val="10"/>
        <rFont val="Arial"/>
        <family val="2"/>
      </rPr>
      <t xml:space="preserve"> Gals</t>
    </r>
  </si>
  <si>
    <t>Total</t>
  </si>
  <si>
    <t>refill rate</t>
  </si>
  <si>
    <r>
      <t xml:space="preserve">Total Gallons lost by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h</t>
    </r>
  </si>
  <si>
    <t>Total gallons recovered by well during pumping</t>
  </si>
  <si>
    <t>Dynamic Yield</t>
  </si>
  <si>
    <t>Dynamic Yield Calculation</t>
  </si>
  <si>
    <t>min</t>
  </si>
  <si>
    <t>Total Gallons from hose</t>
  </si>
  <si>
    <t>Hose running time (min)</t>
  </si>
  <si>
    <t>Pump Depth</t>
  </si>
  <si>
    <t>GPM - static refill - top of column</t>
  </si>
  <si>
    <t>well filling</t>
  </si>
  <si>
    <t>Pump Rate</t>
  </si>
  <si>
    <t>Christine 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</si>
</sst>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h:mm;@"/>
    <numFmt numFmtId="166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7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b/>
      <sz val="11"/>
      <color rgb="FF0062AC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Fill="1" applyAlignment="1">
      <alignment horizontal="center"/>
    </xf>
    <xf numFmtId="2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2" fillId="0" borderId="0" xfId="0" applyFont="1" applyAlignment="1">
      <alignment horizontal="left"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1" fontId="0" fillId="0" borderId="5" xfId="0" applyNumberFormat="1" applyBorder="1" applyAlignment="1">
      <alignment horizontal="center" wrapText="1"/>
    </xf>
    <xf numFmtId="1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2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8" xfId="0" applyNumberFormat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2" fontId="0" fillId="0" borderId="8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8" xfId="0" applyBorder="1" applyAlignment="1">
      <alignment horizontal="left"/>
    </xf>
    <xf numFmtId="0" fontId="1" fillId="0" borderId="7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5" xfId="0" applyBorder="1"/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  <xf numFmtId="15" fontId="1" fillId="0" borderId="8" xfId="0" applyNumberFormat="1" applyFont="1" applyBorder="1" applyAlignment="1">
      <alignment horizontal="center" vertical="center"/>
    </xf>
    <xf numFmtId="0" fontId="0" fillId="0" borderId="3" xfId="0" applyBorder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166" fontId="5" fillId="0" borderId="0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" fontId="5" fillId="0" borderId="8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2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Measured Refill Rate</a:t>
            </a:r>
          </a:p>
        </c:rich>
      </c:tx>
      <c:layout>
        <c:manualLayout>
          <c:xMode val="edge"/>
          <c:yMode val="edge"/>
          <c:x val="0.38110756280612201"/>
          <c:y val="3.5881326948076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24521934758102E-2"/>
          <c:y val="0.14880550945705801"/>
          <c:w val="0.82953311617806702"/>
          <c:h val="0.79407176287051495"/>
        </c:manualLayout>
      </c:layout>
      <c:scatterChart>
        <c:scatterStyle val="smoothMarker"/>
        <c:varyColors val="0"/>
        <c:ser>
          <c:idx val="0"/>
          <c:order val="0"/>
          <c:tx>
            <c:v>Bush well data from 1/18/21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CC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'Bush - well data'!$C$10:$C$70</c:f>
              <c:numCache>
                <c:formatCode>0</c:formatCode>
                <c:ptCount val="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xVal>
          <c:yVal>
            <c:numRef>
              <c:f>'Bush - well data'!$D$10:$D$70</c:f>
              <c:numCache>
                <c:formatCode>General</c:formatCode>
                <c:ptCount val="61"/>
                <c:pt idx="0">
                  <c:v>27.9</c:v>
                </c:pt>
                <c:pt idx="1">
                  <c:v>36.799999999999997</c:v>
                </c:pt>
                <c:pt idx="2">
                  <c:v>39.799999999999997</c:v>
                </c:pt>
                <c:pt idx="3">
                  <c:v>50.5</c:v>
                </c:pt>
                <c:pt idx="4">
                  <c:v>57.8</c:v>
                </c:pt>
                <c:pt idx="5">
                  <c:v>62</c:v>
                </c:pt>
                <c:pt idx="6">
                  <c:v>68.5</c:v>
                </c:pt>
                <c:pt idx="7">
                  <c:v>74.599999999999994</c:v>
                </c:pt>
                <c:pt idx="8">
                  <c:v>79.8</c:v>
                </c:pt>
                <c:pt idx="9">
                  <c:v>84.4</c:v>
                </c:pt>
                <c:pt idx="10">
                  <c:v>91</c:v>
                </c:pt>
                <c:pt idx="11">
                  <c:v>95</c:v>
                </c:pt>
                <c:pt idx="12">
                  <c:v>100.5</c:v>
                </c:pt>
                <c:pt idx="13">
                  <c:v>105.2</c:v>
                </c:pt>
                <c:pt idx="14">
                  <c:v>109.7</c:v>
                </c:pt>
                <c:pt idx="15">
                  <c:v>113.7</c:v>
                </c:pt>
                <c:pt idx="16">
                  <c:v>117.4</c:v>
                </c:pt>
                <c:pt idx="17">
                  <c:v>121</c:v>
                </c:pt>
                <c:pt idx="18">
                  <c:v>124.3</c:v>
                </c:pt>
                <c:pt idx="19">
                  <c:v>127.3</c:v>
                </c:pt>
                <c:pt idx="20">
                  <c:v>130</c:v>
                </c:pt>
                <c:pt idx="21">
                  <c:v>127.5</c:v>
                </c:pt>
                <c:pt idx="22">
                  <c:v>124.6</c:v>
                </c:pt>
                <c:pt idx="23">
                  <c:v>121.7</c:v>
                </c:pt>
                <c:pt idx="24">
                  <c:v>119</c:v>
                </c:pt>
                <c:pt idx="25">
                  <c:v>116.2</c:v>
                </c:pt>
                <c:pt idx="26">
                  <c:v>113.7</c:v>
                </c:pt>
                <c:pt idx="27">
                  <c:v>111</c:v>
                </c:pt>
                <c:pt idx="28">
                  <c:v>108.5</c:v>
                </c:pt>
                <c:pt idx="29">
                  <c:v>105.9</c:v>
                </c:pt>
                <c:pt idx="30">
                  <c:v>103.6</c:v>
                </c:pt>
                <c:pt idx="31">
                  <c:v>101.3</c:v>
                </c:pt>
                <c:pt idx="32">
                  <c:v>99</c:v>
                </c:pt>
                <c:pt idx="33">
                  <c:v>96.7</c:v>
                </c:pt>
                <c:pt idx="34">
                  <c:v>94.5</c:v>
                </c:pt>
                <c:pt idx="35">
                  <c:v>92.6</c:v>
                </c:pt>
                <c:pt idx="36">
                  <c:v>90.4</c:v>
                </c:pt>
                <c:pt idx="37">
                  <c:v>88.6</c:v>
                </c:pt>
                <c:pt idx="38">
                  <c:v>86.5</c:v>
                </c:pt>
                <c:pt idx="39">
                  <c:v>84.6</c:v>
                </c:pt>
                <c:pt idx="40">
                  <c:v>83</c:v>
                </c:pt>
                <c:pt idx="41">
                  <c:v>81.099999999999994</c:v>
                </c:pt>
                <c:pt idx="42">
                  <c:v>79.5</c:v>
                </c:pt>
                <c:pt idx="43">
                  <c:v>77.7</c:v>
                </c:pt>
                <c:pt idx="44">
                  <c:v>76.099999999999994</c:v>
                </c:pt>
                <c:pt idx="45">
                  <c:v>74.7</c:v>
                </c:pt>
                <c:pt idx="46">
                  <c:v>73.099999999999994</c:v>
                </c:pt>
                <c:pt idx="47">
                  <c:v>71.7</c:v>
                </c:pt>
                <c:pt idx="48">
                  <c:v>70.3</c:v>
                </c:pt>
                <c:pt idx="49">
                  <c:v>68.8</c:v>
                </c:pt>
                <c:pt idx="50">
                  <c:v>67.5</c:v>
                </c:pt>
                <c:pt idx="51">
                  <c:v>66.2</c:v>
                </c:pt>
                <c:pt idx="52">
                  <c:v>64.900000000000006</c:v>
                </c:pt>
                <c:pt idx="53">
                  <c:v>63.8</c:v>
                </c:pt>
                <c:pt idx="54">
                  <c:v>62.5</c:v>
                </c:pt>
                <c:pt idx="55">
                  <c:v>61.4</c:v>
                </c:pt>
                <c:pt idx="56">
                  <c:v>60.3</c:v>
                </c:pt>
                <c:pt idx="57">
                  <c:v>59.2</c:v>
                </c:pt>
                <c:pt idx="58">
                  <c:v>58.1</c:v>
                </c:pt>
                <c:pt idx="59">
                  <c:v>57.1</c:v>
                </c:pt>
                <c:pt idx="60">
                  <c:v>56.1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8-4CBA-B2C1-E41BA97C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91816"/>
        <c:axId val="2115084648"/>
      </c:scatterChart>
      <c:valAx>
        <c:axId val="2115091816"/>
        <c:scaling>
          <c:orientation val="minMax"/>
          <c:max val="9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Elapsed Time (min)</a:t>
                </a:r>
              </a:p>
            </c:rich>
          </c:tx>
          <c:layout>
            <c:manualLayout>
              <c:xMode val="edge"/>
              <c:yMode val="edge"/>
              <c:x val="0.40082373453318298"/>
              <c:y val="7.02175288836559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15084648"/>
        <c:crosses val="autoZero"/>
        <c:crossBetween val="midCat"/>
        <c:majorUnit val="10"/>
        <c:minorUnit val="5"/>
      </c:valAx>
      <c:valAx>
        <c:axId val="2115084648"/>
        <c:scaling>
          <c:orientation val="maxMin"/>
          <c:max val="150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Water Level (ft)</a:t>
                </a:r>
              </a:p>
            </c:rich>
          </c:tx>
          <c:layout>
            <c:manualLayout>
              <c:xMode val="edge"/>
              <c:yMode val="edge"/>
              <c:x val="1.8060505594695402E-2"/>
              <c:y val="0.48298330109323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15091816"/>
        <c:crosses val="autoZero"/>
        <c:crossBetween val="midCat"/>
        <c:majorUnit val="10"/>
        <c:minorUnit val="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677300337457802"/>
          <c:y val="0.167788799764515"/>
          <c:w val="0.39522273553049098"/>
          <c:h val="3.74415061502567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25" workbookViewId="0"/>
  </sheetViews>
  <pageMargins left="0.59" right="0.4" top="0.51" bottom="0.44" header="0.5" footer="0.59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766560" cy="9042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0.32635</cdr:x>
      <cdr:y>0.31518</cdr:y>
    </cdr:from>
    <cdr:to>
      <cdr:x>0.4841</cdr:x>
      <cdr:y>0.38817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01277" y="2142278"/>
          <a:ext cx="1402397" cy="496116"/>
        </a:xfrm>
        <a:prstGeom xmlns:a="http://schemas.openxmlformats.org/drawingml/2006/main" prst="rect">
          <a:avLst/>
        </a:prstGeom>
        <a:solidFill xmlns:a="http://schemas.openxmlformats.org/drawingml/2006/main">
          <a:srgbClr val="FFCC99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7432" rIns="27432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Running at hose -</a:t>
          </a:r>
        </a:p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~6.8 GPM</a:t>
          </a:r>
        </a:p>
      </cdr:txBody>
    </cdr:sp>
  </cdr:relSizeAnchor>
  <cdr:relSizeAnchor xmlns:cdr="http://schemas.openxmlformats.org/drawingml/2006/chartDrawing">
    <cdr:from>
      <cdr:x>0.696</cdr:x>
      <cdr:y>0.50075</cdr:y>
    </cdr:from>
    <cdr:to>
      <cdr:x>0.70114</cdr:x>
      <cdr:y>0.6408</cdr:y>
    </cdr:to>
    <cdr:sp macro="" textlink="">
      <cdr:nvSpPr>
        <cdr:cNvPr id="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187440" y="3393441"/>
          <a:ext cx="45720" cy="94906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0.28457</cdr:x>
      <cdr:y>0.39187</cdr:y>
    </cdr:from>
    <cdr:to>
      <cdr:x>0.36381</cdr:x>
      <cdr:y>0.52024</cdr:y>
    </cdr:to>
    <cdr:sp macro="" textlink="">
      <cdr:nvSpPr>
        <cdr:cNvPr id="12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529839" y="2655613"/>
          <a:ext cx="704418" cy="8699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0.69004</cdr:x>
      <cdr:y>0.65018</cdr:y>
    </cdr:from>
    <cdr:to>
      <cdr:x>0.90137</cdr:x>
      <cdr:y>0.72168</cdr:y>
    </cdr:to>
    <cdr:sp macro="" textlink="">
      <cdr:nvSpPr>
        <cdr:cNvPr id="11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34430" y="4406109"/>
          <a:ext cx="1878724" cy="484536"/>
        </a:xfrm>
        <a:prstGeom xmlns:a="http://schemas.openxmlformats.org/drawingml/2006/main" prst="rect">
          <a:avLst/>
        </a:prstGeom>
        <a:solidFill xmlns:a="http://schemas.openxmlformats.org/drawingml/2006/main">
          <a:srgbClr val="99CC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27432" tIns="27432" rIns="27432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static well refill rate </a:t>
          </a:r>
        </a:p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(~2.7 GPM)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85"/>
  <sheetViews>
    <sheetView workbookViewId="0">
      <pane ySplit="7" topLeftCell="A50" activePane="bottomLeft" state="frozen"/>
      <selection pane="bottomLeft" activeCell="F20" sqref="F20"/>
    </sheetView>
  </sheetViews>
  <sheetFormatPr baseColWidth="10" defaultColWidth="8.83203125" defaultRowHeight="13" x14ac:dyDescent="0.15"/>
  <cols>
    <col min="1" max="1" width="16.1640625" style="61" customWidth="1"/>
    <col min="2" max="2" width="8.83203125" style="2"/>
    <col min="3" max="3" width="16" style="2" customWidth="1"/>
    <col min="4" max="4" width="15.5" style="24" customWidth="1"/>
    <col min="5" max="5" width="13.5" customWidth="1"/>
    <col min="6" max="6" width="14.33203125" customWidth="1"/>
    <col min="7" max="7" width="16.83203125" style="2" customWidth="1"/>
    <col min="8" max="8" width="17.6640625" style="2" customWidth="1"/>
    <col min="9" max="9" width="30.83203125" style="34" customWidth="1"/>
    <col min="11" max="11" width="11.5" bestFit="1" customWidth="1"/>
  </cols>
  <sheetData>
    <row r="2" spans="1:11" s="14" customFormat="1" ht="21" customHeight="1" x14ac:dyDescent="0.15">
      <c r="A2" s="64"/>
      <c r="B2" s="16"/>
      <c r="C2" s="22" t="s">
        <v>7</v>
      </c>
      <c r="D2" s="23"/>
      <c r="E2" s="15" t="s">
        <v>22</v>
      </c>
      <c r="G2" s="16"/>
      <c r="H2" s="16"/>
      <c r="I2" s="62">
        <v>44216</v>
      </c>
    </row>
    <row r="3" spans="1:11" s="14" customFormat="1" ht="21" customHeight="1" x14ac:dyDescent="0.15">
      <c r="A3" s="64"/>
      <c r="B3" s="16"/>
      <c r="C3" s="69" t="s">
        <v>38</v>
      </c>
      <c r="D3" s="23"/>
      <c r="E3" s="15"/>
      <c r="G3" s="16"/>
      <c r="H3" s="16"/>
      <c r="I3" s="62"/>
    </row>
    <row r="4" spans="1:11" s="14" customFormat="1" ht="17.25" customHeight="1" x14ac:dyDescent="0.15">
      <c r="A4" s="64"/>
      <c r="B4" s="16"/>
      <c r="C4" s="70"/>
      <c r="D4" s="23"/>
      <c r="G4" s="16"/>
      <c r="H4" s="16"/>
      <c r="I4" s="33"/>
    </row>
    <row r="5" spans="1:11" ht="18" customHeight="1" x14ac:dyDescent="0.15">
      <c r="C5" s="70"/>
      <c r="F5" s="3" t="s">
        <v>3</v>
      </c>
      <c r="G5" s="4">
        <v>0.5</v>
      </c>
      <c r="H5" s="5" t="s">
        <v>4</v>
      </c>
    </row>
    <row r="6" spans="1:11" x14ac:dyDescent="0.15">
      <c r="F6" s="6" t="s">
        <v>5</v>
      </c>
      <c r="G6" s="7">
        <v>7.4805000000000001</v>
      </c>
      <c r="H6" s="8" t="s">
        <v>6</v>
      </c>
      <c r="K6" s="13"/>
    </row>
    <row r="7" spans="1:11" s="1" customFormat="1" ht="32.25" customHeight="1" x14ac:dyDescent="0.15">
      <c r="A7" s="65" t="s">
        <v>23</v>
      </c>
      <c r="B7" s="44" t="s">
        <v>24</v>
      </c>
      <c r="C7" s="25" t="s">
        <v>12</v>
      </c>
      <c r="D7" s="9" t="s">
        <v>1</v>
      </c>
      <c r="E7" s="9" t="s">
        <v>8</v>
      </c>
      <c r="F7" s="9" t="s">
        <v>2</v>
      </c>
      <c r="G7" s="9" t="s">
        <v>9</v>
      </c>
      <c r="H7" s="17" t="s">
        <v>11</v>
      </c>
      <c r="I7" s="35" t="s">
        <v>0</v>
      </c>
    </row>
    <row r="8" spans="1:11" x14ac:dyDescent="0.15">
      <c r="C8" s="24"/>
      <c r="D8"/>
      <c r="E8" s="2"/>
      <c r="F8" s="2"/>
      <c r="H8" s="18"/>
      <c r="I8" s="36"/>
    </row>
    <row r="9" spans="1:11" x14ac:dyDescent="0.15">
      <c r="C9" s="21"/>
      <c r="D9" s="10"/>
      <c r="E9" s="10"/>
      <c r="F9" s="10"/>
      <c r="G9" s="10"/>
      <c r="H9" s="19"/>
      <c r="I9" s="37"/>
    </row>
    <row r="10" spans="1:11" x14ac:dyDescent="0.15">
      <c r="A10" s="48">
        <v>550.6</v>
      </c>
      <c r="B10" s="2">
        <v>0</v>
      </c>
      <c r="C10" s="21">
        <v>0</v>
      </c>
      <c r="D10" s="10">
        <v>27.9</v>
      </c>
      <c r="E10" s="21">
        <v>0</v>
      </c>
      <c r="F10" s="10"/>
      <c r="G10" s="12"/>
      <c r="H10" s="20"/>
      <c r="I10" s="37" t="s">
        <v>10</v>
      </c>
    </row>
    <row r="11" spans="1:11" x14ac:dyDescent="0.15">
      <c r="A11" s="48">
        <v>565.5</v>
      </c>
      <c r="B11" s="45">
        <f>A11-A10</f>
        <v>14.899999999999977</v>
      </c>
      <c r="C11" s="21">
        <v>2</v>
      </c>
      <c r="D11" s="10">
        <v>36.799999999999997</v>
      </c>
      <c r="E11" s="21">
        <f>C11-C10</f>
        <v>2</v>
      </c>
      <c r="F11" s="10">
        <f t="shared" ref="F11:F41" si="0">(D11-D10)*-1</f>
        <v>-8.8999999999999986</v>
      </c>
      <c r="G11" s="12">
        <f>(($G$5/2)^2*PI()*F11*7.4805)</f>
        <v>-13.072255388880508</v>
      </c>
      <c r="H11" s="20">
        <f t="shared" ref="H11:H41" si="1">(($G$5/2)^2*PI()*F11*7.4805)/E11</f>
        <v>-6.5361276944402542</v>
      </c>
      <c r="I11" s="37" t="s">
        <v>21</v>
      </c>
    </row>
    <row r="12" spans="1:11" x14ac:dyDescent="0.15">
      <c r="A12" s="48">
        <v>578</v>
      </c>
      <c r="B12" s="45">
        <f t="shared" ref="B12:B30" si="2">A12-A11</f>
        <v>12.5</v>
      </c>
      <c r="C12" s="21">
        <f>C11+2</f>
        <v>4</v>
      </c>
      <c r="D12" s="10">
        <v>39.799999999999997</v>
      </c>
      <c r="E12" s="21">
        <f t="shared" ref="E12:E70" si="3">C12-C11</f>
        <v>2</v>
      </c>
      <c r="F12" s="10">
        <f t="shared" si="0"/>
        <v>-3</v>
      </c>
      <c r="G12" s="12">
        <f t="shared" ref="G12:G68" si="4">(($G$5/2)^2*PI()*F12*7.4805)</f>
        <v>-4.406378220970959</v>
      </c>
      <c r="H12" s="20">
        <f t="shared" si="1"/>
        <v>-2.2031891104854795</v>
      </c>
      <c r="I12" s="37" t="s">
        <v>21</v>
      </c>
    </row>
    <row r="13" spans="1:11" s="43" customFormat="1" x14ac:dyDescent="0.15">
      <c r="A13" s="66">
        <v>591</v>
      </c>
      <c r="B13" s="45">
        <f t="shared" si="2"/>
        <v>13</v>
      </c>
      <c r="C13" s="21">
        <f t="shared" ref="C13:C30" si="5">C12+2</f>
        <v>6</v>
      </c>
      <c r="D13" s="39">
        <v>50.5</v>
      </c>
      <c r="E13" s="21">
        <f t="shared" si="3"/>
        <v>2</v>
      </c>
      <c r="F13" s="10">
        <f t="shared" si="0"/>
        <v>-10.700000000000003</v>
      </c>
      <c r="G13" s="40">
        <f t="shared" si="4"/>
        <v>-15.716082321463093</v>
      </c>
      <c r="H13" s="41">
        <f t="shared" si="1"/>
        <v>-7.8580411607315463</v>
      </c>
      <c r="I13" s="37" t="s">
        <v>21</v>
      </c>
    </row>
    <row r="14" spans="1:11" x14ac:dyDescent="0.15">
      <c r="A14" s="48">
        <v>604</v>
      </c>
      <c r="B14" s="45">
        <f t="shared" si="2"/>
        <v>13</v>
      </c>
      <c r="C14" s="21">
        <f t="shared" si="5"/>
        <v>8</v>
      </c>
      <c r="D14" s="10">
        <v>57.8</v>
      </c>
      <c r="E14" s="21">
        <f t="shared" si="3"/>
        <v>2</v>
      </c>
      <c r="F14" s="10">
        <f t="shared" si="0"/>
        <v>-7.2999999999999972</v>
      </c>
      <c r="G14" s="12">
        <f t="shared" si="4"/>
        <v>-10.722187004362663</v>
      </c>
      <c r="H14" s="41">
        <f t="shared" si="1"/>
        <v>-5.3610935021813315</v>
      </c>
      <c r="I14" s="37" t="s">
        <v>21</v>
      </c>
    </row>
    <row r="15" spans="1:11" x14ac:dyDescent="0.15">
      <c r="A15" s="48">
        <v>617.4</v>
      </c>
      <c r="B15" s="45">
        <f t="shared" si="2"/>
        <v>13.399999999999977</v>
      </c>
      <c r="C15" s="21">
        <f t="shared" si="5"/>
        <v>10</v>
      </c>
      <c r="D15" s="10">
        <v>62</v>
      </c>
      <c r="E15" s="21">
        <f t="shared" si="3"/>
        <v>2</v>
      </c>
      <c r="F15" s="10">
        <f t="shared" si="0"/>
        <v>-4.2000000000000028</v>
      </c>
      <c r="G15" s="12">
        <f t="shared" si="4"/>
        <v>-6.168929509359347</v>
      </c>
      <c r="H15" s="41">
        <f t="shared" si="1"/>
        <v>-3.0844647546796735</v>
      </c>
      <c r="I15" s="37" t="s">
        <v>21</v>
      </c>
    </row>
    <row r="16" spans="1:11" x14ac:dyDescent="0.15">
      <c r="A16" s="48">
        <v>630</v>
      </c>
      <c r="B16" s="45">
        <f t="shared" si="2"/>
        <v>12.600000000000023</v>
      </c>
      <c r="C16" s="21">
        <f t="shared" si="5"/>
        <v>12</v>
      </c>
      <c r="D16" s="10">
        <v>68.5</v>
      </c>
      <c r="E16" s="21">
        <f t="shared" si="3"/>
        <v>2</v>
      </c>
      <c r="F16" s="10">
        <f t="shared" si="0"/>
        <v>-6.5</v>
      </c>
      <c r="G16" s="12">
        <f t="shared" si="4"/>
        <v>-9.5471528121037448</v>
      </c>
      <c r="H16" s="20">
        <f t="shared" si="1"/>
        <v>-4.7735764060518724</v>
      </c>
      <c r="I16" s="37" t="s">
        <v>21</v>
      </c>
    </row>
    <row r="17" spans="1:9" x14ac:dyDescent="0.15">
      <c r="A17" s="48">
        <v>643.6</v>
      </c>
      <c r="B17" s="45">
        <f t="shared" si="2"/>
        <v>13.600000000000023</v>
      </c>
      <c r="C17" s="21">
        <f t="shared" si="5"/>
        <v>14</v>
      </c>
      <c r="D17" s="10">
        <v>74.599999999999994</v>
      </c>
      <c r="E17" s="21">
        <f t="shared" si="3"/>
        <v>2</v>
      </c>
      <c r="F17" s="10">
        <f t="shared" si="0"/>
        <v>-6.0999999999999943</v>
      </c>
      <c r="G17" s="12">
        <f t="shared" si="4"/>
        <v>-8.9596357159742741</v>
      </c>
      <c r="H17" s="20">
        <f t="shared" si="1"/>
        <v>-4.4798178579871371</v>
      </c>
      <c r="I17" s="37" t="s">
        <v>21</v>
      </c>
    </row>
    <row r="18" spans="1:9" x14ac:dyDescent="0.15">
      <c r="A18" s="48">
        <v>656</v>
      </c>
      <c r="B18" s="45">
        <f t="shared" si="2"/>
        <v>12.399999999999977</v>
      </c>
      <c r="C18" s="21">
        <f t="shared" si="5"/>
        <v>16</v>
      </c>
      <c r="D18" s="10">
        <v>79.8</v>
      </c>
      <c r="E18" s="21">
        <f t="shared" si="3"/>
        <v>2</v>
      </c>
      <c r="F18" s="10">
        <f t="shared" si="0"/>
        <v>-5.2000000000000028</v>
      </c>
      <c r="G18" s="12">
        <f t="shared" si="4"/>
        <v>-7.6377222496830006</v>
      </c>
      <c r="H18" s="20">
        <f t="shared" si="1"/>
        <v>-3.8188611248415003</v>
      </c>
      <c r="I18" s="37" t="s">
        <v>21</v>
      </c>
    </row>
    <row r="19" spans="1:9" x14ac:dyDescent="0.15">
      <c r="A19" s="48">
        <v>668.6</v>
      </c>
      <c r="B19" s="45">
        <f t="shared" si="2"/>
        <v>12.600000000000023</v>
      </c>
      <c r="C19" s="21">
        <f t="shared" si="5"/>
        <v>18</v>
      </c>
      <c r="D19" s="10">
        <v>84.4</v>
      </c>
      <c r="E19" s="21">
        <f t="shared" si="3"/>
        <v>2</v>
      </c>
      <c r="F19" s="10">
        <f t="shared" si="0"/>
        <v>-4.6000000000000085</v>
      </c>
      <c r="G19" s="12">
        <f t="shared" si="4"/>
        <v>-6.7564466054888159</v>
      </c>
      <c r="H19" s="20">
        <f t="shared" si="1"/>
        <v>-3.378223302744408</v>
      </c>
      <c r="I19" s="37" t="s">
        <v>21</v>
      </c>
    </row>
    <row r="20" spans="1:9" x14ac:dyDescent="0.15">
      <c r="A20" s="48">
        <v>681.5</v>
      </c>
      <c r="B20" s="45">
        <f t="shared" si="2"/>
        <v>12.899999999999977</v>
      </c>
      <c r="C20" s="21">
        <f t="shared" si="5"/>
        <v>20</v>
      </c>
      <c r="D20" s="10">
        <v>91</v>
      </c>
      <c r="E20" s="21">
        <f t="shared" si="3"/>
        <v>2</v>
      </c>
      <c r="F20" s="10">
        <f t="shared" si="0"/>
        <v>-6.5999999999999943</v>
      </c>
      <c r="G20" s="12">
        <f t="shared" si="4"/>
        <v>-9.6940320861361009</v>
      </c>
      <c r="H20" s="20">
        <f t="shared" si="1"/>
        <v>-4.8470160430680505</v>
      </c>
      <c r="I20" s="37" t="s">
        <v>21</v>
      </c>
    </row>
    <row r="21" spans="1:9" x14ac:dyDescent="0.15">
      <c r="A21" s="48">
        <v>694.2</v>
      </c>
      <c r="B21" s="45">
        <f t="shared" si="2"/>
        <v>12.700000000000045</v>
      </c>
      <c r="C21" s="21">
        <f t="shared" si="5"/>
        <v>22</v>
      </c>
      <c r="D21" s="10">
        <v>95</v>
      </c>
      <c r="E21" s="21">
        <f t="shared" si="3"/>
        <v>2</v>
      </c>
      <c r="F21" s="10">
        <f t="shared" si="0"/>
        <v>-4</v>
      </c>
      <c r="G21" s="12">
        <f t="shared" si="4"/>
        <v>-5.8751709612946117</v>
      </c>
      <c r="H21" s="20">
        <f t="shared" si="1"/>
        <v>-2.9375854806473058</v>
      </c>
      <c r="I21" s="37" t="s">
        <v>21</v>
      </c>
    </row>
    <row r="22" spans="1:9" x14ac:dyDescent="0.15">
      <c r="A22" s="48">
        <v>703.8</v>
      </c>
      <c r="B22" s="45">
        <f t="shared" si="2"/>
        <v>9.5999999999999091</v>
      </c>
      <c r="C22" s="21">
        <f t="shared" si="5"/>
        <v>24</v>
      </c>
      <c r="D22" s="10">
        <v>100.5</v>
      </c>
      <c r="E22" s="21">
        <f t="shared" si="3"/>
        <v>2</v>
      </c>
      <c r="F22" s="10">
        <f t="shared" si="0"/>
        <v>-5.5</v>
      </c>
      <c r="G22" s="12">
        <f t="shared" si="4"/>
        <v>-8.0783600717800912</v>
      </c>
      <c r="H22" s="20">
        <f t="shared" si="1"/>
        <v>-4.0391800358900456</v>
      </c>
      <c r="I22" s="37" t="s">
        <v>21</v>
      </c>
    </row>
    <row r="23" spans="1:9" x14ac:dyDescent="0.15">
      <c r="A23" s="48">
        <v>717.4</v>
      </c>
      <c r="B23" s="45">
        <f t="shared" si="2"/>
        <v>13.600000000000023</v>
      </c>
      <c r="C23" s="21">
        <f t="shared" si="5"/>
        <v>26</v>
      </c>
      <c r="D23" s="10">
        <v>105.2</v>
      </c>
      <c r="E23" s="21">
        <f t="shared" si="3"/>
        <v>2</v>
      </c>
      <c r="F23" s="10">
        <f t="shared" si="0"/>
        <v>-4.7000000000000028</v>
      </c>
      <c r="G23" s="12">
        <f t="shared" si="4"/>
        <v>-6.9033258795211729</v>
      </c>
      <c r="H23" s="20">
        <f t="shared" si="1"/>
        <v>-3.4516629397605865</v>
      </c>
      <c r="I23" s="37" t="s">
        <v>21</v>
      </c>
    </row>
    <row r="24" spans="1:9" x14ac:dyDescent="0.15">
      <c r="A24" s="48">
        <v>731.3</v>
      </c>
      <c r="B24" s="45">
        <f t="shared" si="2"/>
        <v>13.899999999999977</v>
      </c>
      <c r="C24" s="21">
        <f t="shared" si="5"/>
        <v>28</v>
      </c>
      <c r="D24" s="10">
        <v>109.7</v>
      </c>
      <c r="E24" s="21">
        <f t="shared" si="3"/>
        <v>2</v>
      </c>
      <c r="F24" s="10">
        <f t="shared" si="0"/>
        <v>-4.5</v>
      </c>
      <c r="G24" s="12">
        <f t="shared" si="4"/>
        <v>-6.6095673314564385</v>
      </c>
      <c r="H24" s="20">
        <f t="shared" si="1"/>
        <v>-3.3047836657282192</v>
      </c>
      <c r="I24" s="37" t="s">
        <v>21</v>
      </c>
    </row>
    <row r="25" spans="1:9" x14ac:dyDescent="0.15">
      <c r="A25" s="48">
        <v>745</v>
      </c>
      <c r="B25" s="45">
        <f t="shared" si="2"/>
        <v>13.700000000000045</v>
      </c>
      <c r="C25" s="21">
        <f t="shared" si="5"/>
        <v>30</v>
      </c>
      <c r="D25" s="10">
        <v>113.7</v>
      </c>
      <c r="E25" s="21">
        <f t="shared" si="3"/>
        <v>2</v>
      </c>
      <c r="F25" s="10">
        <f t="shared" si="0"/>
        <v>-4</v>
      </c>
      <c r="G25" s="12">
        <f t="shared" si="4"/>
        <v>-5.8751709612946117</v>
      </c>
      <c r="H25" s="20">
        <f t="shared" si="1"/>
        <v>-2.9375854806473058</v>
      </c>
      <c r="I25" s="37" t="s">
        <v>21</v>
      </c>
    </row>
    <row r="26" spans="1:9" x14ac:dyDescent="0.15">
      <c r="A26" s="48">
        <v>759.4</v>
      </c>
      <c r="B26" s="45">
        <f t="shared" si="2"/>
        <v>14.399999999999977</v>
      </c>
      <c r="C26" s="21">
        <f t="shared" si="5"/>
        <v>32</v>
      </c>
      <c r="D26" s="10">
        <v>117.4</v>
      </c>
      <c r="E26" s="21">
        <f t="shared" si="3"/>
        <v>2</v>
      </c>
      <c r="F26" s="10">
        <f t="shared" si="0"/>
        <v>-3.7000000000000028</v>
      </c>
      <c r="G26" s="12">
        <f t="shared" si="4"/>
        <v>-5.4345331391975202</v>
      </c>
      <c r="H26" s="20">
        <f t="shared" si="1"/>
        <v>-2.7172665695987601</v>
      </c>
      <c r="I26" s="37" t="s">
        <v>21</v>
      </c>
    </row>
    <row r="27" spans="1:9" x14ac:dyDescent="0.15">
      <c r="A27" s="48">
        <v>781</v>
      </c>
      <c r="B27" s="45">
        <f t="shared" si="2"/>
        <v>21.600000000000023</v>
      </c>
      <c r="C27" s="21">
        <f t="shared" si="5"/>
        <v>34</v>
      </c>
      <c r="D27" s="10">
        <v>121</v>
      </c>
      <c r="E27" s="21">
        <f t="shared" si="3"/>
        <v>2</v>
      </c>
      <c r="F27" s="10">
        <f t="shared" si="0"/>
        <v>-3.5999999999999943</v>
      </c>
      <c r="G27" s="12">
        <f t="shared" si="4"/>
        <v>-5.2876538651651428</v>
      </c>
      <c r="H27" s="20">
        <f t="shared" si="1"/>
        <v>-2.6438269325825714</v>
      </c>
      <c r="I27" s="37" t="s">
        <v>21</v>
      </c>
    </row>
    <row r="28" spans="1:9" x14ac:dyDescent="0.15">
      <c r="A28" s="48">
        <v>794.6</v>
      </c>
      <c r="B28" s="45">
        <f t="shared" si="2"/>
        <v>13.600000000000023</v>
      </c>
      <c r="C28" s="21">
        <f t="shared" si="5"/>
        <v>36</v>
      </c>
      <c r="D28" s="10">
        <v>124.3</v>
      </c>
      <c r="E28" s="21">
        <f t="shared" si="3"/>
        <v>2</v>
      </c>
      <c r="F28" s="10">
        <f t="shared" si="0"/>
        <v>-3.2999999999999972</v>
      </c>
      <c r="G28" s="12">
        <f t="shared" si="4"/>
        <v>-4.8470160430680505</v>
      </c>
      <c r="H28" s="20">
        <f t="shared" si="1"/>
        <v>-2.4235080215340252</v>
      </c>
      <c r="I28" s="37" t="s">
        <v>21</v>
      </c>
    </row>
    <row r="29" spans="1:9" s="43" customFormat="1" x14ac:dyDescent="0.15">
      <c r="A29" s="66">
        <v>809.1</v>
      </c>
      <c r="B29" s="45">
        <f t="shared" si="2"/>
        <v>14.5</v>
      </c>
      <c r="C29" s="21">
        <f t="shared" si="5"/>
        <v>38</v>
      </c>
      <c r="D29" s="10">
        <v>127.3</v>
      </c>
      <c r="E29" s="21">
        <f t="shared" si="3"/>
        <v>2</v>
      </c>
      <c r="F29" s="10">
        <f t="shared" si="0"/>
        <v>-3</v>
      </c>
      <c r="G29" s="40">
        <f t="shared" si="4"/>
        <v>-4.406378220970959</v>
      </c>
      <c r="H29" s="41">
        <f t="shared" si="1"/>
        <v>-2.2031891104854795</v>
      </c>
      <c r="I29" s="37" t="s">
        <v>21</v>
      </c>
    </row>
    <row r="30" spans="1:9" x14ac:dyDescent="0.15">
      <c r="A30" s="48">
        <v>822</v>
      </c>
      <c r="B30" s="45">
        <f t="shared" si="2"/>
        <v>12.899999999999977</v>
      </c>
      <c r="C30" s="21">
        <f t="shared" si="5"/>
        <v>40</v>
      </c>
      <c r="D30" s="10">
        <v>130</v>
      </c>
      <c r="E30" s="21">
        <f t="shared" si="3"/>
        <v>2</v>
      </c>
      <c r="F30" s="10">
        <f t="shared" si="0"/>
        <v>-2.7000000000000028</v>
      </c>
      <c r="G30" s="12">
        <f t="shared" si="4"/>
        <v>-3.9657403988738671</v>
      </c>
      <c r="H30" s="20">
        <f t="shared" si="1"/>
        <v>-1.9828701994369335</v>
      </c>
      <c r="I30" s="37" t="s">
        <v>21</v>
      </c>
    </row>
    <row r="31" spans="1:9" x14ac:dyDescent="0.15">
      <c r="A31" s="48"/>
      <c r="B31" s="45"/>
      <c r="C31" s="21">
        <f>C30+1</f>
        <v>41</v>
      </c>
      <c r="D31" s="10">
        <v>127.5</v>
      </c>
      <c r="E31" s="21">
        <f t="shared" si="3"/>
        <v>1</v>
      </c>
      <c r="F31" s="10">
        <f t="shared" si="0"/>
        <v>2.5</v>
      </c>
      <c r="G31" s="12">
        <f t="shared" si="4"/>
        <v>3.6719818508091326</v>
      </c>
      <c r="H31" s="20">
        <f t="shared" si="1"/>
        <v>3.6719818508091326</v>
      </c>
      <c r="I31" s="37" t="s">
        <v>36</v>
      </c>
    </row>
    <row r="32" spans="1:9" x14ac:dyDescent="0.15">
      <c r="A32" s="48"/>
      <c r="B32" s="45"/>
      <c r="C32" s="21">
        <f>C31+1</f>
        <v>42</v>
      </c>
      <c r="D32" s="10">
        <v>124.6</v>
      </c>
      <c r="E32" s="21">
        <f t="shared" si="3"/>
        <v>1</v>
      </c>
      <c r="F32" s="10">
        <f t="shared" si="0"/>
        <v>2.9000000000000057</v>
      </c>
      <c r="G32" s="12">
        <f t="shared" si="4"/>
        <v>4.259498946938602</v>
      </c>
      <c r="H32" s="20">
        <f t="shared" si="1"/>
        <v>4.259498946938602</v>
      </c>
      <c r="I32" s="37" t="s">
        <v>36</v>
      </c>
    </row>
    <row r="33" spans="1:9" x14ac:dyDescent="0.15">
      <c r="A33" s="48"/>
      <c r="B33" s="47">
        <f>A30-A10</f>
        <v>271.39999999999998</v>
      </c>
      <c r="C33" s="21">
        <f t="shared" ref="C33:C38" si="6">C32+1</f>
        <v>43</v>
      </c>
      <c r="D33" s="10">
        <v>121.7</v>
      </c>
      <c r="E33" s="21">
        <f t="shared" si="3"/>
        <v>1</v>
      </c>
      <c r="F33" s="10">
        <f t="shared" si="0"/>
        <v>2.8999999999999915</v>
      </c>
      <c r="G33" s="12">
        <f t="shared" si="4"/>
        <v>4.2594989469385816</v>
      </c>
      <c r="H33" s="20">
        <f t="shared" si="1"/>
        <v>4.2594989469385816</v>
      </c>
      <c r="I33" s="37" t="s">
        <v>36</v>
      </c>
    </row>
    <row r="34" spans="1:9" x14ac:dyDescent="0.15">
      <c r="A34" s="48"/>
      <c r="B34" s="61" t="s">
        <v>25</v>
      </c>
      <c r="C34" s="21">
        <f t="shared" si="6"/>
        <v>44</v>
      </c>
      <c r="D34" s="10">
        <v>119</v>
      </c>
      <c r="E34" s="21">
        <f t="shared" si="3"/>
        <v>1</v>
      </c>
      <c r="F34" s="10">
        <f t="shared" si="0"/>
        <v>2.7000000000000028</v>
      </c>
      <c r="G34" s="12">
        <f t="shared" si="4"/>
        <v>3.9657403988738671</v>
      </c>
      <c r="H34" s="20">
        <f t="shared" si="1"/>
        <v>3.9657403988738671</v>
      </c>
      <c r="I34" s="37" t="s">
        <v>36</v>
      </c>
    </row>
    <row r="35" spans="1:9" x14ac:dyDescent="0.15">
      <c r="A35" s="48"/>
      <c r="C35" s="21">
        <f t="shared" si="6"/>
        <v>45</v>
      </c>
      <c r="D35" s="10">
        <v>116.2</v>
      </c>
      <c r="E35" s="21">
        <f t="shared" si="3"/>
        <v>1</v>
      </c>
      <c r="F35" s="10">
        <f t="shared" si="0"/>
        <v>2.7999999999999972</v>
      </c>
      <c r="G35" s="12">
        <f t="shared" si="4"/>
        <v>4.1126196729062245</v>
      </c>
      <c r="H35" s="20">
        <f t="shared" si="1"/>
        <v>4.1126196729062245</v>
      </c>
      <c r="I35" s="37" t="s">
        <v>36</v>
      </c>
    </row>
    <row r="36" spans="1:9" x14ac:dyDescent="0.15">
      <c r="B36" s="47">
        <f>AVERAGE(B11:B30)/2</f>
        <v>6.7849999999999993</v>
      </c>
      <c r="C36" s="21">
        <f t="shared" si="6"/>
        <v>46</v>
      </c>
      <c r="D36" s="10">
        <v>113.7</v>
      </c>
      <c r="E36" s="21">
        <f t="shared" si="3"/>
        <v>1</v>
      </c>
      <c r="F36" s="10">
        <f t="shared" si="0"/>
        <v>2.5</v>
      </c>
      <c r="G36" s="12">
        <f t="shared" si="4"/>
        <v>3.6719818508091326</v>
      </c>
      <c r="H36" s="20">
        <f t="shared" si="1"/>
        <v>3.6719818508091326</v>
      </c>
      <c r="I36" s="37" t="s">
        <v>36</v>
      </c>
    </row>
    <row r="37" spans="1:9" x14ac:dyDescent="0.15">
      <c r="B37" s="61" t="s">
        <v>13</v>
      </c>
      <c r="C37" s="21">
        <f t="shared" si="6"/>
        <v>47</v>
      </c>
      <c r="D37" s="10">
        <v>111</v>
      </c>
      <c r="E37" s="21">
        <f t="shared" si="3"/>
        <v>1</v>
      </c>
      <c r="F37" s="10">
        <f t="shared" si="0"/>
        <v>2.7000000000000028</v>
      </c>
      <c r="G37" s="12">
        <f t="shared" si="4"/>
        <v>3.9657403988738671</v>
      </c>
      <c r="H37" s="20">
        <f t="shared" si="1"/>
        <v>3.9657403988738671</v>
      </c>
      <c r="I37" s="37" t="s">
        <v>36</v>
      </c>
    </row>
    <row r="38" spans="1:9" x14ac:dyDescent="0.15">
      <c r="A38" s="48"/>
      <c r="B38" s="45" t="s">
        <v>14</v>
      </c>
      <c r="C38" s="21">
        <f t="shared" si="6"/>
        <v>48</v>
      </c>
      <c r="D38" s="10">
        <v>108.5</v>
      </c>
      <c r="E38" s="21">
        <f t="shared" si="3"/>
        <v>1</v>
      </c>
      <c r="F38" s="10">
        <f t="shared" si="0"/>
        <v>2.5</v>
      </c>
      <c r="G38" s="12">
        <f t="shared" si="4"/>
        <v>3.6719818508091326</v>
      </c>
      <c r="H38" s="20">
        <f t="shared" si="1"/>
        <v>3.6719818508091326</v>
      </c>
      <c r="I38" s="37" t="s">
        <v>36</v>
      </c>
    </row>
    <row r="39" spans="1:9" x14ac:dyDescent="0.15">
      <c r="A39" s="48"/>
      <c r="B39" s="45"/>
      <c r="C39" s="21">
        <f t="shared" ref="C39:C51" si="7">C38+1</f>
        <v>49</v>
      </c>
      <c r="D39" s="10">
        <v>105.9</v>
      </c>
      <c r="E39" s="21">
        <f t="shared" si="3"/>
        <v>1</v>
      </c>
      <c r="F39" s="10">
        <f t="shared" si="0"/>
        <v>2.5999999999999943</v>
      </c>
      <c r="G39" s="12">
        <f t="shared" si="4"/>
        <v>3.8188611248414897</v>
      </c>
      <c r="H39" s="20">
        <f t="shared" si="1"/>
        <v>3.8188611248414897</v>
      </c>
      <c r="I39" s="37" t="s">
        <v>36</v>
      </c>
    </row>
    <row r="40" spans="1:9" x14ac:dyDescent="0.15">
      <c r="A40" s="48"/>
      <c r="B40" s="45"/>
      <c r="C40" s="21">
        <f t="shared" si="7"/>
        <v>50</v>
      </c>
      <c r="D40" s="10">
        <v>103.6</v>
      </c>
      <c r="E40" s="21">
        <f t="shared" si="3"/>
        <v>1</v>
      </c>
      <c r="F40" s="10">
        <f t="shared" si="0"/>
        <v>2.3000000000000114</v>
      </c>
      <c r="G40" s="12">
        <f t="shared" si="4"/>
        <v>3.3782233027444186</v>
      </c>
      <c r="H40" s="20">
        <f t="shared" si="1"/>
        <v>3.3782233027444186</v>
      </c>
      <c r="I40" s="37" t="s">
        <v>36</v>
      </c>
    </row>
    <row r="41" spans="1:9" x14ac:dyDescent="0.15">
      <c r="A41" s="48"/>
      <c r="B41" s="45"/>
      <c r="C41" s="21">
        <f t="shared" si="7"/>
        <v>51</v>
      </c>
      <c r="D41" s="10">
        <v>101.3</v>
      </c>
      <c r="E41" s="21">
        <f t="shared" si="3"/>
        <v>1</v>
      </c>
      <c r="F41" s="10">
        <f t="shared" si="0"/>
        <v>2.2999999999999972</v>
      </c>
      <c r="G41" s="12">
        <f t="shared" si="4"/>
        <v>3.3782233027443977</v>
      </c>
      <c r="H41" s="20">
        <f t="shared" si="1"/>
        <v>3.3782233027443977</v>
      </c>
      <c r="I41" s="37" t="s">
        <v>36</v>
      </c>
    </row>
    <row r="42" spans="1:9" x14ac:dyDescent="0.15">
      <c r="A42" s="48"/>
      <c r="B42" s="45"/>
      <c r="C42" s="21">
        <f t="shared" si="7"/>
        <v>52</v>
      </c>
      <c r="D42" s="10">
        <v>99</v>
      </c>
      <c r="E42" s="21">
        <f t="shared" si="3"/>
        <v>1</v>
      </c>
      <c r="F42" s="10">
        <f t="shared" ref="F42:F70" si="8">(D42-D41)*-1</f>
        <v>2.2999999999999972</v>
      </c>
      <c r="G42" s="12">
        <f t="shared" si="4"/>
        <v>3.3782233027443977</v>
      </c>
      <c r="H42" s="20">
        <f t="shared" ref="H42:H70" si="9">(($G$5/2)^2*PI()*F42*7.4805)/E42</f>
        <v>3.3782233027443977</v>
      </c>
      <c r="I42" s="37" t="s">
        <v>36</v>
      </c>
    </row>
    <row r="43" spans="1:9" x14ac:dyDescent="0.15">
      <c r="A43" s="48"/>
      <c r="B43" s="45"/>
      <c r="C43" s="21">
        <f t="shared" si="7"/>
        <v>53</v>
      </c>
      <c r="D43" s="10">
        <v>96.7</v>
      </c>
      <c r="E43" s="21">
        <f t="shared" si="3"/>
        <v>1</v>
      </c>
      <c r="F43" s="10">
        <f t="shared" si="8"/>
        <v>2.2999999999999972</v>
      </c>
      <c r="G43" s="12">
        <f t="shared" si="4"/>
        <v>3.3782233027443977</v>
      </c>
      <c r="H43" s="20">
        <f t="shared" si="9"/>
        <v>3.3782233027443977</v>
      </c>
      <c r="I43" s="37" t="s">
        <v>36</v>
      </c>
    </row>
    <row r="44" spans="1:9" x14ac:dyDescent="0.15">
      <c r="A44" s="48"/>
      <c r="B44" s="45"/>
      <c r="C44" s="21">
        <f t="shared" si="7"/>
        <v>54</v>
      </c>
      <c r="D44" s="10">
        <v>94.5</v>
      </c>
      <c r="E44" s="21">
        <f t="shared" si="3"/>
        <v>1</v>
      </c>
      <c r="F44" s="10">
        <f t="shared" si="8"/>
        <v>2.2000000000000028</v>
      </c>
      <c r="G44" s="12">
        <f t="shared" si="4"/>
        <v>3.2313440287120407</v>
      </c>
      <c r="H44" s="20">
        <f t="shared" si="9"/>
        <v>3.2313440287120407</v>
      </c>
      <c r="I44" s="37" t="s">
        <v>36</v>
      </c>
    </row>
    <row r="45" spans="1:9" x14ac:dyDescent="0.15">
      <c r="A45" s="48"/>
      <c r="B45" s="45"/>
      <c r="C45" s="21">
        <f t="shared" si="7"/>
        <v>55</v>
      </c>
      <c r="D45" s="10">
        <v>92.6</v>
      </c>
      <c r="E45" s="21">
        <f t="shared" si="3"/>
        <v>1</v>
      </c>
      <c r="F45" s="10">
        <f t="shared" si="8"/>
        <v>1.9000000000000057</v>
      </c>
      <c r="G45" s="12">
        <f t="shared" si="4"/>
        <v>2.7907062066149488</v>
      </c>
      <c r="H45" s="20">
        <f t="shared" si="9"/>
        <v>2.7907062066149488</v>
      </c>
      <c r="I45" s="37" t="s">
        <v>36</v>
      </c>
    </row>
    <row r="46" spans="1:9" x14ac:dyDescent="0.15">
      <c r="A46" s="48"/>
      <c r="B46" s="45"/>
      <c r="C46" s="21">
        <f t="shared" si="7"/>
        <v>56</v>
      </c>
      <c r="D46" s="68">
        <v>90.4</v>
      </c>
      <c r="E46" s="21">
        <f t="shared" si="3"/>
        <v>1</v>
      </c>
      <c r="F46" s="10">
        <f t="shared" si="8"/>
        <v>2.1999999999999886</v>
      </c>
      <c r="G46" s="12">
        <f t="shared" si="4"/>
        <v>3.2313440287120199</v>
      </c>
      <c r="H46" s="20">
        <f t="shared" si="9"/>
        <v>3.2313440287120199</v>
      </c>
      <c r="I46" s="37" t="s">
        <v>36</v>
      </c>
    </row>
    <row r="47" spans="1:9" x14ac:dyDescent="0.15">
      <c r="C47" s="21">
        <f t="shared" si="7"/>
        <v>57</v>
      </c>
      <c r="D47" s="68">
        <v>88.6</v>
      </c>
      <c r="E47" s="21">
        <f t="shared" si="3"/>
        <v>1</v>
      </c>
      <c r="F47" s="10">
        <f t="shared" si="8"/>
        <v>1.8000000000000114</v>
      </c>
      <c r="G47" s="12">
        <f t="shared" si="4"/>
        <v>2.6438269325825918</v>
      </c>
      <c r="H47" s="20">
        <f t="shared" si="9"/>
        <v>2.6438269325825918</v>
      </c>
      <c r="I47" s="37" t="s">
        <v>36</v>
      </c>
    </row>
    <row r="48" spans="1:9" x14ac:dyDescent="0.15">
      <c r="C48" s="21">
        <f t="shared" si="7"/>
        <v>58</v>
      </c>
      <c r="D48" s="10">
        <v>86.5</v>
      </c>
      <c r="E48" s="21">
        <f t="shared" si="3"/>
        <v>1</v>
      </c>
      <c r="F48" s="10">
        <f t="shared" si="8"/>
        <v>2.0999999999999943</v>
      </c>
      <c r="G48" s="12">
        <f t="shared" si="4"/>
        <v>3.0844647546796629</v>
      </c>
      <c r="H48" s="20">
        <f t="shared" si="9"/>
        <v>3.0844647546796629</v>
      </c>
      <c r="I48" s="37" t="s">
        <v>36</v>
      </c>
    </row>
    <row r="49" spans="1:9" x14ac:dyDescent="0.15">
      <c r="A49" s="48"/>
      <c r="C49" s="21">
        <f t="shared" si="7"/>
        <v>59</v>
      </c>
      <c r="D49" s="10">
        <v>84.6</v>
      </c>
      <c r="E49" s="21">
        <f t="shared" si="3"/>
        <v>1</v>
      </c>
      <c r="F49" s="10">
        <f t="shared" si="8"/>
        <v>1.9000000000000057</v>
      </c>
      <c r="G49" s="12">
        <f t="shared" si="4"/>
        <v>2.7907062066149488</v>
      </c>
      <c r="H49" s="20">
        <f t="shared" si="9"/>
        <v>2.7907062066149488</v>
      </c>
      <c r="I49" s="37" t="s">
        <v>36</v>
      </c>
    </row>
    <row r="50" spans="1:9" x14ac:dyDescent="0.15">
      <c r="A50" s="48"/>
      <c r="C50" s="21">
        <f t="shared" si="7"/>
        <v>60</v>
      </c>
      <c r="D50" s="10">
        <v>83</v>
      </c>
      <c r="E50" s="21">
        <f t="shared" si="3"/>
        <v>1</v>
      </c>
      <c r="F50" s="10">
        <f t="shared" si="8"/>
        <v>1.5999999999999943</v>
      </c>
      <c r="G50" s="12">
        <f t="shared" si="4"/>
        <v>2.3500683845178365</v>
      </c>
      <c r="H50" s="20">
        <f t="shared" si="9"/>
        <v>2.3500683845178365</v>
      </c>
      <c r="I50" s="37" t="s">
        <v>36</v>
      </c>
    </row>
    <row r="51" spans="1:9" x14ac:dyDescent="0.15">
      <c r="A51" s="48"/>
      <c r="C51" s="21">
        <f t="shared" si="7"/>
        <v>61</v>
      </c>
      <c r="D51" s="10">
        <v>81.099999999999994</v>
      </c>
      <c r="E51" s="21">
        <f t="shared" si="3"/>
        <v>1</v>
      </c>
      <c r="F51" s="10">
        <f t="shared" si="8"/>
        <v>1.9000000000000057</v>
      </c>
      <c r="G51" s="12">
        <f t="shared" si="4"/>
        <v>2.7907062066149488</v>
      </c>
      <c r="H51" s="20">
        <f t="shared" si="9"/>
        <v>2.7907062066149488</v>
      </c>
      <c r="I51" s="37" t="s">
        <v>36</v>
      </c>
    </row>
    <row r="52" spans="1:9" x14ac:dyDescent="0.15">
      <c r="C52" s="21">
        <f t="shared" ref="C52:C70" si="10">C51+1</f>
        <v>62</v>
      </c>
      <c r="D52" s="10">
        <v>79.5</v>
      </c>
      <c r="E52" s="21">
        <f t="shared" si="3"/>
        <v>1</v>
      </c>
      <c r="F52" s="10">
        <f t="shared" si="8"/>
        <v>1.5999999999999943</v>
      </c>
      <c r="G52" s="12">
        <f t="shared" si="4"/>
        <v>2.3500683845178365</v>
      </c>
      <c r="H52" s="20">
        <f t="shared" si="9"/>
        <v>2.3500683845178365</v>
      </c>
      <c r="I52" s="37" t="s">
        <v>36</v>
      </c>
    </row>
    <row r="53" spans="1:9" x14ac:dyDescent="0.15">
      <c r="C53" s="21">
        <f t="shared" si="10"/>
        <v>63</v>
      </c>
      <c r="D53" s="10">
        <v>77.7</v>
      </c>
      <c r="E53" s="21">
        <f t="shared" si="3"/>
        <v>1</v>
      </c>
      <c r="F53" s="10">
        <f t="shared" si="8"/>
        <v>1.7999999999999972</v>
      </c>
      <c r="G53" s="12">
        <f t="shared" si="4"/>
        <v>2.6438269325825714</v>
      </c>
      <c r="H53" s="20">
        <f t="shared" si="9"/>
        <v>2.6438269325825714</v>
      </c>
      <c r="I53" s="37" t="s">
        <v>36</v>
      </c>
    </row>
    <row r="54" spans="1:9" x14ac:dyDescent="0.15">
      <c r="A54" s="48"/>
      <c r="C54" s="21">
        <f t="shared" si="10"/>
        <v>64</v>
      </c>
      <c r="D54" s="10">
        <v>76.099999999999994</v>
      </c>
      <c r="E54" s="21">
        <f t="shared" si="3"/>
        <v>1</v>
      </c>
      <c r="F54" s="10">
        <f t="shared" si="8"/>
        <v>1.6000000000000085</v>
      </c>
      <c r="G54" s="12">
        <f t="shared" si="4"/>
        <v>2.3500683845178574</v>
      </c>
      <c r="H54" s="20">
        <f t="shared" si="9"/>
        <v>2.3500683845178574</v>
      </c>
      <c r="I54" s="37" t="s">
        <v>36</v>
      </c>
    </row>
    <row r="55" spans="1:9" x14ac:dyDescent="0.15">
      <c r="A55" s="48"/>
      <c r="C55" s="21">
        <f t="shared" si="10"/>
        <v>65</v>
      </c>
      <c r="D55" s="10">
        <v>74.7</v>
      </c>
      <c r="E55" s="21">
        <f t="shared" si="3"/>
        <v>1</v>
      </c>
      <c r="F55" s="10">
        <f t="shared" si="8"/>
        <v>1.3999999999999915</v>
      </c>
      <c r="G55" s="12">
        <f t="shared" si="4"/>
        <v>2.0563098364531016</v>
      </c>
      <c r="H55" s="20">
        <f t="shared" si="9"/>
        <v>2.0563098364531016</v>
      </c>
      <c r="I55" s="37" t="s">
        <v>36</v>
      </c>
    </row>
    <row r="56" spans="1:9" x14ac:dyDescent="0.15">
      <c r="A56" s="48"/>
      <c r="C56" s="21">
        <f t="shared" si="10"/>
        <v>66</v>
      </c>
      <c r="D56" s="10">
        <v>73.099999999999994</v>
      </c>
      <c r="E56" s="21">
        <f t="shared" si="3"/>
        <v>1</v>
      </c>
      <c r="F56" s="10">
        <f t="shared" si="8"/>
        <v>1.6000000000000085</v>
      </c>
      <c r="G56" s="12">
        <f t="shared" si="4"/>
        <v>2.3500683845178574</v>
      </c>
      <c r="H56" s="20">
        <f t="shared" si="9"/>
        <v>2.3500683845178574</v>
      </c>
      <c r="I56" s="37" t="s">
        <v>36</v>
      </c>
    </row>
    <row r="57" spans="1:9" x14ac:dyDescent="0.15">
      <c r="A57" s="48"/>
      <c r="B57" s="45"/>
      <c r="C57" s="21">
        <f t="shared" si="10"/>
        <v>67</v>
      </c>
      <c r="D57" s="10">
        <v>71.7</v>
      </c>
      <c r="E57" s="21">
        <f t="shared" si="3"/>
        <v>1</v>
      </c>
      <c r="F57" s="10">
        <f t="shared" si="8"/>
        <v>1.3999999999999915</v>
      </c>
      <c r="G57" s="12">
        <f t="shared" si="4"/>
        <v>2.0563098364531016</v>
      </c>
      <c r="H57" s="20">
        <f t="shared" si="9"/>
        <v>2.0563098364531016</v>
      </c>
      <c r="I57" s="37" t="s">
        <v>36</v>
      </c>
    </row>
    <row r="58" spans="1:9" x14ac:dyDescent="0.15">
      <c r="A58" s="48"/>
      <c r="B58" s="45"/>
      <c r="C58" s="21">
        <f t="shared" si="10"/>
        <v>68</v>
      </c>
      <c r="D58" s="10">
        <v>70.3</v>
      </c>
      <c r="E58" s="21">
        <f t="shared" si="3"/>
        <v>1</v>
      </c>
      <c r="F58" s="10">
        <f t="shared" si="8"/>
        <v>1.4000000000000057</v>
      </c>
      <c r="G58" s="12">
        <f t="shared" si="4"/>
        <v>2.0563098364531225</v>
      </c>
      <c r="H58" s="20">
        <f t="shared" si="9"/>
        <v>2.0563098364531225</v>
      </c>
      <c r="I58" s="37" t="s">
        <v>36</v>
      </c>
    </row>
    <row r="59" spans="1:9" x14ac:dyDescent="0.15">
      <c r="A59" s="48"/>
      <c r="C59" s="21">
        <f t="shared" si="10"/>
        <v>69</v>
      </c>
      <c r="D59" s="10">
        <v>68.8</v>
      </c>
      <c r="E59" s="21">
        <f t="shared" si="3"/>
        <v>1</v>
      </c>
      <c r="F59" s="10">
        <f t="shared" si="8"/>
        <v>1.5</v>
      </c>
      <c r="G59" s="12">
        <f t="shared" si="4"/>
        <v>2.2031891104854795</v>
      </c>
      <c r="H59" s="20">
        <f t="shared" si="9"/>
        <v>2.2031891104854795</v>
      </c>
      <c r="I59" s="37" t="s">
        <v>36</v>
      </c>
    </row>
    <row r="60" spans="1:9" x14ac:dyDescent="0.15">
      <c r="A60" s="48"/>
      <c r="C60" s="21">
        <f t="shared" si="10"/>
        <v>70</v>
      </c>
      <c r="D60" s="10">
        <v>67.5</v>
      </c>
      <c r="E60" s="21">
        <f t="shared" si="3"/>
        <v>1</v>
      </c>
      <c r="F60" s="10">
        <f t="shared" si="8"/>
        <v>1.2999999999999972</v>
      </c>
      <c r="G60" s="12">
        <f t="shared" si="4"/>
        <v>1.9094305624207448</v>
      </c>
      <c r="H60" s="20">
        <f t="shared" si="9"/>
        <v>1.9094305624207448</v>
      </c>
      <c r="I60" s="37" t="s">
        <v>36</v>
      </c>
    </row>
    <row r="61" spans="1:9" x14ac:dyDescent="0.15">
      <c r="A61" s="48"/>
      <c r="C61" s="21">
        <f t="shared" si="10"/>
        <v>71</v>
      </c>
      <c r="D61" s="10">
        <v>66.2</v>
      </c>
      <c r="E61" s="21">
        <f t="shared" si="3"/>
        <v>1</v>
      </c>
      <c r="F61" s="10">
        <f t="shared" si="8"/>
        <v>1.2999999999999972</v>
      </c>
      <c r="G61" s="12">
        <f t="shared" si="4"/>
        <v>1.9094305624207448</v>
      </c>
      <c r="H61" s="20">
        <f t="shared" si="9"/>
        <v>1.9094305624207448</v>
      </c>
      <c r="I61" s="37" t="s">
        <v>36</v>
      </c>
    </row>
    <row r="62" spans="1:9" x14ac:dyDescent="0.15">
      <c r="A62" s="48"/>
      <c r="C62" s="21">
        <f t="shared" si="10"/>
        <v>72</v>
      </c>
      <c r="D62" s="10">
        <v>64.900000000000006</v>
      </c>
      <c r="E62" s="21">
        <f t="shared" si="3"/>
        <v>1</v>
      </c>
      <c r="F62" s="10">
        <f t="shared" si="8"/>
        <v>1.2999999999999972</v>
      </c>
      <c r="G62" s="12">
        <f t="shared" si="4"/>
        <v>1.9094305624207448</v>
      </c>
      <c r="H62" s="20">
        <f t="shared" si="9"/>
        <v>1.9094305624207448</v>
      </c>
      <c r="I62" s="37" t="s">
        <v>36</v>
      </c>
    </row>
    <row r="63" spans="1:9" x14ac:dyDescent="0.15">
      <c r="C63" s="21">
        <f t="shared" si="10"/>
        <v>73</v>
      </c>
      <c r="D63" s="10">
        <v>63.8</v>
      </c>
      <c r="E63" s="21">
        <f t="shared" si="3"/>
        <v>1</v>
      </c>
      <c r="F63" s="10">
        <f t="shared" si="8"/>
        <v>1.1000000000000085</v>
      </c>
      <c r="G63" s="12">
        <f t="shared" si="4"/>
        <v>1.6156720143560308</v>
      </c>
      <c r="H63" s="20">
        <f t="shared" si="9"/>
        <v>1.6156720143560308</v>
      </c>
      <c r="I63" s="37" t="s">
        <v>36</v>
      </c>
    </row>
    <row r="64" spans="1:9" x14ac:dyDescent="0.15">
      <c r="C64" s="21">
        <f t="shared" si="10"/>
        <v>74</v>
      </c>
      <c r="D64" s="10">
        <v>62.5</v>
      </c>
      <c r="E64" s="21">
        <f t="shared" si="3"/>
        <v>1</v>
      </c>
      <c r="F64" s="10">
        <f t="shared" si="8"/>
        <v>1.2999999999999972</v>
      </c>
      <c r="G64" s="12">
        <f t="shared" si="4"/>
        <v>1.9094305624207448</v>
      </c>
      <c r="H64" s="20">
        <f t="shared" si="9"/>
        <v>1.9094305624207448</v>
      </c>
      <c r="I64" s="37" t="s">
        <v>36</v>
      </c>
    </row>
    <row r="65" spans="3:9" x14ac:dyDescent="0.15">
      <c r="C65" s="21">
        <f t="shared" si="10"/>
        <v>75</v>
      </c>
      <c r="D65" s="10">
        <v>61.4</v>
      </c>
      <c r="E65" s="21">
        <f t="shared" si="3"/>
        <v>1</v>
      </c>
      <c r="F65" s="10">
        <f t="shared" si="8"/>
        <v>1.1000000000000014</v>
      </c>
      <c r="G65" s="12">
        <f t="shared" si="4"/>
        <v>1.6156720143560204</v>
      </c>
      <c r="H65" s="20">
        <f t="shared" si="9"/>
        <v>1.6156720143560204</v>
      </c>
      <c r="I65" s="37" t="s">
        <v>36</v>
      </c>
    </row>
    <row r="66" spans="3:9" x14ac:dyDescent="0.15">
      <c r="C66" s="21">
        <f t="shared" si="10"/>
        <v>76</v>
      </c>
      <c r="D66" s="10">
        <v>60.3</v>
      </c>
      <c r="E66" s="21">
        <f t="shared" si="3"/>
        <v>1</v>
      </c>
      <c r="F66" s="10">
        <f t="shared" si="8"/>
        <v>1.1000000000000014</v>
      </c>
      <c r="G66" s="12">
        <f t="shared" si="4"/>
        <v>1.6156720143560204</v>
      </c>
      <c r="H66" s="20">
        <f t="shared" si="9"/>
        <v>1.6156720143560204</v>
      </c>
      <c r="I66" s="37" t="s">
        <v>36</v>
      </c>
    </row>
    <row r="67" spans="3:9" x14ac:dyDescent="0.15">
      <c r="C67" s="21">
        <f t="shared" si="10"/>
        <v>77</v>
      </c>
      <c r="D67" s="10">
        <v>59.2</v>
      </c>
      <c r="E67" s="21">
        <f t="shared" si="3"/>
        <v>1</v>
      </c>
      <c r="F67" s="10">
        <f t="shared" si="8"/>
        <v>1.0999999999999943</v>
      </c>
      <c r="G67" s="12">
        <f t="shared" si="4"/>
        <v>1.6156720143560099</v>
      </c>
      <c r="H67" s="20">
        <f t="shared" si="9"/>
        <v>1.6156720143560099</v>
      </c>
      <c r="I67" s="37" t="s">
        <v>36</v>
      </c>
    </row>
    <row r="68" spans="3:9" x14ac:dyDescent="0.15">
      <c r="C68" s="21">
        <f t="shared" si="10"/>
        <v>78</v>
      </c>
      <c r="D68" s="10">
        <v>58.1</v>
      </c>
      <c r="E68" s="21">
        <f t="shared" si="3"/>
        <v>1</v>
      </c>
      <c r="F68" s="10">
        <f t="shared" si="8"/>
        <v>1.1000000000000014</v>
      </c>
      <c r="G68" s="12">
        <f t="shared" si="4"/>
        <v>1.6156720143560204</v>
      </c>
      <c r="H68" s="20">
        <f t="shared" si="9"/>
        <v>1.6156720143560204</v>
      </c>
      <c r="I68" s="37" t="s">
        <v>36</v>
      </c>
    </row>
    <row r="69" spans="3:9" x14ac:dyDescent="0.15">
      <c r="C69" s="21">
        <f t="shared" si="10"/>
        <v>79</v>
      </c>
      <c r="D69" s="10">
        <v>57.1</v>
      </c>
      <c r="E69" s="21">
        <f t="shared" si="3"/>
        <v>1</v>
      </c>
      <c r="F69" s="10">
        <f t="shared" si="8"/>
        <v>1</v>
      </c>
      <c r="G69" s="12">
        <f>(($G$5/2)^2*PI()*F69*7.4805)</f>
        <v>1.4687927403236529</v>
      </c>
      <c r="H69" s="20">
        <f t="shared" si="9"/>
        <v>1.4687927403236529</v>
      </c>
      <c r="I69" s="37" t="s">
        <v>36</v>
      </c>
    </row>
    <row r="70" spans="3:9" x14ac:dyDescent="0.15">
      <c r="C70" s="21">
        <f t="shared" si="10"/>
        <v>80</v>
      </c>
      <c r="D70" s="10">
        <v>56.1</v>
      </c>
      <c r="E70" s="21">
        <f t="shared" si="3"/>
        <v>1</v>
      </c>
      <c r="F70" s="10">
        <f t="shared" si="8"/>
        <v>1</v>
      </c>
      <c r="G70" s="12">
        <f t="shared" ref="G70" si="11">(($G$5/2)^2*PI()*F70*7.4805)</f>
        <v>1.4687927403236529</v>
      </c>
      <c r="H70" s="20">
        <f t="shared" si="9"/>
        <v>1.4687927403236529</v>
      </c>
      <c r="I70" s="37" t="s">
        <v>36</v>
      </c>
    </row>
    <row r="71" spans="3:9" x14ac:dyDescent="0.15">
      <c r="C71" s="21"/>
      <c r="D71" s="10"/>
      <c r="E71" s="49"/>
      <c r="F71" s="50"/>
      <c r="G71" s="51"/>
      <c r="H71" s="20"/>
      <c r="I71" s="37"/>
    </row>
    <row r="72" spans="3:9" x14ac:dyDescent="0.15">
      <c r="C72" s="21"/>
      <c r="D72" s="10"/>
      <c r="E72" s="49" t="s">
        <v>25</v>
      </c>
      <c r="F72" s="50">
        <f>D30-D10</f>
        <v>102.1</v>
      </c>
      <c r="G72" s="51">
        <f>(($G$5/2)^2*PI()*F72*7.4805)</f>
        <v>149.96373878704497</v>
      </c>
      <c r="H72" s="20"/>
      <c r="I72" s="37"/>
    </row>
    <row r="73" spans="3:9" x14ac:dyDescent="0.15">
      <c r="C73" s="21"/>
      <c r="D73" s="10"/>
      <c r="E73" s="49"/>
      <c r="F73" s="50"/>
      <c r="G73" s="51"/>
      <c r="H73" s="20"/>
      <c r="I73" s="37"/>
    </row>
    <row r="74" spans="3:9" x14ac:dyDescent="0.15">
      <c r="C74" s="21"/>
      <c r="D74" s="10"/>
      <c r="E74" s="49"/>
      <c r="F74" s="50"/>
      <c r="G74" s="51"/>
      <c r="H74" s="20"/>
      <c r="I74" s="37"/>
    </row>
    <row r="75" spans="3:9" x14ac:dyDescent="0.15">
      <c r="C75" s="21"/>
      <c r="E75" s="10"/>
      <c r="F75" s="11"/>
      <c r="G75" s="21"/>
      <c r="H75" s="10"/>
      <c r="I75" s="38"/>
    </row>
    <row r="76" spans="3:9" x14ac:dyDescent="0.15">
      <c r="C76" s="21"/>
      <c r="D76" s="10"/>
      <c r="G76" s="27" t="s">
        <v>13</v>
      </c>
      <c r="H76" s="67">
        <f>AVERAGE(H31:H70)</f>
        <v>2.7135945877479477</v>
      </c>
      <c r="I76" s="28" t="s">
        <v>35</v>
      </c>
    </row>
    <row r="77" spans="3:9" x14ac:dyDescent="0.15">
      <c r="C77" s="26"/>
      <c r="D77" s="10"/>
      <c r="G77" s="53" t="s">
        <v>26</v>
      </c>
      <c r="H77" s="54">
        <f>H76*128</f>
        <v>347.34010723173731</v>
      </c>
      <c r="I77" s="55" t="s">
        <v>15</v>
      </c>
    </row>
    <row r="78" spans="3:9" x14ac:dyDescent="0.15">
      <c r="C78" s="27" t="s">
        <v>16</v>
      </c>
      <c r="D78" s="63"/>
      <c r="E78" s="56"/>
      <c r="F78" s="56"/>
      <c r="G78" s="57" t="s">
        <v>30</v>
      </c>
      <c r="H78" s="4"/>
      <c r="I78" s="5"/>
    </row>
    <row r="79" spans="3:9" x14ac:dyDescent="0.15">
      <c r="C79" s="31"/>
      <c r="D79" s="32"/>
      <c r="E79" s="43"/>
      <c r="F79" s="43"/>
      <c r="G79" s="58" t="s">
        <v>32</v>
      </c>
      <c r="H79" s="46">
        <f>B33</f>
        <v>271.39999999999998</v>
      </c>
      <c r="I79" s="52" t="s">
        <v>6</v>
      </c>
    </row>
    <row r="80" spans="3:9" x14ac:dyDescent="0.15">
      <c r="C80" s="31" t="s">
        <v>17</v>
      </c>
      <c r="D80" s="71"/>
      <c r="E80" s="43"/>
      <c r="F80" s="43"/>
      <c r="G80" s="58" t="s">
        <v>27</v>
      </c>
      <c r="H80" s="40">
        <f>G72</f>
        <v>149.96373878704497</v>
      </c>
      <c r="I80" s="52" t="s">
        <v>6</v>
      </c>
    </row>
    <row r="81" spans="3:9" x14ac:dyDescent="0.15">
      <c r="C81" s="31" t="s">
        <v>18</v>
      </c>
      <c r="D81" s="71"/>
      <c r="E81" s="43"/>
      <c r="F81" s="43"/>
      <c r="G81" s="58" t="s">
        <v>28</v>
      </c>
      <c r="H81" s="42">
        <f>H79-H80</f>
        <v>121.436261212955</v>
      </c>
      <c r="I81" s="52" t="s">
        <v>6</v>
      </c>
    </row>
    <row r="82" spans="3:9" x14ac:dyDescent="0.15">
      <c r="C82" s="31" t="s">
        <v>20</v>
      </c>
      <c r="D82" s="74"/>
      <c r="E82" s="43"/>
      <c r="F82" s="43"/>
      <c r="G82" s="58" t="s">
        <v>33</v>
      </c>
      <c r="H82" s="42">
        <v>40</v>
      </c>
      <c r="I82" s="52" t="s">
        <v>31</v>
      </c>
    </row>
    <row r="83" spans="3:9" x14ac:dyDescent="0.15">
      <c r="C83" s="31" t="s">
        <v>19</v>
      </c>
      <c r="D83" s="74"/>
      <c r="E83" s="6"/>
      <c r="F83" s="59"/>
      <c r="G83" s="60" t="s">
        <v>29</v>
      </c>
      <c r="H83" s="29">
        <f>H81/H82</f>
        <v>3.0359065303238753</v>
      </c>
      <c r="I83" s="30" t="s">
        <v>14</v>
      </c>
    </row>
    <row r="84" spans="3:9" x14ac:dyDescent="0.15">
      <c r="C84" s="31" t="s">
        <v>34</v>
      </c>
      <c r="D84" s="71"/>
    </row>
    <row r="85" spans="3:9" x14ac:dyDescent="0.15">
      <c r="C85" s="72" t="s">
        <v>37</v>
      </c>
      <c r="D85" s="73"/>
    </row>
  </sheetData>
  <phoneticPr fontId="0" type="noConversion"/>
  <printOptions gridLines="1"/>
  <pageMargins left="0.49" right="0.33" top="0.59" bottom="1" header="0.5" footer="0.5"/>
  <pageSetup scale="63" fitToHeight="2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Bush - well data</vt:lpstr>
      <vt:lpstr>Measured rate plot</vt:lpstr>
      <vt:lpstr>'Bush - well data'!Print_Area</vt:lpstr>
    </vt:vector>
  </TitlesOfParts>
  <Company>AWS-SENC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Smelik</dc:creator>
  <cp:lastModifiedBy>Microsoft Office User</cp:lastModifiedBy>
  <cp:lastPrinted>2021-01-23T23:43:40Z</cp:lastPrinted>
  <dcterms:created xsi:type="dcterms:W3CDTF">2005-02-22T12:42:59Z</dcterms:created>
  <dcterms:modified xsi:type="dcterms:W3CDTF">2021-01-25T16:02:51Z</dcterms:modified>
</cp:coreProperties>
</file>