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6c38f0201e8db0/Desktop/Excel/"/>
    </mc:Choice>
  </mc:AlternateContent>
  <xr:revisionPtr revIDLastSave="310" documentId="8_{C3CEB4B1-B6D5-43AA-969D-7A3FAC63B6DE}" xr6:coauthVersionLast="47" xr6:coauthVersionMax="47" xr10:uidLastSave="{ECAEC5A4-E91F-4D47-927C-037FEED41651}"/>
  <bookViews>
    <workbookView xWindow="-108" yWindow="-108" windowWidth="23256" windowHeight="12456" xr2:uid="{DCF73CF3-0EEE-454F-8012-271173277262}"/>
  </bookViews>
  <sheets>
    <sheet name="Budget and Expennses" sheetId="1" r:id="rId1"/>
    <sheet name="lookup category" sheetId="12" state="hidden" r:id="rId2"/>
    <sheet name="DebtByCategory" sheetId="10" r:id="rId3"/>
    <sheet name="Income Source" sheetId="13" state="hidden" r:id="rId4"/>
    <sheet name="summary" sheetId="14" r:id="rId5"/>
    <sheet name="Saving goals" sheetId="4" r:id="rId6"/>
    <sheet name="Data Validation List" sheetId="6" state="hidden" r:id="rId7"/>
    <sheet name="Link Cells Data" sheetId="5" state="hidden" r:id="rId8"/>
  </sheets>
  <definedNames>
    <definedName name="_12_27_2028">'Saving goals'!$F$6</definedName>
    <definedName name="CASH_BALANCE" localSheetId="4">summary!$B$10</definedName>
    <definedName name="CASH_BALANCE">#REF!</definedName>
    <definedName name="Category">'Budget and Expennses'!#REF!</definedName>
    <definedName name="category_list">DebtByCategory!$A:$A</definedName>
    <definedName name="Category_list_items">DebtByCategory!$A$2:$A$16</definedName>
    <definedName name="Category_name">'Budget and Expennses'!#REF!</definedName>
    <definedName name="current_saving">'Saving goals'!$F$7</definedName>
    <definedName name="Daily_spending_allowed" localSheetId="4">summary!$B$12</definedName>
    <definedName name="Daily_spending_allowed">#REF!</definedName>
    <definedName name="deduct_from_budg" localSheetId="4">summary!$B$9</definedName>
    <definedName name="deduct_from_budg">#REF!</definedName>
    <definedName name="deduct_from_savings">'Data Validation List'!$A$2:$A$3</definedName>
    <definedName name="monthly_income">'Saving goals'!$F$9</definedName>
    <definedName name="monthly_savings">'Saving goals'!$F$8</definedName>
    <definedName name="saving_goal">'Saving goals'!$F$5</definedName>
    <definedName name="target_date">'Saving goals'!$F$6</definedName>
    <definedName name="total_montly_expenses">summary!$B$7</definedName>
    <definedName name="total_montly_income">summary!$B$5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7" i="14"/>
  <c r="A17" i="14"/>
  <c r="B5" i="14"/>
  <c r="F5" i="4"/>
  <c r="F6" i="4"/>
  <c r="E3" i="4"/>
  <c r="F8" i="4" l="1"/>
  <c r="F9" i="4" s="1"/>
  <c r="B10" i="14" l="1"/>
  <c r="B12" i="14" s="1"/>
</calcChain>
</file>

<file path=xl/sharedStrings.xml><?xml version="1.0" encoding="utf-8"?>
<sst xmlns="http://schemas.openxmlformats.org/spreadsheetml/2006/main" count="317" uniqueCount="70">
  <si>
    <t>Purchase Date</t>
  </si>
  <si>
    <t>Product Name</t>
  </si>
  <si>
    <t>long board</t>
  </si>
  <si>
    <t>Budget and Expenses Summary</t>
  </si>
  <si>
    <r>
      <t>T</t>
    </r>
    <r>
      <rPr>
        <u/>
        <sz val="18"/>
        <color theme="4" tint="-0.24994659260841701"/>
        <rFont val="Aptos Narrow"/>
        <family val="2"/>
        <scheme val="minor"/>
      </rPr>
      <t>OTAL MONTHLY INCOME</t>
    </r>
  </si>
  <si>
    <t>TOTAL MONTHLY EXPENSES</t>
  </si>
  <si>
    <t>CASH BALANCE</t>
  </si>
  <si>
    <t>Category</t>
  </si>
  <si>
    <t>Dining</t>
  </si>
  <si>
    <t>Hobby</t>
  </si>
  <si>
    <t>Travel</t>
  </si>
  <si>
    <t>Car service</t>
  </si>
  <si>
    <t>Other</t>
  </si>
  <si>
    <t>Debt</t>
  </si>
  <si>
    <t>Savings Goal Calculator</t>
  </si>
  <si>
    <t>Target Date</t>
  </si>
  <si>
    <t>Current savings</t>
  </si>
  <si>
    <t>Monthly Savings Needed</t>
  </si>
  <si>
    <t>% of Monthly income</t>
  </si>
  <si>
    <t>Savings Goals</t>
  </si>
  <si>
    <t>Today</t>
  </si>
  <si>
    <t>Dedicat saving from budgets?</t>
  </si>
  <si>
    <t>Yes</t>
  </si>
  <si>
    <t xml:space="preserve"> cash balance after deduction if needed.</t>
  </si>
  <si>
    <t>No</t>
  </si>
  <si>
    <t>Deduct Saving From Budget</t>
  </si>
  <si>
    <t>Saving Goal</t>
  </si>
  <si>
    <t>Total Monthly Income</t>
  </si>
  <si>
    <t>Daily spending allowed</t>
  </si>
  <si>
    <t>mobile internet</t>
  </si>
  <si>
    <t>doctor flue</t>
  </si>
  <si>
    <t>Health Care</t>
  </si>
  <si>
    <t>electricity bill</t>
  </si>
  <si>
    <t>gas bill</t>
  </si>
  <si>
    <t>cinema night</t>
  </si>
  <si>
    <t>flight ticket</t>
  </si>
  <si>
    <t>fix toilet</t>
  </si>
  <si>
    <t>Service</t>
  </si>
  <si>
    <t>friend out</t>
  </si>
  <si>
    <t>supplements</t>
  </si>
  <si>
    <t>travel</t>
  </si>
  <si>
    <t>Internet</t>
  </si>
  <si>
    <t>Subscriptions</t>
  </si>
  <si>
    <t xml:space="preserve"> Health Care</t>
  </si>
  <si>
    <t>Phone/Cable</t>
  </si>
  <si>
    <t>Bucket List</t>
  </si>
  <si>
    <t>Entertainments</t>
  </si>
  <si>
    <t>Airfare</t>
  </si>
  <si>
    <t>Professinal Service</t>
  </si>
  <si>
    <t>Lodging</t>
  </si>
  <si>
    <t>Electricity Bills</t>
  </si>
  <si>
    <t>Food Shopping</t>
  </si>
  <si>
    <t>Social Time</t>
  </si>
  <si>
    <t>Hobby related</t>
  </si>
  <si>
    <t>Categories:</t>
  </si>
  <si>
    <t>Avg Spending</t>
  </si>
  <si>
    <t>Total Spending</t>
  </si>
  <si>
    <t>#item</t>
  </si>
  <si>
    <t>Merchandising</t>
  </si>
  <si>
    <t>item name</t>
  </si>
  <si>
    <t>Gas/Car</t>
  </si>
  <si>
    <t>Miscallous</t>
  </si>
  <si>
    <t>Entertainement</t>
  </si>
  <si>
    <t>Home</t>
  </si>
  <si>
    <t>Social Activity</t>
  </si>
  <si>
    <t>Item</t>
  </si>
  <si>
    <t>Estimated Amount</t>
  </si>
  <si>
    <t>Income 1</t>
  </si>
  <si>
    <t>Income2</t>
  </si>
  <si>
    <t>Side Hustle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</si>
</sst>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5"/>
      <color theme="0"/>
      <name val="Aptos Narrow"/>
      <family val="2"/>
      <scheme val="minor"/>
    </font>
    <font>
      <u/>
      <sz val="20"/>
      <color theme="4" tint="-0.24994659260841701"/>
      <name val="Aptos Narrow"/>
      <family val="2"/>
      <scheme val="minor"/>
    </font>
    <font>
      <u/>
      <sz val="18"/>
      <color theme="4" tint="-0.2499465926084170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20"/>
      <color rgb="FF507BC8"/>
      <name val="Aptos Narrow"/>
      <family val="2"/>
      <scheme val="minor"/>
    </font>
    <font>
      <sz val="16"/>
      <color theme="2" tint="-0.89999084444715716"/>
      <name val="Aptos Narrow"/>
      <family val="2"/>
      <scheme val="minor"/>
    </font>
    <font>
      <b/>
      <sz val="16"/>
      <color theme="2" tint="-0.89999084444715716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Bookman Old Style"/>
      <family val="1"/>
    </font>
    <font>
      <sz val="16"/>
      <color theme="1"/>
      <name val="Amasis MT Pro Medium"/>
      <family val="1"/>
    </font>
    <font>
      <sz val="16"/>
      <color theme="1"/>
      <name val="Cascadia Code SemiBold"/>
      <family val="3"/>
    </font>
    <font>
      <sz val="11"/>
      <color rgb="FF3F3F76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3F3F76"/>
      <name val="Aptos Narrow"/>
      <family val="2"/>
      <scheme val="minor"/>
    </font>
    <font>
      <b/>
      <sz val="14"/>
      <color rgb="FF3F3F76"/>
      <name val="Aptos Narrow"/>
      <family val="2"/>
      <scheme val="minor"/>
    </font>
    <font>
      <b/>
      <sz val="14"/>
      <color rgb="FFFA7D00"/>
      <name val="Aptos Narrow"/>
      <family val="2"/>
      <scheme val="minor"/>
    </font>
    <font>
      <b/>
      <sz val="10"/>
      <color rgb="FFC00000"/>
      <name val="Abadi"/>
      <family val="2"/>
    </font>
    <font>
      <b/>
      <sz val="16"/>
      <color rgb="FFC00000"/>
      <name val="ADLaM Display"/>
    </font>
    <font>
      <b/>
      <sz val="9"/>
      <color theme="1"/>
      <name val="Abadi Extra Light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507B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6" fillId="12" borderId="2" applyNumberFormat="0" applyAlignment="0" applyProtection="0"/>
    <xf numFmtId="0" fontId="17" fillId="0" borderId="0" applyNumberFormat="0" applyFill="0" applyBorder="0" applyAlignment="0" applyProtection="0"/>
    <xf numFmtId="0" fontId="18" fillId="13" borderId="2" applyNumberFormat="0" applyAlignment="0" applyProtection="0"/>
  </cellStyleXfs>
  <cellXfs count="55">
    <xf numFmtId="0" fontId="0" fillId="0" borderId="0" xfId="0"/>
    <xf numFmtId="164" fontId="4" fillId="3" borderId="0" xfId="0" applyNumberFormat="1" applyFont="1" applyFill="1"/>
    <xf numFmtId="0" fontId="4" fillId="3" borderId="0" xfId="0" applyFont="1" applyFill="1"/>
    <xf numFmtId="164" fontId="3" fillId="0" borderId="0" xfId="0" applyNumberFormat="1" applyFont="1"/>
    <xf numFmtId="0" fontId="3" fillId="0" borderId="0" xfId="0" applyFont="1"/>
    <xf numFmtId="0" fontId="0" fillId="4" borderId="0" xfId="0" applyFill="1"/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5" borderId="0" xfId="2" applyFont="1" applyFill="1" applyBorder="1" applyAlignment="1">
      <alignment horizontal="left" vertical="center"/>
    </xf>
    <xf numFmtId="165" fontId="4" fillId="3" borderId="0" xfId="0" applyNumberFormat="1" applyFont="1" applyFill="1"/>
    <xf numFmtId="165" fontId="0" fillId="0" borderId="0" xfId="0" applyNumberFormat="1"/>
    <xf numFmtId="165" fontId="0" fillId="0" borderId="0" xfId="0" applyNumberFormat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0" fillId="10" borderId="0" xfId="0" applyFill="1"/>
    <xf numFmtId="165" fontId="14" fillId="10" borderId="0" xfId="0" applyNumberFormat="1" applyFont="1" applyFill="1"/>
    <xf numFmtId="0" fontId="0" fillId="14" borderId="0" xfId="0" applyFill="1"/>
    <xf numFmtId="0" fontId="2" fillId="0" borderId="0" xfId="1" applyBorder="1"/>
    <xf numFmtId="0" fontId="0" fillId="15" borderId="0" xfId="0" applyFill="1" applyAlignment="1">
      <alignment horizontal="right" indent="4"/>
    </xf>
    <xf numFmtId="165" fontId="11" fillId="14" borderId="0" xfId="2" applyNumberFormat="1" applyFont="1" applyFill="1" applyBorder="1" applyAlignment="1">
      <alignment horizontal="right" vertical="center" indent="1"/>
    </xf>
    <xf numFmtId="165" fontId="18" fillId="13" borderId="2" xfId="5" applyNumberFormat="1" applyAlignment="1">
      <alignment horizontal="right" vertical="center" indent="1"/>
    </xf>
    <xf numFmtId="165" fontId="18" fillId="13" borderId="2" xfId="5" applyNumberFormat="1" applyAlignment="1">
      <alignment horizontal="right" vertical="center"/>
    </xf>
    <xf numFmtId="14" fontId="20" fillId="12" borderId="2" xfId="3" applyNumberFormat="1" applyFont="1"/>
    <xf numFmtId="165" fontId="21" fillId="12" borderId="2" xfId="3" applyNumberFormat="1" applyFont="1"/>
    <xf numFmtId="10" fontId="22" fillId="16" borderId="2" xfId="5" applyNumberFormat="1" applyFont="1" applyFill="1" applyAlignment="1">
      <alignment horizontal="right" vertical="center"/>
    </xf>
    <xf numFmtId="165" fontId="24" fillId="13" borderId="2" xfId="5" applyNumberFormat="1" applyFont="1"/>
    <xf numFmtId="165" fontId="12" fillId="0" borderId="0" xfId="0" applyNumberFormat="1" applyFont="1" applyAlignment="1">
      <alignment horizontal="right" vertical="center"/>
    </xf>
    <xf numFmtId="10" fontId="22" fillId="16" borderId="3" xfId="5" applyNumberFormat="1" applyFont="1" applyFill="1" applyBorder="1" applyAlignment="1">
      <alignment horizontal="center" vertical="center"/>
    </xf>
    <xf numFmtId="10" fontId="22" fillId="16" borderId="4" xfId="5" applyNumberFormat="1" applyFont="1" applyFill="1" applyBorder="1" applyAlignment="1">
      <alignment horizontal="center" vertical="center"/>
    </xf>
    <xf numFmtId="10" fontId="22" fillId="16" borderId="5" xfId="5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165" fontId="23" fillId="13" borderId="3" xfId="5" applyNumberFormat="1" applyFont="1" applyBorder="1" applyAlignment="1">
      <alignment horizontal="center"/>
    </xf>
    <xf numFmtId="165" fontId="23" fillId="13" borderId="4" xfId="5" applyNumberFormat="1" applyFont="1" applyBorder="1" applyAlignment="1">
      <alignment horizontal="center"/>
    </xf>
    <xf numFmtId="165" fontId="23" fillId="13" borderId="5" xfId="5" applyNumberFormat="1" applyFont="1" applyBorder="1" applyAlignment="1">
      <alignment horizontal="center"/>
    </xf>
    <xf numFmtId="0" fontId="16" fillId="12" borderId="2" xfId="3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25" fillId="0" borderId="0" xfId="1" applyFont="1" applyFill="1" applyBorder="1" applyAlignment="1">
      <alignment vertical="center"/>
    </xf>
    <xf numFmtId="0" fontId="5" fillId="14" borderId="6" xfId="1" applyFont="1" applyFill="1" applyBorder="1" applyAlignment="1">
      <alignment vertical="center"/>
    </xf>
    <xf numFmtId="165" fontId="16" fillId="12" borderId="7" xfId="3" applyNumberFormat="1" applyBorder="1" applyAlignment="1">
      <alignment horizontal="right" vertical="center" indent="1"/>
    </xf>
    <xf numFmtId="0" fontId="0" fillId="14" borderId="6" xfId="0" applyFill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17" fillId="0" borderId="0" xfId="4" applyBorder="1" applyAlignment="1">
      <alignment horizontal="center" vertical="center"/>
    </xf>
    <xf numFmtId="0" fontId="17" fillId="0" borderId="9" xfId="4" applyBorder="1" applyAlignment="1">
      <alignment horizontal="center" vertical="center"/>
    </xf>
    <xf numFmtId="0" fontId="19" fillId="0" borderId="10" xfId="0" applyFont="1" applyBorder="1"/>
    <xf numFmtId="0" fontId="0" fillId="0" borderId="9" xfId="0" applyBorder="1"/>
    <xf numFmtId="0" fontId="15" fillId="11" borderId="0" xfId="0" applyFont="1" applyFill="1" applyBorder="1" applyAlignment="1">
      <alignment horizontal="center" vertical="center" wrapText="1"/>
    </xf>
    <xf numFmtId="0" fontId="15" fillId="11" borderId="9" xfId="0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center" vertical="center" wrapText="1"/>
    </xf>
    <xf numFmtId="0" fontId="15" fillId="11" borderId="11" xfId="0" applyFont="1" applyFill="1" applyBorder="1" applyAlignment="1">
      <alignment horizontal="center" vertical="center" wrapText="1"/>
    </xf>
  </cellXfs>
  <cellStyles count="6">
    <cellStyle name="20% - Accent2" xfId="2" builtinId="34"/>
    <cellStyle name="Calculation" xfId="5" builtinId="22"/>
    <cellStyle name="Explanatory Text" xfId="4" builtinId="53"/>
    <cellStyle name="Heading 1" xfId="1" builtinId="16"/>
    <cellStyle name="Input" xfId="3" builtinId="20"/>
    <cellStyle name="Normal" xfId="0" builtinId="0"/>
  </cellStyles>
  <dxfs count="7"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</dxf>
    <dxf>
      <numFmt numFmtId="165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mm/dd/yy;@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Expenses Vs Daily spending Allowed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summary!$A$12</c:f>
              <c:strCache>
                <c:ptCount val="1"/>
                <c:pt idx="0">
                  <c:v>Daily spending allowed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summary!$B$12</c:f>
              <c:numCache>
                <c:formatCode>"$"#,##0.00</c:formatCode>
                <c:ptCount val="1"/>
                <c:pt idx="0">
                  <c:v>3026.495405405401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9-4C7D-A950-A4C0A1AF9191}"/>
            </c:ext>
          </c:extLst>
        </c:ser>
        <c:ser>
          <c:idx val="0"/>
          <c:order val="1"/>
          <c:tx>
            <c:strRef>
              <c:f>summary!$A$5</c:f>
              <c:strCache>
                <c:ptCount val="1"/>
                <c:pt idx="0">
                  <c:v>TOTAL MONTHLY INCOME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summary!$B$5</c:f>
              <c:numCache>
                <c:formatCode>"$"#,##0.00</c:formatCode>
                <c:ptCount val="1"/>
                <c:pt idx="0">
                  <c:v>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9-4C7D-A950-A4C0A1AF9191}"/>
            </c:ext>
          </c:extLst>
        </c:ser>
        <c:ser>
          <c:idx val="1"/>
          <c:order val="2"/>
          <c:tx>
            <c:strRef>
              <c:f>'Saving goals'!$B$8:$D$8</c:f>
              <c:strCache>
                <c:ptCount val="3"/>
                <c:pt idx="0">
                  <c:v>Monthly Savings Needed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'Saving goals'!$F$8</c:f>
              <c:numCache>
                <c:formatCode>"$"#,##0.00</c:formatCode>
                <c:ptCount val="1"/>
                <c:pt idx="0">
                  <c:v>254.09459459459458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9-4C7D-A950-A4C0A1AF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50032"/>
        <c:axId val="69850512"/>
      </c:barChart>
      <c:catAx>
        <c:axId val="69850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69850512"/>
        <c:crosses val="autoZero"/>
        <c:auto val="1"/>
        <c:lblAlgn val="ctr"/>
        <c:lblOffset val="100"/>
        <c:noMultiLvlLbl val="0"/>
      </c:catAx>
      <c:valAx>
        <c:axId val="698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DebtByCategory!$A$1</c:f>
              <c:strCache>
                <c:ptCount val="1"/>
                <c:pt idx="0">
                  <c:v>Categories: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6-48D5-AE12-09C1890CE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DebtByCategory!$A:$A</c:f>
              <c:strCache>
                <c:ptCount val="16"/>
                <c:pt idx="0">
                  <c:v>Categories:</c:v>
                </c:pt>
                <c:pt idx="1">
                  <c:v>Internet</c:v>
                </c:pt>
                <c:pt idx="2">
                  <c:v>Subscriptions</c:v>
                </c:pt>
                <c:pt idx="3">
                  <c:v> Health Care</c:v>
                </c:pt>
                <c:pt idx="4">
                  <c:v>Phone/Cable</c:v>
                </c:pt>
                <c:pt idx="5">
                  <c:v>Bucket List</c:v>
                </c:pt>
                <c:pt idx="6">
                  <c:v>Entertainments</c:v>
                </c:pt>
                <c:pt idx="7">
                  <c:v>Airfare</c:v>
                </c:pt>
                <c:pt idx="8">
                  <c:v>Professinal Service</c:v>
                </c:pt>
                <c:pt idx="9">
                  <c:v>Lodging</c:v>
                </c:pt>
                <c:pt idx="10">
                  <c:v>Electricity Bills</c:v>
                </c:pt>
                <c:pt idx="11">
                  <c:v>Food Shopping</c:v>
                </c:pt>
                <c:pt idx="12">
                  <c:v>Social Time</c:v>
                </c:pt>
                <c:pt idx="13">
                  <c:v>Hobby related</c:v>
                </c:pt>
                <c:pt idx="14">
                  <c:v>Other</c:v>
                </c:pt>
                <c:pt idx="15">
                  <c:v>Merchandising</c:v>
                </c:pt>
              </c:strCache>
            </c:strRef>
          </c:cat>
          <c:val>
            <c:numRef>
              <c:f>DebtByCategory!$B$2:$B$16</c:f>
              <c:numCache>
                <c:formatCode>General</c:formatCode>
                <c:ptCount val="15"/>
                <c:pt idx="0">
                  <c:v>34.799999999999997</c:v>
                </c:pt>
                <c:pt idx="1">
                  <c:v>15.92</c:v>
                </c:pt>
                <c:pt idx="2">
                  <c:v>37.799999999999997</c:v>
                </c:pt>
                <c:pt idx="3">
                  <c:v>19.950000000000003</c:v>
                </c:pt>
                <c:pt idx="4">
                  <c:v>2558.9000000000028</c:v>
                </c:pt>
                <c:pt idx="5">
                  <c:v>34.799999999999997</c:v>
                </c:pt>
                <c:pt idx="6">
                  <c:v>47.76</c:v>
                </c:pt>
                <c:pt idx="7">
                  <c:v>79.59</c:v>
                </c:pt>
                <c:pt idx="8">
                  <c:v>59.68</c:v>
                </c:pt>
                <c:pt idx="9">
                  <c:v>23.88</c:v>
                </c:pt>
                <c:pt idx="10">
                  <c:v>59.64</c:v>
                </c:pt>
                <c:pt idx="11">
                  <c:v>60.679999999999993</c:v>
                </c:pt>
                <c:pt idx="12">
                  <c:v>79.599999999999994</c:v>
                </c:pt>
                <c:pt idx="13">
                  <c:v>41.769999999999996</c:v>
                </c:pt>
                <c:pt idx="14">
                  <c:v>67.64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6-48D5-AE12-09C1890CE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6156048"/>
        <c:axId val="116149328"/>
      </c:barChart>
      <c:catAx>
        <c:axId val="11615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49328"/>
        <c:crosses val="autoZero"/>
        <c:auto val="1"/>
        <c:lblAlgn val="ctr"/>
        <c:lblOffset val="100"/>
        <c:noMultiLvlLbl val="0"/>
      </c:catAx>
      <c:valAx>
        <c:axId val="116149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1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'Link Cells Data'!$A$2" horiz="1" inc="1000" max="30000" page="10" val="18803"/>
</file>

<file path=xl/ctrlProps/ctrlProp2.xml><?xml version="1.0" encoding="utf-8"?>
<formControlPr xmlns="http://schemas.microsoft.com/office/spreadsheetml/2009/9/main" objectType="Scroll" dx="26" fmlaLink="'Link Cells Data'!$C$2" horiz="1" max="120" min="1" page="10" val="7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259397</xdr:colOff>
      <xdr:row>2</xdr:row>
      <xdr:rowOff>17780</xdr:rowOff>
    </xdr:from>
    <xdr:to>
      <xdr:col>6</xdr:col>
      <xdr:colOff>571817</xdr:colOff>
      <xdr:row>22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6C810-7FB9-47FB-B80A-1C887F13A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2</xdr:row>
      <xdr:rowOff>29367</xdr:rowOff>
    </xdr:from>
    <xdr:to>
      <xdr:col>14</xdr:col>
      <xdr:colOff>309562</xdr:colOff>
      <xdr:row>23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09FF6-7948-39E4-409C-C120B02DD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7620</xdr:rowOff>
        </xdr:from>
        <xdr:to>
          <xdr:col>10</xdr:col>
          <xdr:colOff>579120</xdr:colOff>
          <xdr:row>4</xdr:row>
          <xdr:rowOff>281940</xdr:rowOff>
        </xdr:to>
        <xdr:sp macro="" textlink="">
          <xdr:nvSpPr>
            <xdr:cNvPr id="5122" name="Scroll Bar 2" descr="Saving Goal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144780</xdr:rowOff>
        </xdr:from>
        <xdr:to>
          <xdr:col>10</xdr:col>
          <xdr:colOff>601980</xdr:colOff>
          <xdr:row>6</xdr:row>
          <xdr:rowOff>15240</xdr:rowOff>
        </xdr:to>
        <xdr:sp macro="" textlink="">
          <xdr:nvSpPr>
            <xdr:cNvPr id="5126" name="Scroll Bar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42967-5A04-42FC-AD6C-166E6BB0FCE1}" name="expenses" displayName="expenses" ref="A1:D145" totalsRowShown="0">
  <autoFilter ref="A1:D145" xr:uid="{3BF42967-5A04-42FC-AD6C-166E6BB0FCE1}"/>
  <tableColumns count="4">
    <tableColumn id="1" xr3:uid="{60D28DC6-76D0-46D4-A1C9-86226FF42881}" name="Purchase Date" dataDxfId="6"/>
    <tableColumn id="2" xr3:uid="{EBE6F3AB-854C-4D20-B378-773DFC516016}" name="Product Name" dataDxfId="5"/>
    <tableColumn id="5" xr3:uid="{2BAA29C6-74E3-44C0-AA78-67E95E1F7996}" name="Category" dataDxfId="3">
      <calculatedColumnFormula array="1">vl</calculatedColumnFormula>
    </tableColumn>
    <tableColumn id="4" xr3:uid="{AB4FA7B6-D1FD-4012-8454-3D9E274BB26E}" name="Deb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42D31D-965D-46AF-ADA1-8D89A03D98D9}" name="category_table" displayName="category_table" ref="A1:B16" totalsRowShown="0">
  <autoFilter ref="A1:B16" xr:uid="{2342D31D-965D-46AF-ADA1-8D89A03D98D9}"/>
  <tableColumns count="2">
    <tableColumn id="1" xr3:uid="{DD9A5323-26C4-47EA-A116-5AD3F7504F00}" name="item name"/>
    <tableColumn id="2" xr3:uid="{085DC137-3DE8-4F93-A37B-0D95A46B1387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0047C2-47AA-410F-B586-8300C25DCC16}" name="expenses_by_category" displayName="expenses_by_category" ref="A1:D16" totalsRowShown="0">
  <autoFilter ref="A1:D16" xr:uid="{420047C2-47AA-410F-B586-8300C25DCC16}"/>
  <tableColumns count="4">
    <tableColumn id="1" xr3:uid="{89AF33CA-A556-4D42-820A-1B896E6689FF}" name="Categories:"/>
    <tableColumn id="2" xr3:uid="{71F8FA83-C8D2-43AF-B59B-1BC4D5672F4C}" name="Total Spending" dataDxfId="2">
      <calculatedColumnFormula>SUMIFS(expenses[Debt],expenses[Category],expenses_by_category[[#This Row],[Categories:]])</calculatedColumnFormula>
    </tableColumn>
    <tableColumn id="3" xr3:uid="{17CA3E03-AAB0-4E1A-8F17-68B22698B7CD}" name="#item" dataDxfId="1">
      <calculatedColumnFormula>COUNTIFS(expenses[Category],expenses_by_category[[#This Row],[Categories:]])</calculatedColumnFormula>
    </tableColumn>
    <tableColumn id="4" xr3:uid="{1DA50A68-3EBE-4E10-9764-1225D82F2800}" name="Avg Spending" dataDxfId="0">
      <calculatedColumnFormula>IFERROR(AVERAGEIFS(expenses[Debt],expenses[Category],expenses_by_category[[#This Row],[Categories:]]),0)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395C79-B3B9-45A4-B1F3-D9D103A4053A}" name="income" displayName="income" ref="A1:B4" totalsRowShown="0">
  <autoFilter ref="A1:B4" xr:uid="{B5395C79-B3B9-45A4-B1F3-D9D103A4053A}"/>
  <tableColumns count="2">
    <tableColumn id="1" xr3:uid="{2E30A770-D1EE-446D-8E5C-58F0BA5A59BC}" name="Item"/>
    <tableColumn id="2" xr3:uid="{F208B8E0-E681-421E-BE9A-6522D3DD5E51}" name="Estimated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EBBE-49A5-4D22-B537-C34C90582629}">
  <dimension ref="A1:F145"/>
  <sheetViews>
    <sheetView tabSelected="1" workbookViewId="0">
      <selection activeCell="E1" sqref="E1:E1048576"/>
    </sheetView>
  </sheetViews>
  <sheetFormatPr defaultRowHeight="15" x14ac:dyDescent="0.35"/>
  <cols>
    <col min="1" max="1" width="15.44140625" style="3" customWidth="1"/>
    <col min="2" max="2" width="18.33203125" style="4" customWidth="1"/>
    <col min="3" max="3" width="19.44140625" style="4" customWidth="1"/>
    <col min="4" max="4" width="32.77734375" style="10" customWidth="1"/>
    <col min="6" max="6" width="9.109375" bestFit="1" customWidth="1"/>
  </cols>
  <sheetData>
    <row r="1" spans="1:6" x14ac:dyDescent="0.35">
      <c r="A1" s="1" t="s">
        <v>0</v>
      </c>
      <c r="B1" s="2" t="s">
        <v>1</v>
      </c>
      <c r="C1" s="2" t="s">
        <v>7</v>
      </c>
      <c r="D1" s="9" t="s">
        <v>13</v>
      </c>
    </row>
    <row r="2" spans="1:6" x14ac:dyDescent="0.35">
      <c r="A2" s="3">
        <v>44414</v>
      </c>
      <c r="B2" s="4" t="s">
        <v>60</v>
      </c>
      <c r="C2" s="4" t="s">
        <v>44</v>
      </c>
      <c r="D2" s="10">
        <v>19.950000000000003</v>
      </c>
      <c r="F2" s="10"/>
    </row>
    <row r="3" spans="1:6" x14ac:dyDescent="0.35">
      <c r="A3" s="3">
        <v>44417</v>
      </c>
      <c r="B3" s="4" t="s">
        <v>30</v>
      </c>
      <c r="C3" s="4" t="s">
        <v>45</v>
      </c>
      <c r="D3" s="10">
        <v>20.88</v>
      </c>
    </row>
    <row r="4" spans="1:6" x14ac:dyDescent="0.35">
      <c r="A4" s="3">
        <v>44415</v>
      </c>
      <c r="B4" s="4" t="s">
        <v>11</v>
      </c>
      <c r="C4" s="4" t="s">
        <v>45</v>
      </c>
      <c r="D4" s="10">
        <v>39.799999999999997</v>
      </c>
    </row>
    <row r="5" spans="1:6" x14ac:dyDescent="0.35">
      <c r="A5" s="3">
        <v>44403</v>
      </c>
      <c r="B5" s="4" t="s">
        <v>60</v>
      </c>
      <c r="C5" s="4" t="s">
        <v>45</v>
      </c>
      <c r="D5" s="10">
        <v>20.88</v>
      </c>
    </row>
    <row r="6" spans="1:6" x14ac:dyDescent="0.35">
      <c r="A6" s="3">
        <v>44408</v>
      </c>
      <c r="B6" s="4" t="s">
        <v>33</v>
      </c>
      <c r="C6" s="4" t="s">
        <v>45</v>
      </c>
      <c r="D6" s="10">
        <v>31.84</v>
      </c>
    </row>
    <row r="7" spans="1:6" x14ac:dyDescent="0.35">
      <c r="A7" s="3">
        <v>44416</v>
      </c>
      <c r="B7" s="4" t="s">
        <v>34</v>
      </c>
      <c r="C7" s="4" t="s">
        <v>45</v>
      </c>
      <c r="D7" s="10">
        <v>15.9</v>
      </c>
    </row>
    <row r="8" spans="1:6" x14ac:dyDescent="0.35">
      <c r="A8" s="3">
        <v>44411</v>
      </c>
      <c r="B8" s="4" t="s">
        <v>2</v>
      </c>
      <c r="C8" s="4" t="s">
        <v>45</v>
      </c>
      <c r="D8" s="10">
        <v>15.92</v>
      </c>
    </row>
    <row r="9" spans="1:6" x14ac:dyDescent="0.35">
      <c r="A9" s="3">
        <v>44417</v>
      </c>
      <c r="B9" s="4" t="s">
        <v>35</v>
      </c>
      <c r="C9" s="4" t="s">
        <v>45</v>
      </c>
      <c r="D9" s="10">
        <v>34.799999999999997</v>
      </c>
    </row>
    <row r="10" spans="1:6" x14ac:dyDescent="0.35">
      <c r="A10" s="3">
        <v>44407</v>
      </c>
      <c r="B10" s="4" t="s">
        <v>60</v>
      </c>
      <c r="C10" s="4" t="s">
        <v>45</v>
      </c>
      <c r="D10" s="10">
        <v>31.84</v>
      </c>
    </row>
    <row r="11" spans="1:6" x14ac:dyDescent="0.35">
      <c r="A11" s="3">
        <v>44409</v>
      </c>
      <c r="B11" s="4" t="s">
        <v>36</v>
      </c>
      <c r="C11" s="4" t="s">
        <v>48</v>
      </c>
      <c r="D11" s="10">
        <v>44.75</v>
      </c>
    </row>
    <row r="12" spans="1:6" x14ac:dyDescent="0.35">
      <c r="A12" s="3">
        <v>44403</v>
      </c>
      <c r="B12" s="4" t="s">
        <v>38</v>
      </c>
      <c r="C12" s="4" t="s">
        <v>48</v>
      </c>
      <c r="D12" s="10">
        <v>6.96</v>
      </c>
    </row>
    <row r="13" spans="1:6" x14ac:dyDescent="0.35">
      <c r="A13" s="3">
        <v>44411</v>
      </c>
      <c r="B13" s="4" t="s">
        <v>39</v>
      </c>
      <c r="C13" s="4" t="s">
        <v>45</v>
      </c>
      <c r="D13" s="10">
        <v>7.96</v>
      </c>
    </row>
    <row r="14" spans="1:6" x14ac:dyDescent="0.35">
      <c r="A14" s="3">
        <v>44403</v>
      </c>
      <c r="B14" s="4" t="s">
        <v>40</v>
      </c>
      <c r="C14" s="4" t="s">
        <v>49</v>
      </c>
      <c r="D14" s="10">
        <v>31.84</v>
      </c>
    </row>
    <row r="15" spans="1:6" x14ac:dyDescent="0.35">
      <c r="A15" s="3">
        <v>44412</v>
      </c>
      <c r="B15" s="4" t="s">
        <v>11</v>
      </c>
      <c r="C15" s="4" t="s">
        <v>45</v>
      </c>
      <c r="D15" s="10">
        <v>39.799999999999997</v>
      </c>
    </row>
    <row r="16" spans="1:6" x14ac:dyDescent="0.35">
      <c r="A16" s="3">
        <v>44412</v>
      </c>
      <c r="B16" s="4" t="s">
        <v>32</v>
      </c>
      <c r="C16" s="4" t="s">
        <v>45</v>
      </c>
      <c r="D16" s="10">
        <v>15.9</v>
      </c>
    </row>
    <row r="17" spans="1:4" x14ac:dyDescent="0.35">
      <c r="A17" s="3">
        <v>44404</v>
      </c>
      <c r="B17" s="4" t="s">
        <v>60</v>
      </c>
      <c r="C17" s="4" t="s">
        <v>45</v>
      </c>
      <c r="D17" s="10">
        <v>23.88</v>
      </c>
    </row>
    <row r="18" spans="1:4" x14ac:dyDescent="0.35">
      <c r="A18" s="3">
        <v>44413</v>
      </c>
      <c r="B18" s="4" t="s">
        <v>34</v>
      </c>
      <c r="C18" s="4" t="s">
        <v>48</v>
      </c>
      <c r="D18" s="10">
        <v>27.88</v>
      </c>
    </row>
    <row r="19" spans="1:4" x14ac:dyDescent="0.35">
      <c r="A19" s="3">
        <v>44413</v>
      </c>
      <c r="B19" s="4" t="s">
        <v>2</v>
      </c>
      <c r="C19" s="4" t="s">
        <v>45</v>
      </c>
      <c r="D19" s="10">
        <v>34.85</v>
      </c>
    </row>
    <row r="20" spans="1:4" x14ac:dyDescent="0.35">
      <c r="A20" s="3">
        <v>44404</v>
      </c>
      <c r="B20" s="4" t="s">
        <v>29</v>
      </c>
      <c r="C20" s="4" t="s">
        <v>45</v>
      </c>
      <c r="D20" s="10">
        <v>20.91</v>
      </c>
    </row>
    <row r="21" spans="1:4" x14ac:dyDescent="0.35">
      <c r="A21" s="3">
        <v>44410</v>
      </c>
      <c r="B21" s="4" t="s">
        <v>30</v>
      </c>
      <c r="C21" s="4" t="s">
        <v>45</v>
      </c>
      <c r="D21" s="10">
        <v>15.9</v>
      </c>
    </row>
    <row r="22" spans="1:4" x14ac:dyDescent="0.35">
      <c r="A22" s="3">
        <v>44412</v>
      </c>
      <c r="B22" s="4" t="s">
        <v>11</v>
      </c>
      <c r="C22" s="4" t="s">
        <v>45</v>
      </c>
      <c r="D22" s="10">
        <v>44.75</v>
      </c>
    </row>
    <row r="23" spans="1:4" x14ac:dyDescent="0.35">
      <c r="A23" s="3">
        <v>44412</v>
      </c>
      <c r="B23" s="4" t="s">
        <v>8</v>
      </c>
      <c r="C23" s="4" t="s">
        <v>45</v>
      </c>
      <c r="D23" s="10">
        <v>23.85</v>
      </c>
    </row>
    <row r="24" spans="1:4" x14ac:dyDescent="0.35">
      <c r="A24" s="3">
        <v>44404</v>
      </c>
      <c r="B24" s="4" t="s">
        <v>33</v>
      </c>
      <c r="C24" s="4" t="s">
        <v>45</v>
      </c>
      <c r="D24" s="10">
        <v>34.799999999999997</v>
      </c>
    </row>
    <row r="25" spans="1:4" x14ac:dyDescent="0.35">
      <c r="A25" s="3">
        <v>44403</v>
      </c>
      <c r="B25" s="4" t="s">
        <v>34</v>
      </c>
      <c r="C25" s="4" t="s">
        <v>45</v>
      </c>
      <c r="D25" s="10">
        <v>23.88</v>
      </c>
    </row>
    <row r="26" spans="1:4" x14ac:dyDescent="0.35">
      <c r="A26" s="3">
        <v>44413</v>
      </c>
      <c r="B26" s="4" t="s">
        <v>2</v>
      </c>
      <c r="C26" s="4" t="s">
        <v>45</v>
      </c>
      <c r="D26" s="10">
        <v>23.88</v>
      </c>
    </row>
    <row r="27" spans="1:4" x14ac:dyDescent="0.35">
      <c r="A27" s="3">
        <v>44404</v>
      </c>
      <c r="B27" s="4" t="s">
        <v>29</v>
      </c>
      <c r="C27" s="4" t="s">
        <v>45</v>
      </c>
      <c r="D27" s="10">
        <v>17.899999999999999</v>
      </c>
    </row>
    <row r="28" spans="1:4" x14ac:dyDescent="0.35">
      <c r="A28" s="3">
        <v>44402</v>
      </c>
      <c r="B28" s="4" t="s">
        <v>30</v>
      </c>
      <c r="C28" s="4" t="s">
        <v>45</v>
      </c>
      <c r="D28" s="10">
        <v>23.85</v>
      </c>
    </row>
    <row r="29" spans="1:4" x14ac:dyDescent="0.35">
      <c r="A29" s="3">
        <v>44403</v>
      </c>
      <c r="B29" s="4" t="s">
        <v>11</v>
      </c>
      <c r="C29" s="4" t="s">
        <v>45</v>
      </c>
      <c r="D29" s="10">
        <v>39.799999999999997</v>
      </c>
    </row>
    <row r="30" spans="1:4" x14ac:dyDescent="0.35">
      <c r="A30" s="3">
        <v>44416</v>
      </c>
      <c r="B30" s="4" t="s">
        <v>8</v>
      </c>
      <c r="C30" s="4" t="s">
        <v>45</v>
      </c>
      <c r="D30" s="10">
        <v>26.849999999999998</v>
      </c>
    </row>
    <row r="31" spans="1:4" x14ac:dyDescent="0.35">
      <c r="A31" s="3">
        <v>44413</v>
      </c>
      <c r="B31" s="4" t="s">
        <v>33</v>
      </c>
      <c r="C31" s="4" t="s">
        <v>45</v>
      </c>
      <c r="D31" s="10">
        <v>35.799999999999997</v>
      </c>
    </row>
    <row r="32" spans="1:4" x14ac:dyDescent="0.35">
      <c r="A32" s="3">
        <v>44417</v>
      </c>
      <c r="B32" s="4" t="s">
        <v>34</v>
      </c>
      <c r="C32" s="4" t="s">
        <v>45</v>
      </c>
      <c r="D32" s="10">
        <v>23.88</v>
      </c>
    </row>
    <row r="33" spans="1:4" x14ac:dyDescent="0.35">
      <c r="A33" s="3">
        <v>44403</v>
      </c>
      <c r="B33" s="4" t="s">
        <v>2</v>
      </c>
      <c r="C33" s="4" t="s">
        <v>49</v>
      </c>
      <c r="D33" s="10">
        <v>27.84</v>
      </c>
    </row>
    <row r="34" spans="1:4" x14ac:dyDescent="0.35">
      <c r="A34" s="3">
        <v>44403</v>
      </c>
      <c r="B34" s="4" t="s">
        <v>60</v>
      </c>
      <c r="C34" s="4" t="s">
        <v>45</v>
      </c>
      <c r="D34" s="10">
        <v>31.84</v>
      </c>
    </row>
    <row r="35" spans="1:4" x14ac:dyDescent="0.35">
      <c r="A35" s="3">
        <v>44417</v>
      </c>
      <c r="B35" s="4" t="s">
        <v>30</v>
      </c>
      <c r="C35" s="4" t="s">
        <v>45</v>
      </c>
      <c r="D35" s="10">
        <v>44.75</v>
      </c>
    </row>
    <row r="36" spans="1:4" x14ac:dyDescent="0.35">
      <c r="A36" s="3">
        <v>44414</v>
      </c>
      <c r="B36" s="4" t="s">
        <v>60</v>
      </c>
      <c r="C36" s="4" t="s">
        <v>50</v>
      </c>
      <c r="D36" s="10">
        <v>15.92</v>
      </c>
    </row>
    <row r="37" spans="1:4" x14ac:dyDescent="0.35">
      <c r="A37" s="3">
        <v>44413</v>
      </c>
      <c r="B37" s="4" t="s">
        <v>32</v>
      </c>
      <c r="C37" s="4" t="s">
        <v>45</v>
      </c>
      <c r="D37" s="10">
        <v>34.799999999999997</v>
      </c>
    </row>
    <row r="38" spans="1:4" x14ac:dyDescent="0.35">
      <c r="A38" s="3">
        <v>44404</v>
      </c>
      <c r="B38" s="4" t="s">
        <v>8</v>
      </c>
      <c r="C38" s="4" t="s">
        <v>45</v>
      </c>
      <c r="D38" s="10">
        <v>27.84</v>
      </c>
    </row>
    <row r="39" spans="1:4" x14ac:dyDescent="0.35">
      <c r="A39" s="3">
        <v>44406</v>
      </c>
      <c r="B39" s="4" t="s">
        <v>8</v>
      </c>
      <c r="C39" s="4" t="s">
        <v>45</v>
      </c>
      <c r="D39" s="10">
        <v>7.96</v>
      </c>
    </row>
    <row r="40" spans="1:4" x14ac:dyDescent="0.35">
      <c r="A40" s="3">
        <v>44404</v>
      </c>
      <c r="B40" s="4" t="s">
        <v>2</v>
      </c>
      <c r="C40" s="4" t="s">
        <v>45</v>
      </c>
      <c r="D40" s="10">
        <v>15.92</v>
      </c>
    </row>
    <row r="41" spans="1:4" x14ac:dyDescent="0.35">
      <c r="A41" s="3">
        <v>44416</v>
      </c>
      <c r="B41" s="4" t="s">
        <v>29</v>
      </c>
      <c r="C41" s="4" t="s">
        <v>45</v>
      </c>
      <c r="D41" s="10">
        <v>31.84</v>
      </c>
    </row>
    <row r="42" spans="1:4" x14ac:dyDescent="0.35">
      <c r="A42" s="3">
        <v>44416</v>
      </c>
      <c r="B42" s="4" t="s">
        <v>30</v>
      </c>
      <c r="C42" s="4" t="s">
        <v>50</v>
      </c>
      <c r="D42" s="10">
        <v>7.96</v>
      </c>
    </row>
    <row r="43" spans="1:4" x14ac:dyDescent="0.35">
      <c r="A43" s="3">
        <v>44405</v>
      </c>
      <c r="B43" s="4" t="s">
        <v>11</v>
      </c>
      <c r="C43" s="4" t="s">
        <v>45</v>
      </c>
      <c r="D43" s="10">
        <v>31.84</v>
      </c>
    </row>
    <row r="44" spans="1:4" x14ac:dyDescent="0.35">
      <c r="A44" s="3">
        <v>44403</v>
      </c>
      <c r="B44" s="4" t="s">
        <v>32</v>
      </c>
      <c r="C44" s="4" t="s">
        <v>51</v>
      </c>
      <c r="D44" s="10">
        <v>27.84</v>
      </c>
    </row>
    <row r="45" spans="1:4" x14ac:dyDescent="0.35">
      <c r="A45" s="3">
        <v>44406</v>
      </c>
      <c r="B45" s="4" t="s">
        <v>33</v>
      </c>
      <c r="C45" s="4" t="s">
        <v>45</v>
      </c>
      <c r="D45" s="10">
        <v>23.85</v>
      </c>
    </row>
    <row r="46" spans="1:4" x14ac:dyDescent="0.35">
      <c r="A46" s="3">
        <v>44413</v>
      </c>
      <c r="B46" s="4" t="s">
        <v>34</v>
      </c>
      <c r="C46" s="4" t="s">
        <v>51</v>
      </c>
      <c r="D46" s="10">
        <v>31.8</v>
      </c>
    </row>
    <row r="47" spans="1:4" x14ac:dyDescent="0.35">
      <c r="A47" s="3">
        <v>44405</v>
      </c>
      <c r="B47" s="4" t="s">
        <v>2</v>
      </c>
      <c r="C47" s="4" t="s">
        <v>45</v>
      </c>
      <c r="D47" s="10">
        <v>13.92</v>
      </c>
    </row>
    <row r="48" spans="1:4" x14ac:dyDescent="0.35">
      <c r="A48" s="3">
        <v>44408</v>
      </c>
      <c r="B48" s="4" t="s">
        <v>29</v>
      </c>
      <c r="C48" s="4" t="s">
        <v>45</v>
      </c>
      <c r="D48" s="10">
        <v>39.799999999999997</v>
      </c>
    </row>
    <row r="49" spans="1:4" x14ac:dyDescent="0.35">
      <c r="A49" s="3">
        <v>44412</v>
      </c>
      <c r="B49" s="4" t="s">
        <v>30</v>
      </c>
      <c r="C49" s="4" t="s">
        <v>53</v>
      </c>
      <c r="D49" s="10">
        <v>7.96</v>
      </c>
    </row>
    <row r="50" spans="1:4" x14ac:dyDescent="0.35">
      <c r="A50" s="3">
        <v>44413</v>
      </c>
      <c r="B50" s="4" t="s">
        <v>11</v>
      </c>
      <c r="C50" s="4" t="s">
        <v>45</v>
      </c>
      <c r="D50" s="10">
        <v>31.84</v>
      </c>
    </row>
    <row r="51" spans="1:4" x14ac:dyDescent="0.35">
      <c r="A51" s="3">
        <v>44405</v>
      </c>
      <c r="B51" s="4" t="s">
        <v>32</v>
      </c>
      <c r="C51" s="4" t="s">
        <v>45</v>
      </c>
      <c r="D51" s="10">
        <v>27.84</v>
      </c>
    </row>
    <row r="52" spans="1:4" x14ac:dyDescent="0.35">
      <c r="A52" s="3">
        <v>44414</v>
      </c>
      <c r="B52" s="4" t="s">
        <v>33</v>
      </c>
      <c r="C52" s="4" t="s">
        <v>45</v>
      </c>
      <c r="D52" s="10">
        <v>44.75</v>
      </c>
    </row>
    <row r="53" spans="1:4" x14ac:dyDescent="0.35">
      <c r="A53" s="3">
        <v>44404</v>
      </c>
      <c r="B53" s="4" t="s">
        <v>34</v>
      </c>
      <c r="C53" s="4" t="s">
        <v>43</v>
      </c>
      <c r="D53" s="10">
        <v>23.88</v>
      </c>
    </row>
    <row r="54" spans="1:4" x14ac:dyDescent="0.35">
      <c r="A54" s="3">
        <v>44403</v>
      </c>
      <c r="B54" s="4" t="s">
        <v>2</v>
      </c>
      <c r="C54" s="4" t="s">
        <v>43</v>
      </c>
      <c r="D54" s="10">
        <v>13.92</v>
      </c>
    </row>
    <row r="55" spans="1:4" x14ac:dyDescent="0.35">
      <c r="A55" s="3">
        <v>44416</v>
      </c>
      <c r="B55" s="4" t="s">
        <v>29</v>
      </c>
      <c r="C55" s="4" t="s">
        <v>47</v>
      </c>
      <c r="D55" s="10">
        <v>7.96</v>
      </c>
    </row>
    <row r="56" spans="1:4" x14ac:dyDescent="0.35">
      <c r="A56" s="3">
        <v>44414</v>
      </c>
      <c r="B56" s="4" t="s">
        <v>30</v>
      </c>
      <c r="C56" s="4" t="s">
        <v>42</v>
      </c>
      <c r="D56" s="10">
        <v>15.92</v>
      </c>
    </row>
    <row r="57" spans="1:4" x14ac:dyDescent="0.35">
      <c r="A57" s="3">
        <v>44413</v>
      </c>
      <c r="B57" s="4" t="s">
        <v>11</v>
      </c>
      <c r="C57" s="4" t="s">
        <v>52</v>
      </c>
      <c r="D57" s="10">
        <v>20.88</v>
      </c>
    </row>
    <row r="58" spans="1:4" x14ac:dyDescent="0.35">
      <c r="A58" s="3">
        <v>44409</v>
      </c>
      <c r="B58" s="4" t="s">
        <v>32</v>
      </c>
      <c r="C58" s="4" t="s">
        <v>52</v>
      </c>
      <c r="D58" s="10">
        <v>39.799999999999997</v>
      </c>
    </row>
    <row r="59" spans="1:4" x14ac:dyDescent="0.35">
      <c r="A59" s="3">
        <v>44410</v>
      </c>
      <c r="B59" s="4" t="s">
        <v>33</v>
      </c>
      <c r="C59" s="4" t="s">
        <v>53</v>
      </c>
      <c r="D59" s="10">
        <v>31.84</v>
      </c>
    </row>
    <row r="60" spans="1:4" x14ac:dyDescent="0.35">
      <c r="A60" s="3">
        <v>44413</v>
      </c>
      <c r="B60" s="4" t="s">
        <v>34</v>
      </c>
      <c r="C60" s="4" t="s">
        <v>53</v>
      </c>
      <c r="D60" s="10">
        <v>39.799999999999997</v>
      </c>
    </row>
    <row r="61" spans="1:4" x14ac:dyDescent="0.35">
      <c r="A61" s="3">
        <v>44409</v>
      </c>
      <c r="B61" s="4" t="s">
        <v>2</v>
      </c>
      <c r="C61" s="4" t="s">
        <v>45</v>
      </c>
      <c r="D61" s="10">
        <v>13.92</v>
      </c>
    </row>
    <row r="62" spans="1:4" x14ac:dyDescent="0.35">
      <c r="A62" s="3">
        <v>44415</v>
      </c>
      <c r="B62" s="4" t="s">
        <v>29</v>
      </c>
      <c r="C62" s="4" t="s">
        <v>45</v>
      </c>
      <c r="D62" s="10">
        <v>35.799999999999997</v>
      </c>
    </row>
    <row r="63" spans="1:4" x14ac:dyDescent="0.35">
      <c r="A63" s="3">
        <v>44413</v>
      </c>
      <c r="B63" s="4" t="s">
        <v>30</v>
      </c>
      <c r="C63" s="4" t="s">
        <v>45</v>
      </c>
      <c r="D63" s="10">
        <v>7.96</v>
      </c>
    </row>
    <row r="64" spans="1:4" x14ac:dyDescent="0.35">
      <c r="A64" s="3">
        <v>44407</v>
      </c>
      <c r="B64" s="4" t="s">
        <v>11</v>
      </c>
      <c r="C64" s="4" t="s">
        <v>45</v>
      </c>
      <c r="D64" s="10">
        <v>15.9</v>
      </c>
    </row>
    <row r="65" spans="1:4" x14ac:dyDescent="0.35">
      <c r="A65" s="3">
        <v>44409</v>
      </c>
      <c r="B65" s="4" t="s">
        <v>32</v>
      </c>
      <c r="C65" s="4" t="s">
        <v>45</v>
      </c>
      <c r="D65" s="10">
        <v>35.799999999999997</v>
      </c>
    </row>
    <row r="66" spans="1:4" x14ac:dyDescent="0.35">
      <c r="A66" s="3">
        <v>44410</v>
      </c>
      <c r="B66" s="4" t="s">
        <v>33</v>
      </c>
      <c r="C66" s="4" t="s">
        <v>58</v>
      </c>
      <c r="D66" s="10">
        <v>20.88</v>
      </c>
    </row>
    <row r="67" spans="1:4" x14ac:dyDescent="0.35">
      <c r="A67" s="3">
        <v>44409</v>
      </c>
      <c r="B67" s="4" t="s">
        <v>34</v>
      </c>
      <c r="C67" s="4" t="s">
        <v>47</v>
      </c>
      <c r="D67" s="10">
        <v>39.799999999999997</v>
      </c>
    </row>
    <row r="68" spans="1:4" x14ac:dyDescent="0.35">
      <c r="A68" s="3">
        <v>44414</v>
      </c>
      <c r="B68" s="4" t="s">
        <v>2</v>
      </c>
      <c r="C68" s="4" t="s">
        <v>45</v>
      </c>
      <c r="D68" s="10">
        <v>20.88</v>
      </c>
    </row>
    <row r="69" spans="1:4" x14ac:dyDescent="0.35">
      <c r="A69" s="3">
        <v>44417</v>
      </c>
      <c r="B69" s="4" t="s">
        <v>29</v>
      </c>
      <c r="C69" s="4" t="s">
        <v>45</v>
      </c>
      <c r="D69" s="10">
        <v>17.899999999999999</v>
      </c>
    </row>
    <row r="70" spans="1:4" x14ac:dyDescent="0.35">
      <c r="A70" s="3">
        <v>44413</v>
      </c>
      <c r="B70" s="4" t="s">
        <v>30</v>
      </c>
      <c r="C70" s="4" t="s">
        <v>45</v>
      </c>
      <c r="D70" s="10">
        <v>34.799999999999997</v>
      </c>
    </row>
    <row r="71" spans="1:4" x14ac:dyDescent="0.35">
      <c r="A71" s="3">
        <v>44415</v>
      </c>
      <c r="B71" s="4" t="s">
        <v>11</v>
      </c>
      <c r="C71" s="4" t="s">
        <v>45</v>
      </c>
      <c r="D71" s="10">
        <v>31.8</v>
      </c>
    </row>
    <row r="72" spans="1:4" x14ac:dyDescent="0.35">
      <c r="A72" s="3">
        <v>44408</v>
      </c>
      <c r="B72" s="4" t="s">
        <v>32</v>
      </c>
      <c r="C72" s="4" t="s">
        <v>41</v>
      </c>
      <c r="D72" s="10">
        <v>34.799999999999997</v>
      </c>
    </row>
    <row r="73" spans="1:4" x14ac:dyDescent="0.35">
      <c r="A73" s="3">
        <v>44414</v>
      </c>
      <c r="B73" s="4" t="s">
        <v>33</v>
      </c>
      <c r="C73" s="4" t="s">
        <v>58</v>
      </c>
      <c r="D73" s="10">
        <v>6.96</v>
      </c>
    </row>
    <row r="74" spans="1:4" x14ac:dyDescent="0.35">
      <c r="A74" s="3">
        <v>44416</v>
      </c>
      <c r="B74" s="4" t="s">
        <v>34</v>
      </c>
      <c r="C74" s="4" t="s">
        <v>45</v>
      </c>
      <c r="D74" s="10">
        <v>26.849999999999998</v>
      </c>
    </row>
    <row r="75" spans="1:4" x14ac:dyDescent="0.35">
      <c r="A75" s="3">
        <v>44406</v>
      </c>
      <c r="B75" s="4" t="s">
        <v>2</v>
      </c>
      <c r="C75" s="4" t="s">
        <v>45</v>
      </c>
      <c r="D75" s="10">
        <v>31.84</v>
      </c>
    </row>
    <row r="76" spans="1:4" x14ac:dyDescent="0.35">
      <c r="A76" s="3">
        <v>44407</v>
      </c>
      <c r="B76" s="4" t="s">
        <v>29</v>
      </c>
      <c r="C76" s="4" t="s">
        <v>58</v>
      </c>
      <c r="D76" s="10">
        <v>39.799999999999997</v>
      </c>
    </row>
    <row r="77" spans="1:4" x14ac:dyDescent="0.35">
      <c r="A77" s="3">
        <v>44413</v>
      </c>
      <c r="B77" s="4" t="s">
        <v>30</v>
      </c>
      <c r="C77" s="4" t="s">
        <v>45</v>
      </c>
      <c r="D77" s="10">
        <v>20.88</v>
      </c>
    </row>
    <row r="78" spans="1:4" x14ac:dyDescent="0.35">
      <c r="A78" s="3">
        <v>44416</v>
      </c>
      <c r="B78" s="4" t="s">
        <v>11</v>
      </c>
      <c r="C78" s="4" t="s">
        <v>45</v>
      </c>
      <c r="D78" s="10">
        <v>31.8</v>
      </c>
    </row>
    <row r="79" spans="1:4" x14ac:dyDescent="0.35">
      <c r="A79" s="3">
        <v>44406</v>
      </c>
      <c r="B79" s="4" t="s">
        <v>32</v>
      </c>
      <c r="C79" s="4" t="s">
        <v>45</v>
      </c>
      <c r="D79" s="10">
        <v>8.9499999999999993</v>
      </c>
    </row>
    <row r="80" spans="1:4" x14ac:dyDescent="0.35">
      <c r="A80" s="3">
        <v>44417</v>
      </c>
      <c r="B80" s="4" t="s">
        <v>33</v>
      </c>
      <c r="C80" s="4" t="s">
        <v>45</v>
      </c>
      <c r="D80" s="10">
        <v>6.96</v>
      </c>
    </row>
    <row r="81" spans="1:4" x14ac:dyDescent="0.35">
      <c r="A81" s="3">
        <v>44409</v>
      </c>
      <c r="B81" s="4" t="s">
        <v>34</v>
      </c>
      <c r="C81" s="4" t="s">
        <v>12</v>
      </c>
      <c r="D81" s="10">
        <v>7.95</v>
      </c>
    </row>
    <row r="82" spans="1:4" x14ac:dyDescent="0.35">
      <c r="A82" s="3">
        <v>44403</v>
      </c>
      <c r="B82" s="4" t="s">
        <v>2</v>
      </c>
      <c r="C82" s="4" t="s">
        <v>45</v>
      </c>
      <c r="D82" s="10">
        <v>7.96</v>
      </c>
    </row>
    <row r="83" spans="1:4" x14ac:dyDescent="0.35">
      <c r="A83" s="3">
        <v>44403</v>
      </c>
      <c r="B83" s="4" t="s">
        <v>29</v>
      </c>
      <c r="C83" s="4" t="s">
        <v>45</v>
      </c>
      <c r="D83" s="10">
        <v>15.92</v>
      </c>
    </row>
    <row r="84" spans="1:4" x14ac:dyDescent="0.35">
      <c r="A84" s="3">
        <v>44412</v>
      </c>
      <c r="B84" s="4" t="s">
        <v>30</v>
      </c>
      <c r="C84" s="4" t="s">
        <v>45</v>
      </c>
      <c r="D84" s="10">
        <v>7.96</v>
      </c>
    </row>
    <row r="85" spans="1:4" x14ac:dyDescent="0.35">
      <c r="A85" s="3">
        <v>44407</v>
      </c>
      <c r="B85" s="4" t="s">
        <v>11</v>
      </c>
      <c r="C85" s="4" t="s">
        <v>45</v>
      </c>
      <c r="D85" s="10">
        <v>31.84</v>
      </c>
    </row>
    <row r="86" spans="1:4" x14ac:dyDescent="0.35">
      <c r="A86" s="3">
        <v>44413</v>
      </c>
      <c r="B86" s="4" t="s">
        <v>32</v>
      </c>
      <c r="C86" s="4" t="s">
        <v>45</v>
      </c>
      <c r="D86" s="10">
        <v>20.88</v>
      </c>
    </row>
    <row r="87" spans="1:4" x14ac:dyDescent="0.35">
      <c r="A87" s="3">
        <v>44407</v>
      </c>
      <c r="B87" s="4" t="s">
        <v>33</v>
      </c>
      <c r="C87" s="4" t="s">
        <v>12</v>
      </c>
      <c r="D87" s="10">
        <v>15.92</v>
      </c>
    </row>
    <row r="88" spans="1:4" x14ac:dyDescent="0.35">
      <c r="A88" s="3">
        <v>44409</v>
      </c>
      <c r="B88" s="4" t="s">
        <v>34</v>
      </c>
      <c r="C88" s="4" t="s">
        <v>12</v>
      </c>
      <c r="D88" s="10">
        <v>17.899999999999999</v>
      </c>
    </row>
    <row r="89" spans="1:4" x14ac:dyDescent="0.35">
      <c r="A89" s="3">
        <v>44414</v>
      </c>
      <c r="B89" s="4" t="s">
        <v>2</v>
      </c>
      <c r="C89" s="4" t="s">
        <v>45</v>
      </c>
      <c r="D89" s="10">
        <v>39.799999999999997</v>
      </c>
    </row>
    <row r="90" spans="1:4" x14ac:dyDescent="0.35">
      <c r="A90" s="3">
        <v>44412</v>
      </c>
      <c r="B90" s="4" t="s">
        <v>29</v>
      </c>
      <c r="C90" s="4" t="s">
        <v>45</v>
      </c>
      <c r="D90" s="10">
        <v>44.75</v>
      </c>
    </row>
    <row r="91" spans="1:4" x14ac:dyDescent="0.35">
      <c r="A91" s="3">
        <v>44417</v>
      </c>
      <c r="B91" s="4" t="s">
        <v>30</v>
      </c>
      <c r="C91" s="4" t="s">
        <v>45</v>
      </c>
      <c r="D91" s="10">
        <v>23.88</v>
      </c>
    </row>
    <row r="92" spans="1:4" x14ac:dyDescent="0.35">
      <c r="A92" s="3">
        <v>44404</v>
      </c>
      <c r="B92" s="4" t="s">
        <v>11</v>
      </c>
      <c r="C92" s="4" t="s">
        <v>45</v>
      </c>
      <c r="D92" s="10">
        <v>15.92</v>
      </c>
    </row>
    <row r="93" spans="1:4" x14ac:dyDescent="0.35">
      <c r="A93" s="3">
        <v>44406</v>
      </c>
      <c r="B93" s="4" t="s">
        <v>32</v>
      </c>
      <c r="C93" s="4" t="s">
        <v>45</v>
      </c>
      <c r="D93" s="10">
        <v>23.88</v>
      </c>
    </row>
    <row r="94" spans="1:4" x14ac:dyDescent="0.35">
      <c r="A94" s="3">
        <v>44408</v>
      </c>
      <c r="B94" s="4" t="s">
        <v>33</v>
      </c>
      <c r="C94" s="4" t="s">
        <v>45</v>
      </c>
      <c r="D94" s="10">
        <v>39.75</v>
      </c>
    </row>
    <row r="95" spans="1:4" x14ac:dyDescent="0.35">
      <c r="A95" s="3">
        <v>44412</v>
      </c>
      <c r="B95" s="4" t="s">
        <v>34</v>
      </c>
      <c r="C95" s="4" t="s">
        <v>45</v>
      </c>
      <c r="D95" s="10">
        <v>20.88</v>
      </c>
    </row>
    <row r="96" spans="1:4" x14ac:dyDescent="0.35">
      <c r="A96" s="3">
        <v>44408</v>
      </c>
      <c r="B96" s="4" t="s">
        <v>2</v>
      </c>
      <c r="C96" s="4" t="s">
        <v>45</v>
      </c>
      <c r="D96" s="10">
        <v>17.899999999999999</v>
      </c>
    </row>
    <row r="97" spans="1:4" x14ac:dyDescent="0.35">
      <c r="A97" s="3">
        <v>44402</v>
      </c>
      <c r="B97" s="4" t="s">
        <v>29</v>
      </c>
      <c r="C97" s="4" t="s">
        <v>46</v>
      </c>
      <c r="D97" s="10">
        <v>34.799999999999997</v>
      </c>
    </row>
    <row r="98" spans="1:4" x14ac:dyDescent="0.35">
      <c r="A98" s="3">
        <v>44409</v>
      </c>
      <c r="B98" s="4" t="s">
        <v>30</v>
      </c>
      <c r="C98" s="4" t="s">
        <v>45</v>
      </c>
      <c r="D98" s="10">
        <v>6.96</v>
      </c>
    </row>
    <row r="99" spans="1:4" x14ac:dyDescent="0.35">
      <c r="A99" s="3">
        <v>44407</v>
      </c>
      <c r="B99" s="4" t="s">
        <v>11</v>
      </c>
      <c r="C99" s="4" t="s">
        <v>45</v>
      </c>
      <c r="D99" s="10">
        <v>6.96</v>
      </c>
    </row>
    <row r="100" spans="1:4" x14ac:dyDescent="0.35">
      <c r="A100" s="3">
        <v>44414</v>
      </c>
      <c r="B100" s="4" t="s">
        <v>32</v>
      </c>
      <c r="C100" s="4" t="s">
        <v>45</v>
      </c>
      <c r="D100" s="10">
        <v>34.799999999999997</v>
      </c>
    </row>
    <row r="101" spans="1:4" x14ac:dyDescent="0.35">
      <c r="A101" s="3">
        <v>44412</v>
      </c>
      <c r="B101" s="4" t="s">
        <v>33</v>
      </c>
      <c r="C101" s="4" t="s">
        <v>45</v>
      </c>
      <c r="D101" s="11">
        <v>35.799999999999997</v>
      </c>
    </row>
    <row r="102" spans="1:4" x14ac:dyDescent="0.35">
      <c r="A102" s="3">
        <v>44408</v>
      </c>
      <c r="B102" s="4" t="s">
        <v>34</v>
      </c>
      <c r="C102" s="4" t="s">
        <v>45</v>
      </c>
      <c r="D102" s="11">
        <v>35.799999999999997</v>
      </c>
    </row>
    <row r="103" spans="1:4" x14ac:dyDescent="0.35">
      <c r="A103" s="3">
        <v>44415</v>
      </c>
      <c r="B103" s="4" t="s">
        <v>2</v>
      </c>
      <c r="C103" s="4" t="s">
        <v>45</v>
      </c>
      <c r="D103" s="11">
        <v>35.799999999999997</v>
      </c>
    </row>
    <row r="104" spans="1:4" x14ac:dyDescent="0.35">
      <c r="A104" s="3">
        <v>44411</v>
      </c>
      <c r="B104" s="4" t="s">
        <v>29</v>
      </c>
      <c r="C104" s="4" t="s">
        <v>45</v>
      </c>
      <c r="D104" s="11">
        <v>45.8</v>
      </c>
    </row>
    <row r="105" spans="1:4" x14ac:dyDescent="0.35">
      <c r="A105" s="3">
        <v>44406</v>
      </c>
      <c r="B105" s="4" t="s">
        <v>30</v>
      </c>
      <c r="C105" s="4" t="s">
        <v>45</v>
      </c>
      <c r="D105" s="11">
        <v>35.799999999999997</v>
      </c>
    </row>
    <row r="106" spans="1:4" x14ac:dyDescent="0.35">
      <c r="A106" s="3">
        <v>44415</v>
      </c>
      <c r="B106" s="4" t="s">
        <v>11</v>
      </c>
      <c r="C106" s="4" t="s">
        <v>45</v>
      </c>
      <c r="D106" s="11">
        <v>35.9</v>
      </c>
    </row>
    <row r="107" spans="1:4" x14ac:dyDescent="0.35">
      <c r="A107" s="3">
        <v>44405</v>
      </c>
      <c r="B107" s="4" t="s">
        <v>32</v>
      </c>
      <c r="C107" s="4" t="s">
        <v>45</v>
      </c>
      <c r="D107" s="11">
        <v>35.799999999999997</v>
      </c>
    </row>
    <row r="108" spans="1:4" x14ac:dyDescent="0.35">
      <c r="A108" s="3">
        <v>44412</v>
      </c>
      <c r="B108" s="4" t="s">
        <v>33</v>
      </c>
      <c r="C108" s="4" t="s">
        <v>45</v>
      </c>
      <c r="D108" s="11">
        <v>35.799999999999997</v>
      </c>
    </row>
    <row r="109" spans="1:4" x14ac:dyDescent="0.35">
      <c r="A109" s="3">
        <v>44413</v>
      </c>
      <c r="B109" s="4" t="s">
        <v>34</v>
      </c>
      <c r="C109" s="4" t="s">
        <v>45</v>
      </c>
      <c r="D109" s="11">
        <v>35.799999999999997</v>
      </c>
    </row>
    <row r="110" spans="1:4" x14ac:dyDescent="0.35">
      <c r="A110" s="3">
        <v>44408</v>
      </c>
      <c r="B110" s="4" t="s">
        <v>2</v>
      </c>
      <c r="C110" s="4" t="s">
        <v>45</v>
      </c>
      <c r="D110" s="11">
        <v>35.799999999999997</v>
      </c>
    </row>
    <row r="111" spans="1:4" x14ac:dyDescent="0.35">
      <c r="A111" s="3">
        <v>44408</v>
      </c>
      <c r="B111" s="4" t="s">
        <v>29</v>
      </c>
      <c r="C111" s="4" t="s">
        <v>45</v>
      </c>
      <c r="D111" s="11">
        <v>5.8</v>
      </c>
    </row>
    <row r="112" spans="1:4" x14ac:dyDescent="0.35">
      <c r="A112" s="3">
        <v>44404</v>
      </c>
      <c r="B112" s="4" t="s">
        <v>30</v>
      </c>
      <c r="C112" s="4" t="s">
        <v>45</v>
      </c>
      <c r="D112" s="11">
        <v>35.799999999999997</v>
      </c>
    </row>
    <row r="113" spans="1:4" x14ac:dyDescent="0.35">
      <c r="A113" s="3">
        <v>44412</v>
      </c>
      <c r="B113" s="4" t="s">
        <v>11</v>
      </c>
      <c r="C113" s="4" t="s">
        <v>45</v>
      </c>
      <c r="D113" s="11">
        <v>35.799999999999997</v>
      </c>
    </row>
    <row r="114" spans="1:4" x14ac:dyDescent="0.35">
      <c r="A114" s="3">
        <v>44408</v>
      </c>
      <c r="B114" s="4" t="s">
        <v>32</v>
      </c>
      <c r="C114" s="4" t="s">
        <v>45</v>
      </c>
      <c r="D114" s="11">
        <v>95.8</v>
      </c>
    </row>
    <row r="115" spans="1:4" x14ac:dyDescent="0.35">
      <c r="A115" s="3">
        <v>44415</v>
      </c>
      <c r="B115" s="4" t="s">
        <v>33</v>
      </c>
      <c r="C115" s="4" t="s">
        <v>45</v>
      </c>
      <c r="D115" s="11">
        <v>35.799999999999997</v>
      </c>
    </row>
    <row r="116" spans="1:4" x14ac:dyDescent="0.35">
      <c r="A116" s="3">
        <v>44413</v>
      </c>
      <c r="B116" s="4" t="s">
        <v>34</v>
      </c>
      <c r="C116" s="4" t="s">
        <v>45</v>
      </c>
      <c r="D116" s="11">
        <v>95.8</v>
      </c>
    </row>
    <row r="117" spans="1:4" x14ac:dyDescent="0.35">
      <c r="A117" s="3">
        <v>44413</v>
      </c>
      <c r="B117" s="4" t="s">
        <v>2</v>
      </c>
      <c r="C117" s="4" t="s">
        <v>45</v>
      </c>
      <c r="D117" s="11">
        <v>35.799999999999997</v>
      </c>
    </row>
    <row r="118" spans="1:4" x14ac:dyDescent="0.35">
      <c r="A118" s="3">
        <v>44409</v>
      </c>
      <c r="B118" s="4" t="s">
        <v>29</v>
      </c>
      <c r="C118" s="4" t="s">
        <v>45</v>
      </c>
      <c r="D118" s="11">
        <v>3.8</v>
      </c>
    </row>
    <row r="119" spans="1:4" x14ac:dyDescent="0.35">
      <c r="A119" s="3">
        <v>44407</v>
      </c>
      <c r="B119" s="4" t="s">
        <v>30</v>
      </c>
      <c r="C119" s="4" t="s">
        <v>45</v>
      </c>
      <c r="D119" s="11">
        <v>45.23</v>
      </c>
    </row>
    <row r="120" spans="1:4" x14ac:dyDescent="0.35">
      <c r="D120" s="11"/>
    </row>
    <row r="121" spans="1:4" x14ac:dyDescent="0.35">
      <c r="D121" s="11"/>
    </row>
    <row r="122" spans="1:4" x14ac:dyDescent="0.35">
      <c r="D122" s="11"/>
    </row>
    <row r="123" spans="1:4" x14ac:dyDescent="0.35">
      <c r="D123" s="11"/>
    </row>
    <row r="124" spans="1:4" x14ac:dyDescent="0.35">
      <c r="D124" s="11"/>
    </row>
    <row r="125" spans="1:4" x14ac:dyDescent="0.35">
      <c r="D125" s="11"/>
    </row>
    <row r="126" spans="1:4" x14ac:dyDescent="0.35">
      <c r="D126" s="11"/>
    </row>
    <row r="127" spans="1:4" x14ac:dyDescent="0.35">
      <c r="D127" s="11"/>
    </row>
    <row r="128" spans="1:4" x14ac:dyDescent="0.35">
      <c r="D128" s="11"/>
    </row>
    <row r="129" spans="4:4" x14ac:dyDescent="0.35">
      <c r="D129" s="11"/>
    </row>
    <row r="130" spans="4:4" x14ac:dyDescent="0.35">
      <c r="D130" s="11"/>
    </row>
    <row r="131" spans="4:4" x14ac:dyDescent="0.35">
      <c r="D131" s="11"/>
    </row>
    <row r="132" spans="4:4" x14ac:dyDescent="0.35">
      <c r="D132" s="11"/>
    </row>
    <row r="133" spans="4:4" x14ac:dyDescent="0.35">
      <c r="D133" s="11"/>
    </row>
    <row r="134" spans="4:4" x14ac:dyDescent="0.35">
      <c r="D134" s="11"/>
    </row>
    <row r="135" spans="4:4" x14ac:dyDescent="0.35">
      <c r="D135" s="11"/>
    </row>
    <row r="136" spans="4:4" x14ac:dyDescent="0.35">
      <c r="D136" s="11"/>
    </row>
    <row r="137" spans="4:4" x14ac:dyDescent="0.35">
      <c r="D137" s="11"/>
    </row>
    <row r="138" spans="4:4" x14ac:dyDescent="0.35">
      <c r="D138" s="11"/>
    </row>
    <row r="139" spans="4:4" x14ac:dyDescent="0.35">
      <c r="D139" s="11"/>
    </row>
    <row r="140" spans="4:4" x14ac:dyDescent="0.35">
      <c r="D140" s="11"/>
    </row>
    <row r="141" spans="4:4" x14ac:dyDescent="0.35">
      <c r="D141" s="11"/>
    </row>
    <row r="142" spans="4:4" x14ac:dyDescent="0.35">
      <c r="D142" s="11"/>
    </row>
    <row r="143" spans="4:4" x14ac:dyDescent="0.35">
      <c r="D143" s="11"/>
    </row>
    <row r="144" spans="4:4" x14ac:dyDescent="0.35">
      <c r="D144" s="11"/>
    </row>
    <row r="145" spans="4:4" x14ac:dyDescent="0.35">
      <c r="D145" s="11"/>
    </row>
  </sheetData>
  <dataValidations count="1">
    <dataValidation type="list" allowBlank="1" showInputMessage="1" showErrorMessage="1" sqref="C2:C145" xr:uid="{A8768A0B-CF34-4A39-963C-5CDA09EFFA12}">
      <formula1>category_list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920C-A3FA-4A18-B43F-11A9DCC319E2}">
  <dimension ref="A1:B16"/>
  <sheetViews>
    <sheetView workbookViewId="0">
      <selection activeCell="A2" sqref="A2:XFD2"/>
    </sheetView>
  </sheetViews>
  <sheetFormatPr defaultRowHeight="14.4" x14ac:dyDescent="0.3"/>
  <cols>
    <col min="1" max="2" width="17.44140625" bestFit="1" customWidth="1"/>
  </cols>
  <sheetData>
    <row r="1" spans="1:2" x14ac:dyDescent="0.3">
      <c r="A1" t="s">
        <v>59</v>
      </c>
      <c r="B1" t="s">
        <v>7</v>
      </c>
    </row>
    <row r="2" spans="1:2" x14ac:dyDescent="0.3">
      <c r="A2" t="s">
        <v>41</v>
      </c>
      <c r="B2" t="s">
        <v>37</v>
      </c>
    </row>
    <row r="3" spans="1:2" x14ac:dyDescent="0.3">
      <c r="A3" t="s">
        <v>42</v>
      </c>
      <c r="B3" t="s">
        <v>37</v>
      </c>
    </row>
    <row r="4" spans="1:2" x14ac:dyDescent="0.3">
      <c r="A4" t="s">
        <v>43</v>
      </c>
      <c r="B4" t="s">
        <v>31</v>
      </c>
    </row>
    <row r="5" spans="1:2" x14ac:dyDescent="0.3">
      <c r="A5" t="s">
        <v>44</v>
      </c>
      <c r="B5" t="s">
        <v>37</v>
      </c>
    </row>
    <row r="6" spans="1:2" x14ac:dyDescent="0.3">
      <c r="A6" t="s">
        <v>45</v>
      </c>
      <c r="B6" t="s">
        <v>62</v>
      </c>
    </row>
    <row r="7" spans="1:2" x14ac:dyDescent="0.3">
      <c r="A7" t="s">
        <v>46</v>
      </c>
      <c r="B7" t="s">
        <v>62</v>
      </c>
    </row>
    <row r="8" spans="1:2" x14ac:dyDescent="0.3">
      <c r="A8" t="s">
        <v>47</v>
      </c>
      <c r="B8" t="s">
        <v>10</v>
      </c>
    </row>
    <row r="9" spans="1:2" x14ac:dyDescent="0.3">
      <c r="A9" t="s">
        <v>48</v>
      </c>
      <c r="B9" t="s">
        <v>37</v>
      </c>
    </row>
    <row r="10" spans="1:2" x14ac:dyDescent="0.3">
      <c r="A10" t="s">
        <v>49</v>
      </c>
      <c r="B10" t="s">
        <v>63</v>
      </c>
    </row>
    <row r="11" spans="1:2" x14ac:dyDescent="0.3">
      <c r="A11" t="s">
        <v>50</v>
      </c>
      <c r="B11" t="s">
        <v>37</v>
      </c>
    </row>
    <row r="12" spans="1:2" x14ac:dyDescent="0.3">
      <c r="A12" t="s">
        <v>51</v>
      </c>
      <c r="B12" t="s">
        <v>63</v>
      </c>
    </row>
    <row r="13" spans="1:2" x14ac:dyDescent="0.3">
      <c r="A13" t="s">
        <v>52</v>
      </c>
      <c r="B13" t="s">
        <v>64</v>
      </c>
    </row>
    <row r="14" spans="1:2" x14ac:dyDescent="0.3">
      <c r="A14" t="s">
        <v>53</v>
      </c>
      <c r="B14" t="s">
        <v>9</v>
      </c>
    </row>
    <row r="15" spans="1:2" x14ac:dyDescent="0.3">
      <c r="A15" t="s">
        <v>12</v>
      </c>
      <c r="B15" t="s">
        <v>12</v>
      </c>
    </row>
    <row r="16" spans="1:2" x14ac:dyDescent="0.3">
      <c r="A16" t="s">
        <v>58</v>
      </c>
      <c r="B16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82EF-D8B2-4AA2-8ABC-491FD3B00835}">
  <dimension ref="A1:D16"/>
  <sheetViews>
    <sheetView workbookViewId="0">
      <selection activeCell="D6" sqref="D6"/>
    </sheetView>
  </sheetViews>
  <sheetFormatPr defaultRowHeight="14.4" x14ac:dyDescent="0.3"/>
  <cols>
    <col min="1" max="2" width="18.109375" customWidth="1"/>
    <col min="3" max="3" width="16.21875" customWidth="1"/>
    <col min="4" max="4" width="18.109375" style="39" customWidth="1"/>
  </cols>
  <sheetData>
    <row r="1" spans="1:4" x14ac:dyDescent="0.3">
      <c r="A1" t="s">
        <v>54</v>
      </c>
      <c r="B1" t="s">
        <v>56</v>
      </c>
      <c r="C1" t="s">
        <v>57</v>
      </c>
      <c r="D1" s="39" t="s">
        <v>55</v>
      </c>
    </row>
    <row r="2" spans="1:4" x14ac:dyDescent="0.3">
      <c r="A2" t="s">
        <v>41</v>
      </c>
      <c r="B2">
        <f>SUMIFS(expenses[Debt],expenses[Category],expenses_by_category[[#This Row],[Categories:]])</f>
        <v>34.799999999999997</v>
      </c>
      <c r="C2">
        <f>COUNTIFS(expenses[Category],expenses_by_category[[#This Row],[Categories:]])</f>
        <v>1</v>
      </c>
      <c r="D2" s="40">
        <f>IFERROR(AVERAGEIFS(expenses[Debt],expenses[Category],expenses_by_category[[#This Row],[Categories:]]),0)</f>
        <v>34.799999999999997</v>
      </c>
    </row>
    <row r="3" spans="1:4" x14ac:dyDescent="0.3">
      <c r="A3" t="s">
        <v>42</v>
      </c>
      <c r="B3">
        <f>SUMIFS(expenses[Debt],expenses[Category],expenses_by_category[[#This Row],[Categories:]])</f>
        <v>15.92</v>
      </c>
      <c r="C3">
        <f>COUNTIFS(expenses[Category],expenses_by_category[[#This Row],[Categories:]])</f>
        <v>1</v>
      </c>
      <c r="D3" s="40">
        <f>IFERROR(AVERAGEIFS(expenses[Debt],expenses[Category],expenses_by_category[[#This Row],[Categories:]]),0)</f>
        <v>15.92</v>
      </c>
    </row>
    <row r="4" spans="1:4" x14ac:dyDescent="0.3">
      <c r="A4" t="s">
        <v>43</v>
      </c>
      <c r="B4">
        <f>SUMIFS(expenses[Debt],expenses[Category],expenses_by_category[[#This Row],[Categories:]])</f>
        <v>37.799999999999997</v>
      </c>
      <c r="C4">
        <f>COUNTIFS(expenses[Category],expenses_by_category[[#This Row],[Categories:]])</f>
        <v>2</v>
      </c>
      <c r="D4" s="40">
        <f>IFERROR(AVERAGEIFS(expenses[Debt],expenses[Category],expenses_by_category[[#This Row],[Categories:]]),0)</f>
        <v>18.899999999999999</v>
      </c>
    </row>
    <row r="5" spans="1:4" x14ac:dyDescent="0.3">
      <c r="A5" t="s">
        <v>44</v>
      </c>
      <c r="B5">
        <f>SUMIFS(expenses[Debt],expenses[Category],expenses_by_category[[#This Row],[Categories:]])</f>
        <v>19.950000000000003</v>
      </c>
      <c r="C5">
        <f>COUNTIFS(expenses[Category],expenses_by_category[[#This Row],[Categories:]])</f>
        <v>1</v>
      </c>
      <c r="D5" s="40">
        <f>IFERROR(AVERAGEIFS(expenses[Debt],expenses[Category],expenses_by_category[[#This Row],[Categories:]]),0)</f>
        <v>19.950000000000003</v>
      </c>
    </row>
    <row r="6" spans="1:4" x14ac:dyDescent="0.3">
      <c r="A6" t="s">
        <v>45</v>
      </c>
      <c r="B6">
        <f>SUMIFS(expenses[Debt],expenses[Category],expenses_by_category[[#This Row],[Categories:]])</f>
        <v>2558.9000000000028</v>
      </c>
      <c r="C6">
        <f>COUNTIFS(expenses[Category],expenses_by_category[[#This Row],[Categories:]])</f>
        <v>90</v>
      </c>
      <c r="D6" s="40">
        <f>IFERROR(AVERAGEIFS(expenses[Debt],expenses[Category],expenses_by_category[[#This Row],[Categories:]]),0)</f>
        <v>28.432222222222254</v>
      </c>
    </row>
    <row r="7" spans="1:4" x14ac:dyDescent="0.3">
      <c r="A7" t="s">
        <v>46</v>
      </c>
      <c r="B7">
        <f>SUMIFS(expenses[Debt],expenses[Category],expenses_by_category[[#This Row],[Categories:]])</f>
        <v>34.799999999999997</v>
      </c>
      <c r="C7">
        <f>COUNTIFS(expenses[Category],expenses_by_category[[#This Row],[Categories:]])</f>
        <v>1</v>
      </c>
      <c r="D7" s="40">
        <f>IFERROR(AVERAGEIFS(expenses[Debt],expenses[Category],expenses_by_category[[#This Row],[Categories:]]),0)</f>
        <v>34.799999999999997</v>
      </c>
    </row>
    <row r="8" spans="1:4" x14ac:dyDescent="0.3">
      <c r="A8" t="s">
        <v>47</v>
      </c>
      <c r="B8">
        <f>SUMIFS(expenses[Debt],expenses[Category],expenses_by_category[[#This Row],[Categories:]])</f>
        <v>47.76</v>
      </c>
      <c r="C8">
        <f>COUNTIFS(expenses[Category],expenses_by_category[[#This Row],[Categories:]])</f>
        <v>2</v>
      </c>
      <c r="D8" s="40">
        <f>IFERROR(AVERAGEIFS(expenses[Debt],expenses[Category],expenses_by_category[[#This Row],[Categories:]]),0)</f>
        <v>23.88</v>
      </c>
    </row>
    <row r="9" spans="1:4" x14ac:dyDescent="0.3">
      <c r="A9" t="s">
        <v>48</v>
      </c>
      <c r="B9">
        <f>SUMIFS(expenses[Debt],expenses[Category],expenses_by_category[[#This Row],[Categories:]])</f>
        <v>79.59</v>
      </c>
      <c r="C9">
        <f>COUNTIFS(expenses[Category],expenses_by_category[[#This Row],[Categories:]])</f>
        <v>3</v>
      </c>
      <c r="D9" s="40">
        <f>IFERROR(AVERAGEIFS(expenses[Debt],expenses[Category],expenses_by_category[[#This Row],[Categories:]]),0)</f>
        <v>26.53</v>
      </c>
    </row>
    <row r="10" spans="1:4" x14ac:dyDescent="0.3">
      <c r="A10" t="s">
        <v>49</v>
      </c>
      <c r="B10">
        <f>SUMIFS(expenses[Debt],expenses[Category],expenses_by_category[[#This Row],[Categories:]])</f>
        <v>59.68</v>
      </c>
      <c r="C10">
        <f>COUNTIFS(expenses[Category],expenses_by_category[[#This Row],[Categories:]])</f>
        <v>2</v>
      </c>
      <c r="D10" s="40">
        <f>IFERROR(AVERAGEIFS(expenses[Debt],expenses[Category],expenses_by_category[[#This Row],[Categories:]]),0)</f>
        <v>29.84</v>
      </c>
    </row>
    <row r="11" spans="1:4" x14ac:dyDescent="0.3">
      <c r="A11" t="s">
        <v>50</v>
      </c>
      <c r="B11">
        <f>SUMIFS(expenses[Debt],expenses[Category],expenses_by_category[[#This Row],[Categories:]])</f>
        <v>23.88</v>
      </c>
      <c r="C11">
        <f>COUNTIFS(expenses[Category],expenses_by_category[[#This Row],[Categories:]])</f>
        <v>2</v>
      </c>
      <c r="D11" s="40">
        <f>IFERROR(AVERAGEIFS(expenses[Debt],expenses[Category],expenses_by_category[[#This Row],[Categories:]]),0)</f>
        <v>11.94</v>
      </c>
    </row>
    <row r="12" spans="1:4" x14ac:dyDescent="0.3">
      <c r="A12" t="s">
        <v>51</v>
      </c>
      <c r="B12">
        <f>SUMIFS(expenses[Debt],expenses[Category],expenses_by_category[[#This Row],[Categories:]])</f>
        <v>59.64</v>
      </c>
      <c r="C12">
        <f>COUNTIFS(expenses[Category],expenses_by_category[[#This Row],[Categories:]])</f>
        <v>2</v>
      </c>
      <c r="D12" s="40">
        <f>IFERROR(AVERAGEIFS(expenses[Debt],expenses[Category],expenses_by_category[[#This Row],[Categories:]]),0)</f>
        <v>29.82</v>
      </c>
    </row>
    <row r="13" spans="1:4" x14ac:dyDescent="0.3">
      <c r="A13" t="s">
        <v>52</v>
      </c>
      <c r="B13">
        <f>SUMIFS(expenses[Debt],expenses[Category],expenses_by_category[[#This Row],[Categories:]])</f>
        <v>60.679999999999993</v>
      </c>
      <c r="C13">
        <f>COUNTIFS(expenses[Category],expenses_by_category[[#This Row],[Categories:]])</f>
        <v>2</v>
      </c>
      <c r="D13" s="40">
        <f>IFERROR(AVERAGEIFS(expenses[Debt],expenses[Category],expenses_by_category[[#This Row],[Categories:]]),0)</f>
        <v>30.339999999999996</v>
      </c>
    </row>
    <row r="14" spans="1:4" x14ac:dyDescent="0.3">
      <c r="A14" t="s">
        <v>53</v>
      </c>
      <c r="B14">
        <f>SUMIFS(expenses[Debt],expenses[Category],expenses_by_category[[#This Row],[Categories:]])</f>
        <v>79.599999999999994</v>
      </c>
      <c r="C14">
        <f>COUNTIFS(expenses[Category],expenses_by_category[[#This Row],[Categories:]])</f>
        <v>3</v>
      </c>
      <c r="D14" s="40">
        <f>IFERROR(AVERAGEIFS(expenses[Debt],expenses[Category],expenses_by_category[[#This Row],[Categories:]]),0)</f>
        <v>26.533333333333331</v>
      </c>
    </row>
    <row r="15" spans="1:4" x14ac:dyDescent="0.3">
      <c r="A15" t="s">
        <v>12</v>
      </c>
      <c r="B15">
        <f>SUMIFS(expenses[Debt],expenses[Category],expenses_by_category[[#This Row],[Categories:]])</f>
        <v>41.769999999999996</v>
      </c>
      <c r="C15">
        <f>COUNTIFS(expenses[Category],expenses_by_category[[#This Row],[Categories:]])</f>
        <v>3</v>
      </c>
      <c r="D15" s="40">
        <f>IFERROR(AVERAGEIFS(expenses[Debt],expenses[Category],expenses_by_category[[#This Row],[Categories:]]),0)</f>
        <v>13.923333333333332</v>
      </c>
    </row>
    <row r="16" spans="1:4" x14ac:dyDescent="0.3">
      <c r="A16" t="s">
        <v>58</v>
      </c>
      <c r="B16">
        <f>SUMIFS(expenses[Debt],expenses[Category],expenses_by_category[[#This Row],[Categories:]])</f>
        <v>67.64</v>
      </c>
      <c r="C16">
        <f>COUNTIFS(expenses[Category],expenses_by_category[[#This Row],[Categories:]])</f>
        <v>3</v>
      </c>
      <c r="D16" s="40">
        <f>IFERROR(AVERAGEIFS(expenses[Debt],expenses[Category],expenses_by_category[[#This Row],[Categories:]]),0)</f>
        <v>22.546666666666667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36DE-5AC8-42B3-B271-F36BB27E74B1}">
  <dimension ref="A1:B4"/>
  <sheetViews>
    <sheetView workbookViewId="0">
      <selection activeCell="D8" sqref="D8"/>
    </sheetView>
  </sheetViews>
  <sheetFormatPr defaultRowHeight="14.4" x14ac:dyDescent="0.3"/>
  <cols>
    <col min="1" max="1" width="8.88671875" customWidth="1"/>
    <col min="2" max="2" width="18.21875" customWidth="1"/>
  </cols>
  <sheetData>
    <row r="1" spans="1:2" x14ac:dyDescent="0.3">
      <c r="A1" t="s">
        <v>65</v>
      </c>
      <c r="B1" t="s">
        <v>66</v>
      </c>
    </row>
    <row r="2" spans="1:2" x14ac:dyDescent="0.3">
      <c r="A2" t="s">
        <v>67</v>
      </c>
      <c r="B2">
        <v>4280</v>
      </c>
    </row>
    <row r="3" spans="1:2" x14ac:dyDescent="0.3">
      <c r="A3" t="s">
        <v>68</v>
      </c>
      <c r="B3">
        <v>2023</v>
      </c>
    </row>
    <row r="4" spans="1:2" x14ac:dyDescent="0.3">
      <c r="A4" t="s">
        <v>69</v>
      </c>
      <c r="B4">
        <v>200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63F0-B440-44E8-86C0-660216ED7011}">
  <dimension ref="A2:F24"/>
  <sheetViews>
    <sheetView showGridLines="0" topLeftCell="A2" zoomScale="96" zoomScaleNormal="96" workbookViewId="0">
      <selection activeCell="A15" sqref="A15"/>
    </sheetView>
  </sheetViews>
  <sheetFormatPr defaultRowHeight="14.4" x14ac:dyDescent="0.3"/>
  <cols>
    <col min="1" max="1" width="43.44140625" customWidth="1"/>
    <col min="2" max="2" width="34.5546875" customWidth="1"/>
    <col min="3" max="3" width="15.6640625" bestFit="1" customWidth="1"/>
    <col min="4" max="4" width="28.6640625" bestFit="1" customWidth="1"/>
  </cols>
  <sheetData>
    <row r="2" spans="1:6" s="5" customFormat="1" ht="19.8" x14ac:dyDescent="0.3">
      <c r="A2" s="38" t="s">
        <v>3</v>
      </c>
    </row>
    <row r="3" spans="1:6" s="16" customFormat="1" ht="26.4" customHeight="1" x14ac:dyDescent="0.3">
      <c r="A3" s="41"/>
    </row>
    <row r="4" spans="1:6" s="16" customFormat="1" ht="19.8" x14ac:dyDescent="0.3">
      <c r="A4" s="42"/>
      <c r="B4" s="44"/>
    </row>
    <row r="5" spans="1:6" ht="25.8" x14ac:dyDescent="0.3">
      <c r="A5" s="6" t="s">
        <v>4</v>
      </c>
      <c r="B5" s="43">
        <f>SUM(income[])</f>
        <v>6503</v>
      </c>
    </row>
    <row r="6" spans="1:6" s="45" customFormat="1" ht="25.8" x14ac:dyDescent="0.3">
      <c r="B6" s="46"/>
    </row>
    <row r="7" spans="1:6" ht="25.8" x14ac:dyDescent="0.3">
      <c r="A7" s="7" t="s">
        <v>5</v>
      </c>
      <c r="B7" s="20">
        <f>SUM(expenses[Debt])</f>
        <v>3222.4100000000044</v>
      </c>
    </row>
    <row r="8" spans="1:6" ht="21" x14ac:dyDescent="0.3">
      <c r="A8" s="47" t="s">
        <v>23</v>
      </c>
      <c r="B8" s="48"/>
      <c r="C8" s="19"/>
    </row>
    <row r="9" spans="1:6" ht="21" x14ac:dyDescent="0.3">
      <c r="A9" s="18" t="s">
        <v>21</v>
      </c>
      <c r="B9" s="37" t="s">
        <v>22</v>
      </c>
      <c r="C9" s="19"/>
    </row>
    <row r="10" spans="1:6" ht="21" x14ac:dyDescent="0.4">
      <c r="A10" s="8" t="s">
        <v>6</v>
      </c>
      <c r="B10" s="21">
        <f ca="1">IF(deduct_from_budg="Yes",total_montly_income-total_montly_expenses-monthly_savings, total_montly_income - total_montly_expenses)</f>
        <v>3026.495405405401</v>
      </c>
      <c r="F10" s="17"/>
    </row>
    <row r="11" spans="1:6" x14ac:dyDescent="0.3">
      <c r="B11" s="49"/>
    </row>
    <row r="12" spans="1:6" ht="21" x14ac:dyDescent="0.4">
      <c r="A12" s="14" t="s">
        <v>28</v>
      </c>
      <c r="B12" s="15">
        <f ca="1">B10/(EOMONTH(TODAY(),0)-TODAY())</f>
        <v>3026.495405405401</v>
      </c>
      <c r="D12" s="13"/>
    </row>
    <row r="13" spans="1:6" x14ac:dyDescent="0.3">
      <c r="B13" s="50"/>
    </row>
    <row r="14" spans="1:6" x14ac:dyDescent="0.3">
      <c r="B14" s="50"/>
    </row>
    <row r="15" spans="1:6" x14ac:dyDescent="0.3">
      <c r="B15" s="50"/>
    </row>
    <row r="16" spans="1:6" x14ac:dyDescent="0.3">
      <c r="B16" s="50"/>
    </row>
    <row r="17" spans="1:2" x14ac:dyDescent="0.3">
      <c r="A17" s="51" t="str">
        <f ca="1">"Happy "&amp; TEXT(DAY(TODAY()),"dddd")&amp;"!"&amp; CHAR(10)&amp; CHAR(10)&amp;" You have "&amp; EOMONTH(TODAY(),0)-TODAY()&amp;" days until the end of the month."</f>
        <v>Happy Monday!
 You have 1 days until the end of the month.</v>
      </c>
      <c r="B17" s="52"/>
    </row>
    <row r="18" spans="1:2" x14ac:dyDescent="0.3">
      <c r="A18" s="51"/>
      <c r="B18" s="52"/>
    </row>
    <row r="19" spans="1:2" x14ac:dyDescent="0.3">
      <c r="A19" s="51"/>
      <c r="B19" s="52"/>
    </row>
    <row r="20" spans="1:2" x14ac:dyDescent="0.3">
      <c r="A20" s="51"/>
      <c r="B20" s="52"/>
    </row>
    <row r="21" spans="1:2" x14ac:dyDescent="0.3">
      <c r="A21" s="51"/>
      <c r="B21" s="52"/>
    </row>
    <row r="22" spans="1:2" x14ac:dyDescent="0.3">
      <c r="A22" s="51"/>
      <c r="B22" s="52"/>
    </row>
    <row r="23" spans="1:2" x14ac:dyDescent="0.3">
      <c r="A23" s="51"/>
      <c r="B23" s="52"/>
    </row>
    <row r="24" spans="1:2" x14ac:dyDescent="0.3">
      <c r="A24" s="53"/>
      <c r="B24" s="54"/>
    </row>
  </sheetData>
  <mergeCells count="2">
    <mergeCell ref="A8:B8"/>
    <mergeCell ref="A17:B24"/>
  </mergeCells>
  <dataValidations count="1">
    <dataValidation type="list" allowBlank="1" showInputMessage="1" showErrorMessage="1" sqref="B9" xr:uid="{E5D812F7-AEC8-4E44-AA9D-04B249ED1C19}">
      <formula1>deduct_from_savings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90BC-8C94-4625-B0D3-4C17D115FEF8}">
  <dimension ref="B2:M9"/>
  <sheetViews>
    <sheetView showGridLines="0" showRowColHeaders="0" workbookViewId="0">
      <selection activeCell="F9" sqref="F9"/>
    </sheetView>
  </sheetViews>
  <sheetFormatPr defaultRowHeight="14.4" x14ac:dyDescent="0.3"/>
  <cols>
    <col min="4" max="4" width="11.33203125" customWidth="1"/>
    <col min="5" max="5" width="10.33203125" bestFit="1" customWidth="1"/>
    <col min="6" max="6" width="27.21875" customWidth="1"/>
    <col min="8" max="8" width="31.5546875" bestFit="1" customWidth="1"/>
    <col min="13" max="13" width="10.33203125" bestFit="1" customWidth="1"/>
    <col min="14" max="20" width="8.88671875" customWidth="1"/>
  </cols>
  <sheetData>
    <row r="2" spans="2:13" ht="47.4" customHeight="1" x14ac:dyDescent="0.3">
      <c r="B2" s="30" t="s">
        <v>14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ht="15.6" customHeight="1" x14ac:dyDescent="0.3">
      <c r="C3" t="s">
        <v>20</v>
      </c>
      <c r="E3" s="12">
        <f ca="1">TODAY()</f>
        <v>45656</v>
      </c>
    </row>
    <row r="5" spans="2:13" ht="28.8" customHeight="1" x14ac:dyDescent="0.35">
      <c r="B5" s="31" t="s">
        <v>19</v>
      </c>
      <c r="C5" s="31"/>
      <c r="D5" s="31"/>
      <c r="F5" s="23">
        <f>IF('Link Cells Data'!A2 &lt; current_saving, current_saving+'Link Cells Data'!A2,'Link Cells Data'!A2*10)</f>
        <v>38803</v>
      </c>
      <c r="H5" s="10"/>
    </row>
    <row r="6" spans="2:13" ht="31.8" customHeight="1" x14ac:dyDescent="0.35">
      <c r="B6" s="32" t="s">
        <v>15</v>
      </c>
      <c r="C6" s="32"/>
      <c r="D6" s="32"/>
      <c r="F6" s="22">
        <f ca="1">DATE(YEAR(TODAY()), MONTH(TODAY())+'Link Cells Data'!C2, DAY(TODAY() ))</f>
        <v>47909</v>
      </c>
      <c r="M6" s="12"/>
    </row>
    <row r="7" spans="2:13" ht="31.8" customHeight="1" x14ac:dyDescent="0.3">
      <c r="B7" s="33" t="s">
        <v>16</v>
      </c>
      <c r="C7" s="33"/>
      <c r="D7" s="33"/>
      <c r="F7" s="26">
        <v>20000</v>
      </c>
    </row>
    <row r="8" spans="2:13" ht="28.2" customHeight="1" x14ac:dyDescent="0.45">
      <c r="B8" s="34" t="s">
        <v>17</v>
      </c>
      <c r="C8" s="35"/>
      <c r="D8" s="36"/>
      <c r="F8" s="25">
        <f ca="1">IF((saving_goal &lt;= current_saving), 0, (saving_goal - current_saving)/(DATEDIF(E3,F6,"M")))</f>
        <v>254.09459459459458</v>
      </c>
    </row>
    <row r="9" spans="2:13" ht="28.2" customHeight="1" x14ac:dyDescent="0.3">
      <c r="B9" s="27" t="s">
        <v>18</v>
      </c>
      <c r="C9" s="28"/>
      <c r="D9" s="29"/>
      <c r="F9" s="24">
        <f ca="1">monthly_savings/total_montly_income</f>
        <v>3.9073442195078363E-2</v>
      </c>
    </row>
  </sheetData>
  <mergeCells count="6">
    <mergeCell ref="B9:D9"/>
    <mergeCell ref="B2:M2"/>
    <mergeCell ref="B5:D5"/>
    <mergeCell ref="B6:D6"/>
    <mergeCell ref="B7:D7"/>
    <mergeCell ref="B8:D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Scroll Bar 2">
              <controlPr defaultSize="0" autoPict="0" altText="Saving Goal">
                <anchor moveWithCells="1">
                  <from>
                    <xdr:col>7</xdr:col>
                    <xdr:colOff>15240</xdr:colOff>
                    <xdr:row>4</xdr:row>
                    <xdr:rowOff>7620</xdr:rowOff>
                  </from>
                  <to>
                    <xdr:col>10</xdr:col>
                    <xdr:colOff>579120</xdr:colOff>
                    <xdr:row>4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4" name="Scroll Bar 6">
              <controlPr defaultSize="0" autoPict="0">
                <anchor moveWithCells="1">
                  <from>
                    <xdr:col>7</xdr:col>
                    <xdr:colOff>0</xdr:colOff>
                    <xdr:row>5</xdr:row>
                    <xdr:rowOff>144780</xdr:rowOff>
                  </from>
                  <to>
                    <xdr:col>10</xdr:col>
                    <xdr:colOff>601980</xdr:colOff>
                    <xdr:row>6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83E8-21EF-4620-80B7-C077DC2AD3B7}">
  <dimension ref="A1:A3"/>
  <sheetViews>
    <sheetView workbookViewId="0">
      <selection activeCell="F11" sqref="F11"/>
    </sheetView>
  </sheetViews>
  <sheetFormatPr defaultRowHeight="14.4" x14ac:dyDescent="0.3"/>
  <cols>
    <col min="1" max="1" width="24.44140625" bestFit="1" customWidth="1"/>
  </cols>
  <sheetData>
    <row r="1" spans="1:1" x14ac:dyDescent="0.3">
      <c r="A1" t="s">
        <v>25</v>
      </c>
    </row>
    <row r="2" spans="1:1" x14ac:dyDescent="0.3">
      <c r="A2" t="s">
        <v>22</v>
      </c>
    </row>
    <row r="3" spans="1:1" x14ac:dyDescent="0.3">
      <c r="A3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A994-E31D-4C9C-ADB6-DD9888B8CD11}">
  <dimension ref="A1:C2"/>
  <sheetViews>
    <sheetView workbookViewId="0">
      <selection activeCell="C2" sqref="C2"/>
    </sheetView>
  </sheetViews>
  <sheetFormatPr defaultRowHeight="14.4" x14ac:dyDescent="0.3"/>
  <cols>
    <col min="1" max="1" width="10.21875" bestFit="1" customWidth="1"/>
    <col min="2" max="2" width="18" bestFit="1" customWidth="1"/>
    <col min="3" max="3" width="15.21875" bestFit="1" customWidth="1"/>
  </cols>
  <sheetData>
    <row r="1" spans="1:3" x14ac:dyDescent="0.3">
      <c r="A1" t="s">
        <v>26</v>
      </c>
      <c r="B1" t="s">
        <v>27</v>
      </c>
      <c r="C1" t="s">
        <v>15</v>
      </c>
    </row>
    <row r="2" spans="1:3" x14ac:dyDescent="0.3">
      <c r="A2">
        <v>18803</v>
      </c>
      <c r="B2">
        <v>25999</v>
      </c>
      <c r="C2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Budget and Expennses</vt:lpstr>
      <vt:lpstr>lookup category</vt:lpstr>
      <vt:lpstr>DebtByCategory</vt:lpstr>
      <vt:lpstr>Income Source</vt:lpstr>
      <vt:lpstr>summary</vt:lpstr>
      <vt:lpstr>Saving goals</vt:lpstr>
      <vt:lpstr>Data Validation List</vt:lpstr>
      <vt:lpstr>Link Cells Data</vt:lpstr>
      <vt:lpstr>_12_27_2028</vt:lpstr>
      <vt:lpstr>summary!CASH_BALANCE</vt:lpstr>
      <vt:lpstr>category_list</vt:lpstr>
      <vt:lpstr>Category_list_items</vt:lpstr>
      <vt:lpstr>current_saving</vt:lpstr>
      <vt:lpstr>summary!Daily_spending_allowed</vt:lpstr>
      <vt:lpstr>summary!deduct_from_budg</vt:lpstr>
      <vt:lpstr>deduct_from_savings</vt:lpstr>
      <vt:lpstr>monthly_income</vt:lpstr>
      <vt:lpstr>monthly_savings</vt:lpstr>
      <vt:lpstr>saving_goal</vt:lpstr>
      <vt:lpstr>target_date</vt:lpstr>
      <vt:lpstr>total_montly_expenses</vt:lpstr>
      <vt:lpstr>total_montly_income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 Szabo</dc:creator>
  <cp:lastModifiedBy>Judit Szabo</cp:lastModifiedBy>
  <dcterms:created xsi:type="dcterms:W3CDTF">2024-12-27T11:36:15Z</dcterms:created>
  <dcterms:modified xsi:type="dcterms:W3CDTF">2024-12-30T17:18:44Z</dcterms:modified>
</cp:coreProperties>
</file>