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ab M&amp;S\General information about SimADC apps\"/>
    </mc:Choice>
  </mc:AlternateContent>
  <xr:revisionPtr revIDLastSave="0" documentId="13_ncr:1_{96155EBE-6389-4CD5-9F52-F3CD3D27ABE6}" xr6:coauthVersionLast="47" xr6:coauthVersionMax="47" xr10:uidLastSave="{00000000-0000-0000-0000-000000000000}"/>
  <bookViews>
    <workbookView xWindow="-120" yWindow="-120" windowWidth="29040" windowHeight="15840" activeTab="3" xr2:uid="{7FA7B9B5-771F-4D74-BB9F-942B465DEC1C}"/>
  </bookViews>
  <sheets>
    <sheet name="Antibodies" sheetId="1" r:id="rId1"/>
    <sheet name="Cell Lines" sheetId="2" r:id="rId2"/>
    <sheet name="Linkers" sheetId="3" r:id="rId3"/>
    <sheet name="Payloads" sheetId="4" r:id="rId4"/>
    <sheet name="Tumor" sheetId="5" r:id="rId5"/>
    <sheet name="Duocarmycin" sheetId="6" r:id="rId6"/>
    <sheet name="Non-Cytotoxic" sheetId="7" r:id="rId7"/>
    <sheet name="TL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4" i="2" l="1"/>
  <c r="C74" i="2"/>
  <c r="D74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" i="2"/>
  <c r="D4" i="2" s="1"/>
  <c r="E39" i="1"/>
  <c r="E40" i="1"/>
  <c r="G39" i="1"/>
  <c r="G40" i="1"/>
  <c r="E30" i="1"/>
  <c r="E29" i="1"/>
  <c r="E61" i="1"/>
  <c r="M6" i="4" l="1"/>
  <c r="E63" i="1"/>
  <c r="G64" i="1"/>
  <c r="E64" i="1"/>
  <c r="Y15" i="4" l="1"/>
  <c r="Y17" i="4"/>
  <c r="Y16" i="4"/>
  <c r="G37" i="1" l="1"/>
  <c r="E37" i="1"/>
  <c r="G36" i="1" l="1"/>
  <c r="E36" i="1"/>
  <c r="G35" i="1"/>
  <c r="E35" i="1"/>
  <c r="E53" i="1" l="1"/>
  <c r="E22" i="1"/>
  <c r="E19" i="1"/>
  <c r="E20" i="1"/>
  <c r="E27" i="1"/>
  <c r="E24" i="1"/>
  <c r="E25" i="1"/>
  <c r="G48" i="1" l="1"/>
  <c r="E48" i="1"/>
  <c r="G30" i="1"/>
  <c r="G63" i="1"/>
  <c r="M27" i="4"/>
  <c r="G31" i="1"/>
  <c r="E31" i="1"/>
  <c r="O28" i="4"/>
  <c r="M28" i="4"/>
  <c r="Y28" i="4"/>
  <c r="G29" i="1"/>
  <c r="G41" i="1"/>
  <c r="E41" i="1"/>
  <c r="Y6" i="4"/>
  <c r="Y9" i="4"/>
  <c r="Y22" i="4"/>
  <c r="Y29" i="4"/>
  <c r="Y23" i="4"/>
  <c r="Y7" i="4"/>
  <c r="Y11" i="4"/>
  <c r="Y10" i="4"/>
  <c r="Y8" i="4"/>
  <c r="Y26" i="4"/>
  <c r="Y21" i="4"/>
  <c r="Y27" i="4"/>
  <c r="Y25" i="4"/>
  <c r="Y13" i="4"/>
  <c r="Y20" i="4"/>
  <c r="Y14" i="4"/>
  <c r="Y18" i="4"/>
  <c r="Y5" i="4"/>
  <c r="Y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tc={16C81B0C-C50B-4AC0-A6B7-A414EACCE660}</author>
    <author>tc={B460D222-CE40-491C-8CD6-741F7E66A48B}</author>
  </authors>
  <commentList>
    <comment ref="D64" authorId="0" shapeId="0" xr:uid="{16C81B0C-C50B-4AC0-A6B7-A414EACCE6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https://pubs.acs.org/doi/10.1021/acs.bioconjchem.5b00223</t>
      </text>
    </comment>
    <comment ref="E64" authorId="1" shapeId="0" xr:uid="{B460D222-CE40-491C-8CD6-741F7E66A48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https://pubs.acs.org/doi/10.1021/acs.bioconjchem.5b00223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tc={1A9C8462-07F9-4E70-8F67-205B68540714}</author>
    <author>tc={DB97F4E6-22FF-4D8B-AB72-B54E7D370DCE}</author>
    <author>tc={FA367710-A4A1-498D-8444-9B4474977E37}</author>
    <author>tc={1AE1979D-C42F-41AF-9463-DCF5CFDE2B21}</author>
    <author>tc={CF128FBF-C429-49AE-ACCE-5709773EE753}</author>
    <author>tc={2D232F59-7A17-40A4-B6A5-B43F156E6493}</author>
    <author>tc={740529FD-001B-4921-87AE-84899084C78B}</author>
    <author>tc={850D4FD8-8B91-4A98-B91F-CDEFA7080A6F}</author>
    <author>tc={1412AFD7-3933-493F-9719-99F06D562C27}</author>
    <author>tc={10F0A157-4502-4A93-9950-69F0F0DCAB15}</author>
    <author>tc={30E8A1C9-EE13-451B-90CB-A7BF27856819}</author>
    <author>tc={D93785F2-567E-4853-BA1D-95CA17FA82A5}</author>
    <author>tc={80BD2663-6682-4C34-88BE-B1F2A8EB2FBD}</author>
    <author>tc={116CAF39-1D7C-4A1E-BF0F-3D70C4751D0F}</author>
    <author>tc={14735E89-3FB3-4CE3-90C2-93621FB718FC}</author>
  </authors>
  <commentList>
    <comment ref="G5" authorId="0" shapeId="0" xr:uid="{1A9C8462-07F9-4E70-8F67-205B685407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 (1 Mio)</t>
      </text>
    </comment>
    <comment ref="H5" authorId="1" shapeId="0" xr:uid="{DB97F4E6-22FF-4D8B-AB72-B54E7D370DC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</t>
      </text>
    </comment>
    <comment ref="U5" authorId="2" shapeId="0" xr:uid="{FA367710-A4A1-498D-8444-9B4474977E3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https://mct.aacrjournals.org/content/15/11/2698.long</t>
      </text>
    </comment>
    <comment ref="V5" authorId="3" shapeId="0" xr:uid="{1AE1979D-C42F-41AF-9463-DCF5CFDE2B2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</t>
      </text>
    </comment>
    <comment ref="U13" authorId="4" shapeId="0" xr:uid="{CF128FBF-C429-49AE-ACCE-5709773EE7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https://pubs.acs.org/doi/10.1021/acs.bioconjchem.5b00223</t>
      </text>
    </comment>
    <comment ref="G19" authorId="5" shapeId="0" xr:uid="{2D232F59-7A17-40A4-B6A5-B43F156E64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</t>
      </text>
    </comment>
    <comment ref="H19" authorId="6" shapeId="0" xr:uid="{740529FD-001B-4921-87AE-84899084C78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
Antwort:
    Enhertu unsensitiv</t>
      </text>
    </comment>
    <comment ref="V19" authorId="7" shapeId="0" xr:uid="{850D4FD8-8B91-4A98-B91F-CDEFA7080A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</t>
      </text>
    </comment>
    <comment ref="G46" authorId="8" shapeId="0" xr:uid="{1412AFD7-3933-493F-9719-99F06D562C2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</t>
      </text>
    </comment>
    <comment ref="H46" authorId="9" shapeId="0" xr:uid="{10F0A157-4502-4A93-9950-69F0F0DCAB1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</t>
      </text>
    </comment>
    <comment ref="V46" authorId="10" shapeId="0" xr:uid="{30E8A1C9-EE13-451B-90CB-A7BF2785681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</t>
      </text>
    </comment>
    <comment ref="U66" authorId="11" shapeId="0" xr:uid="{D93785F2-567E-4853-BA1D-95CA17FA82A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https://mct.aacrjournals.org/content/15/11/2698.long</t>
      </text>
    </comment>
    <comment ref="G74" authorId="12" shapeId="0" xr:uid="{80BD2663-6682-4C34-88BE-B1F2A8EB2F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</t>
      </text>
    </comment>
    <comment ref="H74" authorId="13" shapeId="0" xr:uid="{116CAF39-1D7C-4A1E-BF0F-3D70C4751D0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</t>
      </text>
    </comment>
    <comment ref="V74" authorId="14" shapeId="0" xr:uid="{14735E89-3FB3-4CE3-90C2-93621FB718F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https://www.tandfonline.com/doi/full/10.4161/mabs.27705#SM0001 Supplement table S2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tc={649B1269-A08D-4D8E-8F63-AF4DB408FF9E}</author>
    <author>tc={926022C0-551F-485C-8F0B-0590880ED515}</author>
    <author>tc={EA87F69F-7176-4147-A565-BD6686473BCD}</author>
    <author>tc={B1612A7C-E736-45B7-BFA3-0FBB20CB4245}</author>
    <author>tc={569CD763-A5A8-441C-BAD4-3873131B7F37}</author>
    <author>tc={047E990F-F2C2-420C-959D-C74F4AA57E2B}</author>
  </authors>
  <commentList>
    <comment ref="U8" authorId="0" shapeId="0" xr:uid="{649B1269-A08D-4D8E-8F63-AF4DB408FF9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new killing Term</t>
      </text>
    </comment>
    <comment ref="U9" authorId="1" shapeId="0" xr:uid="{926022C0-551F-485C-8F0B-0590880ED51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new killing Term</t>
      </text>
    </comment>
    <comment ref="U24" authorId="2" shapeId="0" xr:uid="{EA87F69F-7176-4147-A565-BD6686473BC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new killing term, old value: 0,053</t>
      </text>
    </comment>
    <comment ref="W24" authorId="3" shapeId="0" xr:uid="{B1612A7C-E736-45B7-BFA3-0FBB20CB424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new killing term, old value: 1,33</t>
      </text>
    </comment>
    <comment ref="C27" authorId="4" shapeId="0" xr:uid="{569CD763-A5A8-441C-BAD4-3873131B7F3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Internal Modeling</t>
      </text>
    </comment>
    <comment ref="D27" authorId="5" shapeId="0" xr:uid="{047E990F-F2C2-420C-959D-C74F4AA57E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Internal Modeling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tc={928DBEAC-477F-47CA-9C1C-D82F1A857852}</author>
    <author>tc={A07B452E-3559-4794-8EFC-A317EC60B5DC}</author>
    <author>tc={272735EC-1464-41A4-80A5-56375DB20C9C}</author>
    <author>tc={6960DA1E-EC27-416A-BA93-AFCA23860539}</author>
    <author>tc={09067462-7A3F-4332-925E-C6CA3082819F}</author>
    <author>tc={F72E4E46-86E6-49D5-8FF3-B5B2D04AADEF}</author>
    <author>tc={4954F4A8-76A7-4C14-880F-C5DC9CE5ECF2}</author>
    <author>tc={9B0211E4-6B25-49CF-899C-B8EEA6CACF85}</author>
    <author>tc={BB7CBD70-9C60-41EA-A53D-460213E9DC96}</author>
    <author>tc={897AC3FD-D7F6-45BF-A31E-4D336A52699E}</author>
    <author>tc={3F7DFEEB-4442-400B-8A6E-9B406599D964}</author>
    <author>tc={AE8472CB-B26A-49A9-9604-BDA083E7FC78}</author>
    <author>tc={040CA6ED-6D3F-4C3A-AC5A-CA7EB933FCC5}</author>
  </authors>
  <commentList>
    <comment ref="D6" authorId="0" shapeId="0" xr:uid="{928DBEAC-477F-47CA-9C1C-D82F1A85785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https://services.math.duke.edu/~rtd/ovarian/ovarianms.pdf</t>
      </text>
    </comment>
    <comment ref="D7" authorId="1" shapeId="0" xr:uid="{A07B452E-3559-4794-8EFC-A317EC60B5D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https://services.math.duke.edu/~rtd/ovarian/ovarianms.pdf</t>
      </text>
    </comment>
    <comment ref="C9" authorId="2" shapeId="0" xr:uid="{272735EC-1464-41A4-80A5-56375DB20C9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https://journals.lww.com/jcge/Abstract/1981/06000/Analytical_Studies_on_Growth_of_Human_Gastric.5.aspx</t>
      </text>
    </comment>
    <comment ref="D9" authorId="3" shapeId="0" xr:uid="{6960DA1E-EC27-416A-BA93-AFCA2386053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https://journals.lww.com/jcge/Abstract/1981/06000/Analytical_Studies_on_Growth_of_Human_Gastric.5.aspx</t>
      </text>
    </comment>
    <comment ref="C10" authorId="4" shapeId="0" xr:uid="{09067462-7A3F-4332-925E-C6CA308281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https://journals.lww.com/jcge/Abstract/1981/06000/Analytical_Studies_on_Growth_of_Human_Gastric.5.aspx</t>
      </text>
    </comment>
    <comment ref="D10" authorId="5" shapeId="0" xr:uid="{F72E4E46-86E6-49D5-8FF3-B5B2D04AADE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https://journals.lww.com/jcge/Abstract/1981/06000/Analytical_Studies_on_Growth_of_Human_Gastric.5.aspx</t>
      </text>
    </comment>
    <comment ref="D17" authorId="6" shapeId="0" xr:uid="{4954F4A8-76A7-4C14-880F-C5DC9CE5ECF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https://www.ncbi.nlm.nih.gov/pmc/articles/PMC2700420/
Antwort:
    nicht behandelter Patient
Antwort:
    andere nicht behandelte Patientin hatte 159 d DT https://pubmed.ncbi.nlm.nih.gov/11345136/</t>
      </text>
    </comment>
    <comment ref="C37" authorId="7" shapeId="0" xr:uid="{9B0211E4-6B25-49CF-899C-B8EEA6CACF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https://journals.lww.com/jcge/Abstract/1981/06000/Analytical_Studies_on_Growth_of_Human_Gastric.5.aspx</t>
      </text>
    </comment>
    <comment ref="D37" authorId="8" shapeId="0" xr:uid="{BB7CBD70-9C60-41EA-A53D-460213E9DC9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https://journals.lww.com/jcge/Abstract/1981/06000/Analytical_Studies_on_Growth_of_Human_Gastric.5.aspx</t>
      </text>
    </comment>
    <comment ref="C38" authorId="9" shapeId="0" xr:uid="{897AC3FD-D7F6-45BF-A31E-4D336A52699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https://gut.bmj.com/content/64/11/1783</t>
      </text>
    </comment>
    <comment ref="D38" authorId="10" shapeId="0" xr:uid="{3F7DFEEB-4442-400B-8A6E-9B406599D96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https://gut.bmj.com/content/64/11/1783</t>
      </text>
    </comment>
    <comment ref="C39" authorId="11" shapeId="0" xr:uid="{AE8472CB-B26A-49A9-9604-BDA083E7FC7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https://link.springer.com/article/10.1007/s11605-012-2129-6</t>
      </text>
    </comment>
    <comment ref="D39" authorId="12" shapeId="0" xr:uid="{040CA6ED-6D3F-4C3A-AC5A-CA7EB933FCC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https://link.springer.com/article/10.1007/s11605-012-2129-6</t>
      </text>
    </comment>
  </commentList>
</comments>
</file>

<file path=xl/sharedStrings.xml><?xml version="1.0" encoding="utf-8"?>
<sst xmlns="http://schemas.openxmlformats.org/spreadsheetml/2006/main" count="870" uniqueCount="567">
  <si>
    <t>IL13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</si>
  <si>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</si>
  <si>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</si>
  <si>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</si>
  <si>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</si>
  <si>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</si>
  <si>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</si>
  <si>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</si>
  <si>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</si>
  <si>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</si>
  <si>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</si>
  <si>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</si>
  <si>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</si>
  <si>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ab13</t>
  </si>
  <si>
    <t>ab14</t>
  </si>
  <si>
    <t>4T1</t>
  </si>
  <si>
    <t>A-431</t>
  </si>
  <si>
    <t>A-549</t>
  </si>
  <si>
    <t>BT-474</t>
  </si>
  <si>
    <t>BxPC-3</t>
  </si>
  <si>
    <t>Caov-3</t>
  </si>
  <si>
    <t>Capan-1</t>
  </si>
  <si>
    <t>Capan-2</t>
  </si>
  <si>
    <t>EBC-1</t>
  </si>
  <si>
    <t>HCC-1954</t>
  </si>
  <si>
    <t>HeLa</t>
  </si>
  <si>
    <t>HepG2</t>
  </si>
  <si>
    <t>HPAF-II</t>
  </si>
  <si>
    <t>HT-29</t>
  </si>
  <si>
    <t>KB</t>
  </si>
  <si>
    <t>KP-4</t>
  </si>
  <si>
    <t>LAPC-4</t>
  </si>
  <si>
    <t>LNCaP</t>
  </si>
  <si>
    <t>MCF-7</t>
  </si>
  <si>
    <t>MDA-MB-231</t>
  </si>
  <si>
    <t>MDA-MB-468</t>
  </si>
  <si>
    <t>MKN-45</t>
  </si>
  <si>
    <t>NCCIT</t>
  </si>
  <si>
    <t>NCI-H1975</t>
  </si>
  <si>
    <t>NCI-H441</t>
  </si>
  <si>
    <t>NCI-H460</t>
  </si>
  <si>
    <t>NCI-H596</t>
  </si>
  <si>
    <t>NHEK</t>
  </si>
  <si>
    <t>NIH:OVCAR-3</t>
  </si>
  <si>
    <t>NTERA</t>
  </si>
  <si>
    <t>SKBR-3</t>
  </si>
  <si>
    <t>SKCO-1</t>
  </si>
  <si>
    <t>SKOV-3</t>
  </si>
  <si>
    <t>SNU-16</t>
  </si>
  <si>
    <t>Wish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</si>
  <si>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</si>
  <si>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</si>
  <si>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</si>
  <si>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</si>
  <si>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</si>
  <si>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</si>
  <si>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</si>
  <si>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</si>
  <si>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</si>
  <si>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</si>
  <si>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>cell11</t>
  </si>
  <si>
    <t>cell12</t>
  </si>
  <si>
    <t>cell13</t>
  </si>
  <si>
    <t>cell14</t>
  </si>
  <si>
    <t>cell15</t>
  </si>
  <si>
    <t>cell16</t>
  </si>
  <si>
    <t>cell17</t>
  </si>
  <si>
    <t>cell18</t>
  </si>
  <si>
    <t>cell19</t>
  </si>
  <si>
    <t>cell20</t>
  </si>
  <si>
    <t>cell21</t>
  </si>
  <si>
    <t>cell22</t>
  </si>
  <si>
    <t>cell23</t>
  </si>
  <si>
    <t>cell24</t>
  </si>
  <si>
    <t>cell25</t>
  </si>
  <si>
    <t>cell26</t>
  </si>
  <si>
    <t>cell27</t>
  </si>
  <si>
    <t>cell28</t>
  </si>
  <si>
    <t>cell29</t>
  </si>
  <si>
    <t>cell30</t>
  </si>
  <si>
    <t>cell31</t>
  </si>
  <si>
    <t>cell32</t>
  </si>
  <si>
    <t>cell33</t>
  </si>
  <si>
    <t>cell34</t>
  </si>
  <si>
    <t>cell35</t>
  </si>
  <si>
    <t>id</t>
  </si>
  <si>
    <t>labelAntibody</t>
  </si>
  <si>
    <t>labelVariable</t>
  </si>
  <si>
    <t>labelCell</t>
  </si>
  <si>
    <t>ag1</t>
  </si>
  <si>
    <t>ag2</t>
  </si>
  <si>
    <t>ag3</t>
  </si>
  <si>
    <t>ag4</t>
  </si>
  <si>
    <t>ag5</t>
  </si>
  <si>
    <t>ag6</t>
  </si>
  <si>
    <t>ag7</t>
  </si>
  <si>
    <t>labelLinker</t>
  </si>
  <si>
    <t>vc</t>
  </si>
  <si>
    <t>Glucoronide</t>
  </si>
  <si>
    <t>AAN</t>
  </si>
  <si>
    <t>PKSN</t>
  </si>
  <si>
    <t>GGFG</t>
  </si>
  <si>
    <t>link1</t>
  </si>
  <si>
    <t>link2</t>
  </si>
  <si>
    <t>link3</t>
  </si>
  <si>
    <t>link4</t>
  </si>
  <si>
    <t>link5</t>
  </si>
  <si>
    <t>labelPayload</t>
  </si>
  <si>
    <t>MMAE</t>
  </si>
  <si>
    <t>AF-HPA</t>
  </si>
  <si>
    <t>Exatecan difluor</t>
  </si>
  <si>
    <t>Kin [1/h]</t>
  </si>
  <si>
    <t>Kout [1/h]</t>
  </si>
  <si>
    <t>Amount binding sites [nM]</t>
  </si>
  <si>
    <t>pay1</t>
  </si>
  <si>
    <t>pay2</t>
  </si>
  <si>
    <t>pay3</t>
  </si>
  <si>
    <t>pay4</t>
  </si>
  <si>
    <t>pay5</t>
  </si>
  <si>
    <t>pay6</t>
  </si>
  <si>
    <t>Antibodies</t>
  </si>
  <si>
    <t>Cell Lines</t>
  </si>
  <si>
    <t>Linkers</t>
  </si>
  <si>
    <t>Payloads</t>
  </si>
  <si>
    <t>Version:</t>
  </si>
  <si>
    <t>LS174T</t>
  </si>
  <si>
    <t>cell36</t>
  </si>
  <si>
    <t>CL_Drug [L/day/Kg]</t>
  </si>
  <si>
    <t>CLD_Drug [L/day/Kg]</t>
  </si>
  <si>
    <t>V1_Drug [L/Kg]</t>
  </si>
  <si>
    <t>V2_Drug  [L/Kg]</t>
  </si>
  <si>
    <t>P_Drug  [µm/day]</t>
  </si>
  <si>
    <t>D_Drug [cm^2/day]</t>
  </si>
  <si>
    <t>transit_time [Day]</t>
  </si>
  <si>
    <t>DT_Tumor [Day]</t>
  </si>
  <si>
    <t>DT_Tumor</t>
  </si>
  <si>
    <t>K_ADC_deg</t>
  </si>
  <si>
    <t>CL_Drug</t>
  </si>
  <si>
    <t>CLD_Drug</t>
  </si>
  <si>
    <t>P_Drug</t>
  </si>
  <si>
    <t>D_Drug</t>
  </si>
  <si>
    <t>Ramos</t>
  </si>
  <si>
    <t>cell37</t>
  </si>
  <si>
    <t>RAJI</t>
  </si>
  <si>
    <t>cell38</t>
  </si>
  <si>
    <t>Daudi</t>
  </si>
  <si>
    <t>cell39</t>
  </si>
  <si>
    <t>Karpas299</t>
  </si>
  <si>
    <t>cell40</t>
  </si>
  <si>
    <t>NCI-N87</t>
  </si>
  <si>
    <t>cell41</t>
  </si>
  <si>
    <t>Colo 205</t>
  </si>
  <si>
    <t>cell42</t>
  </si>
  <si>
    <t>SW480</t>
  </si>
  <si>
    <t>cell43</t>
  </si>
  <si>
    <t>SW620</t>
  </si>
  <si>
    <t>cell44</t>
  </si>
  <si>
    <t>LoVo</t>
  </si>
  <si>
    <t>cell45</t>
  </si>
  <si>
    <t>HEK-293</t>
  </si>
  <si>
    <t>cell46</t>
  </si>
  <si>
    <t>A-498</t>
  </si>
  <si>
    <t>cell47</t>
  </si>
  <si>
    <t>HL-60</t>
  </si>
  <si>
    <t>cell48</t>
  </si>
  <si>
    <t>Anti-EGFR (Cetuximab)</t>
  </si>
  <si>
    <t>Anti-Her2 (Trastuzumab)</t>
  </si>
  <si>
    <t>Anti-Ceacam5 (so 8g4 huIgG1.4)</t>
  </si>
  <si>
    <t>Anti-Ceacam5 (so 8g4 huIgG1)</t>
  </si>
  <si>
    <t>Anti-av-b6 H09 so IgG1</t>
  </si>
  <si>
    <t>Anti-av-b6 H09 so IgG1.4</t>
  </si>
  <si>
    <t>Anti-Muc-EGFR</t>
  </si>
  <si>
    <t>Anti-Ror1 (79A07)</t>
  </si>
  <si>
    <t>Anti-Ror1 (79A07) mu</t>
  </si>
  <si>
    <t>Anti-Ror1 (80D01)</t>
  </si>
  <si>
    <t>Anti-Ror1 (80D01) mu</t>
  </si>
  <si>
    <t>Anti-Ror1 (82E01)</t>
  </si>
  <si>
    <t>Anti-Ror1 (BLK-2H9-D8)</t>
  </si>
  <si>
    <t>Anti-IL13</t>
  </si>
  <si>
    <t>Anti-Ceacam5 (Labetuzumab)</t>
  </si>
  <si>
    <t>ab15</t>
  </si>
  <si>
    <t>Anti-CD33 (Gemtuzumab)</t>
  </si>
  <si>
    <t>ab16</t>
  </si>
  <si>
    <t>Anti-PSMA</t>
  </si>
  <si>
    <t>ab17</t>
  </si>
  <si>
    <t>Anti-CD30 (Brentuximab)</t>
  </si>
  <si>
    <t>ab18</t>
  </si>
  <si>
    <t>Anti-CD19 (coltuximab)</t>
  </si>
  <si>
    <t>ab19</t>
  </si>
  <si>
    <t xml:space="preserve">Anti-LIV-1 (Ladiratuzumab) </t>
  </si>
  <si>
    <t>ab20</t>
  </si>
  <si>
    <t>Anti-Mesothelin (anetumab)</t>
  </si>
  <si>
    <t>ab21</t>
  </si>
  <si>
    <t>Anti-CD70</t>
  </si>
  <si>
    <t>ab22</t>
  </si>
  <si>
    <t>EGFR</t>
  </si>
  <si>
    <t>Her2</t>
  </si>
  <si>
    <t>Muc</t>
  </si>
  <si>
    <t>Ceacam5</t>
  </si>
  <si>
    <t>Ror1</t>
  </si>
  <si>
    <t>av-b6</t>
  </si>
  <si>
    <t>CD33</t>
  </si>
  <si>
    <t>PSMA</t>
  </si>
  <si>
    <t>CD30</t>
  </si>
  <si>
    <t>CD19</t>
  </si>
  <si>
    <t>LIV-1</t>
  </si>
  <si>
    <t>Mesothelin</t>
  </si>
  <si>
    <t>CD70</t>
  </si>
  <si>
    <t>ag8</t>
  </si>
  <si>
    <t>ag9</t>
  </si>
  <si>
    <t>ag10</t>
  </si>
  <si>
    <t>ag11</t>
  </si>
  <si>
    <t>ag12</t>
  </si>
  <si>
    <t>ag13</t>
  </si>
  <si>
    <t>ag14</t>
  </si>
  <si>
    <t>MC (non cleavable)</t>
  </si>
  <si>
    <t>link6</t>
  </si>
  <si>
    <t>Hydrazon (pH-labil)</t>
  </si>
  <si>
    <t>link7</t>
  </si>
  <si>
    <t>SPDB (Disulfid)</t>
  </si>
  <si>
    <t>link8</t>
  </si>
  <si>
    <t>VA (enzyme cleavable)</t>
  </si>
  <si>
    <t>link9</t>
  </si>
  <si>
    <t>kKillmax</t>
  </si>
  <si>
    <t>Payload IC50 average [nM]</t>
  </si>
  <si>
    <t>Duocarmycin (DUBA)</t>
  </si>
  <si>
    <t>MMAF</t>
  </si>
  <si>
    <t>pay7</t>
  </si>
  <si>
    <t>SN-38</t>
  </si>
  <si>
    <t>pay8</t>
  </si>
  <si>
    <t>FGX-62</t>
  </si>
  <si>
    <t>pay9</t>
  </si>
  <si>
    <t>pay10</t>
  </si>
  <si>
    <t>DM1</t>
  </si>
  <si>
    <t>pay11</t>
  </si>
  <si>
    <t>DM4</t>
  </si>
  <si>
    <t>pay12</t>
  </si>
  <si>
    <t>DM4 (non cleavable)</t>
  </si>
  <si>
    <t>pay13</t>
  </si>
  <si>
    <t xml:space="preserve">kLOGI_g </t>
  </si>
  <si>
    <t>kLOGI_r</t>
  </si>
  <si>
    <t>kLOGI_0</t>
  </si>
  <si>
    <t>Belotecan</t>
  </si>
  <si>
    <t>pay14</t>
  </si>
  <si>
    <t>MeS DXd</t>
  </si>
  <si>
    <t>pay15</t>
  </si>
  <si>
    <t>Thiol DXd</t>
  </si>
  <si>
    <t>pay16</t>
  </si>
  <si>
    <t>MeO DXd</t>
  </si>
  <si>
    <t>pay17</t>
  </si>
  <si>
    <t>K_drug_target_on [1/nMh]</t>
  </si>
  <si>
    <t>K_drug_target_off [1/h]</t>
  </si>
  <si>
    <t>Pyrrolobenzodiazepine-dimer</t>
  </si>
  <si>
    <t>AF</t>
  </si>
  <si>
    <t>pay18</t>
  </si>
  <si>
    <t xml:space="preserve">Doxorubicin </t>
  </si>
  <si>
    <t>pay19</t>
  </si>
  <si>
    <t>Exatecan Diastereomer (MSC2733038A-1)</t>
  </si>
  <si>
    <t>pay20</t>
  </si>
  <si>
    <t>DM1 (non cleavable)</t>
  </si>
  <si>
    <t>pay21</t>
  </si>
  <si>
    <t>Kin Lyso [1/h]</t>
  </si>
  <si>
    <t>Kout Lyso [1/h]</t>
  </si>
  <si>
    <t>Kin nuc [1/h]</t>
  </si>
  <si>
    <t>Kout nuc [1/h]</t>
  </si>
  <si>
    <t>Nucleus Binding Sites</t>
  </si>
  <si>
    <t>AU565</t>
  </si>
  <si>
    <t>cell49</t>
  </si>
  <si>
    <t>NCI-H1650</t>
  </si>
  <si>
    <t>cell50</t>
  </si>
  <si>
    <t>MDA-MB-453</t>
  </si>
  <si>
    <t>cell51</t>
  </si>
  <si>
    <t>HCC38</t>
  </si>
  <si>
    <t>cell52</t>
  </si>
  <si>
    <t>HCC1806</t>
  </si>
  <si>
    <t>cell53</t>
  </si>
  <si>
    <t>AGS</t>
  </si>
  <si>
    <t>cell54</t>
  </si>
  <si>
    <t>Hs746T</t>
  </si>
  <si>
    <t>cell55</t>
  </si>
  <si>
    <t>CFPAC-1</t>
  </si>
  <si>
    <t>cell56</t>
  </si>
  <si>
    <t>Calu-3</t>
  </si>
  <si>
    <t>cell57</t>
  </si>
  <si>
    <t>SK-MES-1</t>
  </si>
  <si>
    <t>cell58</t>
  </si>
  <si>
    <t>Jurkat</t>
  </si>
  <si>
    <t>cell59</t>
  </si>
  <si>
    <t>Fadu</t>
  </si>
  <si>
    <t>cell60</t>
  </si>
  <si>
    <t>HCC-827</t>
  </si>
  <si>
    <t>cell61</t>
  </si>
  <si>
    <t>RL-95-2</t>
  </si>
  <si>
    <t>cell62</t>
  </si>
  <si>
    <t>NCI-H292</t>
  </si>
  <si>
    <t>cell63</t>
  </si>
  <si>
    <t>TROP-2</t>
  </si>
  <si>
    <t>ag16</t>
  </si>
  <si>
    <t>ab23</t>
  </si>
  <si>
    <t>Anti-Her2 (Hertuzumab)</t>
  </si>
  <si>
    <t>Anti-TROP2 (Sacituzumab)</t>
  </si>
  <si>
    <t>ab24</t>
  </si>
  <si>
    <t>ab25</t>
  </si>
  <si>
    <t>ADX3 (Trop2 +)</t>
  </si>
  <si>
    <t>CVX8 (TROP2 +)</t>
  </si>
  <si>
    <t>RL95-2</t>
  </si>
  <si>
    <t>HPAC</t>
  </si>
  <si>
    <t>ab26</t>
  </si>
  <si>
    <t>CL_ADC [L/day/Kg]</t>
  </si>
  <si>
    <t>CLD_ADC [L/day/Kg]</t>
  </si>
  <si>
    <t>pay22</t>
  </si>
  <si>
    <t>cell64</t>
  </si>
  <si>
    <t>cell65</t>
  </si>
  <si>
    <t>Human Epidermal Keratinoyte (Normal)</t>
  </si>
  <si>
    <t>cell67</t>
  </si>
  <si>
    <t>cell68</t>
  </si>
  <si>
    <t>cell66</t>
  </si>
  <si>
    <t>ab27</t>
  </si>
  <si>
    <t>ab28</t>
  </si>
  <si>
    <t>pay23</t>
  </si>
  <si>
    <t>SN-38 (rabbit PK)</t>
  </si>
  <si>
    <t>ab29</t>
  </si>
  <si>
    <t>ab30</t>
  </si>
  <si>
    <t>ab31</t>
  </si>
  <si>
    <t>ab32</t>
  </si>
  <si>
    <t>ab33</t>
  </si>
  <si>
    <t>ab34</t>
  </si>
  <si>
    <t>ab35</t>
  </si>
  <si>
    <t>ab36</t>
  </si>
  <si>
    <t>ab37</t>
  </si>
  <si>
    <t>Dxd1 (human PK Model)</t>
  </si>
  <si>
    <t>ab38</t>
  </si>
  <si>
    <t>Anti-CD38 (Blenrep mouse PK )</t>
  </si>
  <si>
    <t>Anti-CD38 (Blenrep human PK )</t>
  </si>
  <si>
    <t>ab39</t>
  </si>
  <si>
    <t>Anti-CD79b (Polatuzumab vedotin human PK)</t>
  </si>
  <si>
    <t>Anti-CD30 (Brentuximab vedotin human PK)</t>
  </si>
  <si>
    <t>Anti-Nectin-4 (Enfortumab vedotin human PK)</t>
  </si>
  <si>
    <t>Anti-CD22 (Inotuzumab ozogamicin human PK)</t>
  </si>
  <si>
    <t>Anti-CD33 (Gemtuzumab ozogamicin human PK)</t>
  </si>
  <si>
    <t>ab40</t>
  </si>
  <si>
    <t>ab41</t>
  </si>
  <si>
    <t>ab42</t>
  </si>
  <si>
    <t>ab43</t>
  </si>
  <si>
    <t>ab44</t>
  </si>
  <si>
    <t>JIMT-1</t>
  </si>
  <si>
    <t>cell69</t>
  </si>
  <si>
    <t>cell70</t>
  </si>
  <si>
    <t>AC10</t>
  </si>
  <si>
    <t>ab45</t>
  </si>
  <si>
    <t>MDA-MB-175</t>
  </si>
  <si>
    <t>ab46</t>
  </si>
  <si>
    <t>ab47</t>
  </si>
  <si>
    <t>DT min (days)</t>
  </si>
  <si>
    <t>DT max (days)</t>
  </si>
  <si>
    <t>Mean</t>
  </si>
  <si>
    <t xml:space="preserve">colorectal </t>
  </si>
  <si>
    <t>cancer1</t>
  </si>
  <si>
    <t xml:space="preserve">ovarian early stage </t>
  </si>
  <si>
    <t>cancer2</t>
  </si>
  <si>
    <t xml:space="preserve">ovarian late stage </t>
  </si>
  <si>
    <t>cancer3</t>
  </si>
  <si>
    <t>liver</t>
  </si>
  <si>
    <t>cancer4</t>
  </si>
  <si>
    <t xml:space="preserve">gastric early stage </t>
  </si>
  <si>
    <t>cancer5</t>
  </si>
  <si>
    <t xml:space="preserve">gastric advanced stage </t>
  </si>
  <si>
    <t>cancer6</t>
  </si>
  <si>
    <t>lung</t>
  </si>
  <si>
    <t>cancer7</t>
  </si>
  <si>
    <t xml:space="preserve">lung adenocarcinoma </t>
  </si>
  <si>
    <t>cancer8</t>
  </si>
  <si>
    <t xml:space="preserve">lung squamous cell carcinoma </t>
  </si>
  <si>
    <t>cancer9</t>
  </si>
  <si>
    <t>large cell carcinoma</t>
  </si>
  <si>
    <t>cancer10</t>
  </si>
  <si>
    <t>small cell carcinoma</t>
  </si>
  <si>
    <t>cancer11</t>
  </si>
  <si>
    <t xml:space="preserve">other lung cancer </t>
  </si>
  <si>
    <t>cancer12</t>
  </si>
  <si>
    <t xml:space="preserve">pancreatic cancer </t>
  </si>
  <si>
    <t>cancer13</t>
  </si>
  <si>
    <t xml:space="preserve">prostate </t>
  </si>
  <si>
    <t>cancer14</t>
  </si>
  <si>
    <t>urothelial carcinoma</t>
  </si>
  <si>
    <t>cancer15</t>
  </si>
  <si>
    <t>urothelial transitional cell carcinoma</t>
  </si>
  <si>
    <t>cancer16</t>
  </si>
  <si>
    <t> malignant gliomas</t>
  </si>
  <si>
    <t>cancer17</t>
  </si>
  <si>
    <t>breast subtypes combined</t>
  </si>
  <si>
    <t>cancer18</t>
  </si>
  <si>
    <t>ER positive breast cancer</t>
  </si>
  <si>
    <t>cancer19</t>
  </si>
  <si>
    <t>HER2 positive breast cancer</t>
  </si>
  <si>
    <t>cancer20</t>
  </si>
  <si>
    <t>triple negative breast cancer</t>
  </si>
  <si>
    <t>cancer21</t>
  </si>
  <si>
    <t>acute myeloid leukaemia</t>
  </si>
  <si>
    <t>cancer22</t>
  </si>
  <si>
    <t>neck cancer</t>
  </si>
  <si>
    <t>cancer23</t>
  </si>
  <si>
    <t>malignant lymphoma</t>
  </si>
  <si>
    <t>cancer24</t>
  </si>
  <si>
    <t>primary melanoma</t>
  </si>
  <si>
    <t>cancer25</t>
  </si>
  <si>
    <t>metastatic melanoma</t>
  </si>
  <si>
    <t>cancer26</t>
  </si>
  <si>
    <t xml:space="preserve">multiple myeloma </t>
  </si>
  <si>
    <t>cancer27</t>
  </si>
  <si>
    <t xml:space="preserve">primary renal carcinoma </t>
  </si>
  <si>
    <t>cancer28</t>
  </si>
  <si>
    <t xml:space="preserve">metastatic renal carcinoma </t>
  </si>
  <si>
    <t>cancer29</t>
  </si>
  <si>
    <t>non-Hodgkin's lymphoma</t>
  </si>
  <si>
    <t>cancer30</t>
  </si>
  <si>
    <t>Exatecan (Maus PK)</t>
  </si>
  <si>
    <t>Exatecan (Human PK)</t>
  </si>
  <si>
    <t>Exatecan (Cyno PK)</t>
  </si>
  <si>
    <t>Protein binding</t>
  </si>
  <si>
    <t>pay24</t>
  </si>
  <si>
    <t>pay25</t>
  </si>
  <si>
    <t>CL_ADC</t>
  </si>
  <si>
    <t>CLD_ADC</t>
  </si>
  <si>
    <t>pay26</t>
  </si>
  <si>
    <t>Dxd1 (Mouse PK)</t>
  </si>
  <si>
    <t>K_Nuc_in</t>
  </si>
  <si>
    <t>K_Nuc_out</t>
  </si>
  <si>
    <t>Binding_sites</t>
  </si>
  <si>
    <t>DT_Tumor_Max</t>
  </si>
  <si>
    <t>DT_Tumor_Mean</t>
  </si>
  <si>
    <t>Aur0101 (PF-06280101, rat PK)</t>
  </si>
  <si>
    <t>Non-Small Cell Lung Cancer (NSCLC)</t>
  </si>
  <si>
    <t>cancer31</t>
  </si>
  <si>
    <t>SPDB (Disulfid SAR408701)</t>
  </si>
  <si>
    <t>link10</t>
  </si>
  <si>
    <t>MC (Trastuzumab emtansine Shah)</t>
  </si>
  <si>
    <t>vc (Hertuzumab MMAE)</t>
  </si>
  <si>
    <t>link11</t>
  </si>
  <si>
    <t>link12</t>
  </si>
  <si>
    <t>pH-labil (Sacituzumab govitecan )</t>
  </si>
  <si>
    <t>link13</t>
  </si>
  <si>
    <t xml:space="preserve">CEACAM5 </t>
  </si>
  <si>
    <t>HER2</t>
  </si>
  <si>
    <t>TROP2</t>
  </si>
  <si>
    <t xml:space="preserve">Antigen range </t>
  </si>
  <si>
    <t>HER2 IHC1+</t>
  </si>
  <si>
    <t>HER2 IHC2+</t>
  </si>
  <si>
    <t>HER2 IHC3+</t>
  </si>
  <si>
    <t>100000- 1000000</t>
  </si>
  <si>
    <t>250000-600000</t>
  </si>
  <si>
    <t>200000-600000</t>
  </si>
  <si>
    <t>70000-700000</t>
  </si>
  <si>
    <t>Small Cell Lung Cancer (SCLC)</t>
  </si>
  <si>
    <t>cancer32</t>
  </si>
  <si>
    <t>30000-300000</t>
  </si>
  <si>
    <t>Anti-Ceacam5 (Labetuzumab-pH labile linker-SN38, rabbit PK)</t>
  </si>
  <si>
    <t>Anti-Ceacam5 (SAR408701-SPBD-DM4, human PK)</t>
  </si>
  <si>
    <t>Anti-Ceacam5 (SAR408701-SPBD-DM4, monkey PK)</t>
  </si>
  <si>
    <t>Anti-TROP2 (Sacituzumab-pH labile linker-SN38, mice PK)</t>
  </si>
  <si>
    <t>Anti-TROP2 (Sacituzumab-pH labile linker-SN38, human PK)</t>
  </si>
  <si>
    <t>Anti-TROP2 (anti-TROP2-VC-Aur0101, RN927C, mice PK)</t>
  </si>
  <si>
    <t>Anti-Her2 (Trastuzumab-GGFG-Dxd, mouse PK)</t>
  </si>
  <si>
    <t>Anti-Her2 (Trastuzumab-GGFG-Dxd, mouse PK Model)</t>
  </si>
  <si>
    <t>Anti-Her2 (Trastuzumab-GGFG-Dxd, human PK Model)</t>
  </si>
  <si>
    <t>Anti-Her2 (Trastuzumab-GGFG-Dxd, cyno PK Model)</t>
  </si>
  <si>
    <t>Anti-Her2 (Trastuzumab-MC-DM1, mouse PK Shah)</t>
  </si>
  <si>
    <t>Anti-Her2 (Trastuzumab-MC-DM1, human PK)</t>
  </si>
  <si>
    <t>Anti-Her2 (Hertuzumab-VC-MMAE, human PK)</t>
  </si>
  <si>
    <t>Anti-Her2 (Hertuzumab-VC-MMAE, mice PK 5 mg/kg)</t>
  </si>
  <si>
    <t>Anti-Her2 (Hertuzumab-VC-MMAE, mice PK 1,5 mg/kg)</t>
  </si>
  <si>
    <t>Anti-Her2 (modified Trastuzumab-PEG4-MMAF, ARX788, cyno PK)</t>
  </si>
  <si>
    <t>Anti-Her2 (modified Trastuzumab-PEG4-MMAF, ARX788, mouse PK)</t>
  </si>
  <si>
    <t>Anti-Her2 (Trastuzumab-novel uncleavable linker-maytansine derivative, BAT8001 human PK)</t>
  </si>
  <si>
    <t>Stanley.2022-03-16.in-vivo</t>
  </si>
  <si>
    <t>Cell Volume [L]</t>
  </si>
  <si>
    <t>Lysosome Volume [L]</t>
  </si>
  <si>
    <t>Nucleus Volume [L]</t>
  </si>
  <si>
    <t>K_ADC_cell_ag_on</t>
  </si>
  <si>
    <t>K_ADC_cell_ag_off</t>
  </si>
  <si>
    <t>V_C1_ADC [L/Kg]</t>
  </si>
  <si>
    <t>V_C1_ADC</t>
  </si>
  <si>
    <t>V_C2_ADC</t>
  </si>
  <si>
    <t>V_C2_ADC  [L/Kg]</t>
  </si>
  <si>
    <t>K_ADC_cell_int</t>
  </si>
  <si>
    <t>K_ADC_cell_int [1/h]</t>
  </si>
  <si>
    <t>V_cell</t>
  </si>
  <si>
    <t>V_cell_lyso</t>
  </si>
  <si>
    <t>K_ADC_dec</t>
  </si>
  <si>
    <t>K_ADC_deg [1/h]</t>
  </si>
  <si>
    <t>K_Drug_ex_in</t>
  </si>
  <si>
    <t>K_Drug_lyso_in</t>
  </si>
  <si>
    <t>K_Drug_lyso_out</t>
  </si>
  <si>
    <t>V_C1_Drug</t>
  </si>
  <si>
    <t>V_C2_Drug</t>
  </si>
  <si>
    <t>f_ex_ub</t>
  </si>
  <si>
    <t>tau</t>
  </si>
  <si>
    <t>k_kill_max</t>
  </si>
  <si>
    <t>TLR</t>
  </si>
  <si>
    <t>labelTLR</t>
  </si>
  <si>
    <t>tlr1</t>
  </si>
  <si>
    <t>TLR macrophage</t>
  </si>
  <si>
    <t>K_Drug_lyso_dt_on</t>
  </si>
  <si>
    <t>K_Drug_lyso_dt_off [1/h]</t>
  </si>
  <si>
    <t>K_ADC_macro_Fcy_on [1/nMh]</t>
  </si>
  <si>
    <t>K_ADC_macro_Fcy_off [1/h]</t>
  </si>
  <si>
    <t>V_macro</t>
  </si>
  <si>
    <t>K_Drug_lyso_dt_on [1/nMh]</t>
  </si>
  <si>
    <t>V_macro [L]</t>
  </si>
  <si>
    <t>V_macro_lyso [L]</t>
  </si>
  <si>
    <t xml:space="preserve">V_macro_lyso </t>
  </si>
  <si>
    <t>DrugTarget_macro_lyso_t [nM]</t>
  </si>
  <si>
    <t>DrugTarget_macro_lyso_t</t>
  </si>
  <si>
    <t>Fcy_macro_t [1]</t>
  </si>
  <si>
    <t>Fcy_macro_t</t>
  </si>
  <si>
    <t>K_all_macro_trogo</t>
  </si>
  <si>
    <t xml:space="preserve">K_ADC_macro_Fcy_off </t>
  </si>
  <si>
    <t xml:space="preserve">K_ADC_macro_Fcy_on </t>
  </si>
  <si>
    <t xml:space="preserve">K_Drug_lyso_dt_off </t>
  </si>
  <si>
    <t>K_all_macro_trogo [1/h]</t>
  </si>
  <si>
    <t>K_all_macro_phago [1/h]</t>
  </si>
  <si>
    <t>K_all_macro_phago</t>
  </si>
  <si>
    <t>f_all_macro_phago</t>
  </si>
  <si>
    <t>c_all_macro_trogo</t>
  </si>
  <si>
    <t>K_ADC_macro_int [1/h]</t>
  </si>
  <si>
    <t>K_ADC_macro_int</t>
  </si>
  <si>
    <t>K_ADC_macro_int_trogo [1/h]</t>
  </si>
  <si>
    <t>K_ADC_macro_int_trogo</t>
  </si>
  <si>
    <t>3*10^(-12)</t>
  </si>
  <si>
    <t>3*10^(-13)</t>
  </si>
  <si>
    <t>V_cell_nuc</t>
  </si>
  <si>
    <t>K_ADC_cell_ag_on[1/nMh]</t>
  </si>
  <si>
    <t>K_ADC_cell_ag_off [1/h]</t>
  </si>
  <si>
    <t>K_Drug_ex_out</t>
  </si>
  <si>
    <t xml:space="preserve">gastric cancer metastatic to abdominal wall </t>
  </si>
  <si>
    <t xml:space="preserve">advanced pancreatic cancer </t>
  </si>
  <si>
    <t xml:space="preserve">Cholangiocarcinoma </t>
  </si>
  <si>
    <t>&gt;70</t>
  </si>
  <si>
    <t>&lt;70</t>
  </si>
  <si>
    <t>K_Drug_ex_ntp_on_off</t>
  </si>
  <si>
    <t>K_Drug_ex_ntp_on_off [1/h]</t>
  </si>
  <si>
    <t>k_activation_max</t>
  </si>
  <si>
    <t>k_activation_max [1/h]</t>
  </si>
  <si>
    <t>K_ADC_cell_lyso_pino</t>
  </si>
  <si>
    <t>K_ADC_macro_lyso_pino</t>
  </si>
  <si>
    <t>K_all_cell_lyso_exo</t>
  </si>
  <si>
    <t>K_all_macro_lyso_exo</t>
  </si>
  <si>
    <t>K_all_macro_lyso_exo [1/h]</t>
  </si>
  <si>
    <t>K_all_cell_lyso_exo [1/h]</t>
  </si>
  <si>
    <t>K_ADC_macro_lyso_pino [L/h]</t>
  </si>
  <si>
    <t>K_ADC_cell_lyso_pino [L/h]</t>
  </si>
  <si>
    <t>K_Drug_all_charged</t>
  </si>
  <si>
    <t>K_Drug_all_charged [1/h]</t>
  </si>
  <si>
    <t>f_Drug_charged_ph4</t>
  </si>
  <si>
    <t>f_Drug_charged_ph7</t>
  </si>
  <si>
    <t>1.8*10^(-13)</t>
  </si>
  <si>
    <t>HER3</t>
  </si>
  <si>
    <t>ag17</t>
  </si>
  <si>
    <t>cell71</t>
  </si>
  <si>
    <t>DT_tumor</t>
  </si>
  <si>
    <t>Drug_Target_cell_cyto_t</t>
  </si>
  <si>
    <t>K_Drug_cyto_dt_on</t>
  </si>
  <si>
    <t>K_Drug_cyto_dt_off</t>
  </si>
  <si>
    <t>k_g</t>
  </si>
  <si>
    <t>k_r</t>
  </si>
  <si>
    <t>k_z</t>
  </si>
  <si>
    <t>EC50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</si>
</sst>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8" fillId="7" borderId="2" applyNumberFormat="0" applyAlignment="0" applyProtection="0"/>
  </cellStyleXfs>
  <cellXfs count="38">
    <xf numFmtId="0" fontId="0" fillId="0" borderId="0" xfId="0"/>
    <xf numFmtId="0" fontId="0" fillId="0" borderId="0" xfId="0" applyFill="1"/>
    <xf numFmtId="0" fontId="3" fillId="2" borderId="0" xfId="2"/>
    <xf numFmtId="0" fontId="4" fillId="6" borderId="0" xfId="6"/>
    <xf numFmtId="0" fontId="4" fillId="3" borderId="0" xfId="3"/>
    <xf numFmtId="0" fontId="4" fillId="3" borderId="3" xfId="3" applyBorder="1"/>
    <xf numFmtId="0" fontId="1" fillId="5" borderId="2" xfId="5" applyBorder="1"/>
    <xf numFmtId="0" fontId="1" fillId="4" borderId="3" xfId="4" applyBorder="1"/>
    <xf numFmtId="0" fontId="2" fillId="0" borderId="1" xfId="1"/>
    <xf numFmtId="0" fontId="1" fillId="5" borderId="0" xfId="5"/>
    <xf numFmtId="0" fontId="1" fillId="4" borderId="0" xfId="4"/>
    <xf numFmtId="0" fontId="0" fillId="0" borderId="0" xfId="0" applyFont="1" applyFill="1" applyBorder="1"/>
    <xf numFmtId="0" fontId="0" fillId="5" borderId="0" xfId="5" applyFont="1"/>
    <xf numFmtId="0" fontId="0" fillId="5" borderId="2" xfId="5" applyFont="1" applyBorder="1"/>
    <xf numFmtId="0" fontId="0" fillId="4" borderId="0" xfId="4" applyFont="1"/>
    <xf numFmtId="0" fontId="0" fillId="0" borderId="0" xfId="0" applyAlignment="1">
      <alignment horizontal="right"/>
    </xf>
    <xf numFmtId="0" fontId="0" fillId="5" borderId="0" xfId="5" applyFont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5" fillId="0" borderId="0" xfId="0" quotePrefix="1" applyFont="1"/>
    <xf numFmtId="0" fontId="0" fillId="0" borderId="0" xfId="0" quotePrefix="1"/>
    <xf numFmtId="0" fontId="6" fillId="0" borderId="0" xfId="0" applyFont="1"/>
    <xf numFmtId="0" fontId="6" fillId="5" borderId="0" xfId="5" applyFont="1"/>
    <xf numFmtId="0" fontId="1" fillId="5" borderId="0" xfId="5" applyBorder="1"/>
    <xf numFmtId="0" fontId="0" fillId="5" borderId="4" xfId="5" applyFont="1" applyBorder="1"/>
    <xf numFmtId="164" fontId="0" fillId="0" borderId="0" xfId="0" applyNumberFormat="1"/>
    <xf numFmtId="0" fontId="0" fillId="0" borderId="0" xfId="5" applyFont="1" applyFill="1" applyBorder="1"/>
    <xf numFmtId="0" fontId="6" fillId="0" borderId="0" xfId="0" applyFont="1" applyFill="1" applyBorder="1"/>
    <xf numFmtId="0" fontId="0" fillId="0" borderId="0" xfId="0" applyFont="1"/>
    <xf numFmtId="0" fontId="8" fillId="7" borderId="2" xfId="7"/>
    <xf numFmtId="0" fontId="8" fillId="7" borderId="0" xfId="7" applyBorder="1"/>
    <xf numFmtId="0" fontId="3" fillId="2" borderId="0" xfId="2" applyAlignment="1">
      <alignment horizontal="left"/>
    </xf>
    <xf numFmtId="0" fontId="1" fillId="5" borderId="0" xfId="5" applyAlignment="1">
      <alignment horizontal="left"/>
    </xf>
    <xf numFmtId="0" fontId="1" fillId="4" borderId="0" xfId="4" applyBorder="1"/>
    <xf numFmtId="0" fontId="2" fillId="0" borderId="1" xfId="1" applyBorder="1"/>
    <xf numFmtId="0" fontId="0" fillId="0" borderId="0" xfId="0" applyBorder="1"/>
    <xf numFmtId="0" fontId="0" fillId="0" borderId="0" xfId="0" applyAlignment="1">
      <alignment horizontal="center"/>
    </xf>
  </cellXfs>
  <cellStyles count="8">
    <cellStyle name="40 % - Akzent2" xfId="4" builtinId="35"/>
    <cellStyle name="60 % - Akzent2" xfId="5" builtinId="36"/>
    <cellStyle name="Akzent2" xfId="3" builtinId="33"/>
    <cellStyle name="Akzent6" xfId="6" builtinId="49"/>
    <cellStyle name="Eingabe" xfId="7" builtinId="20"/>
    <cellStyle name="Gut" xfId="2" builtinId="26"/>
    <cellStyle name="Standard" xfId="0" builtinId="0"/>
    <cellStyle name="Überschrift 1" xfId="1" builtinId="16"/>
  </cellStyles>
  <dxfs count="558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0</xdr:row>
      <xdr:rowOff>142874</xdr:rowOff>
    </xdr:from>
    <xdr:ext cx="2447925" cy="209640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6C2B09-2CEF-403A-8096-E66FDCAABB3C}"/>
            </a:ext>
          </a:extLst>
        </xdr:cNvPr>
        <xdr:cNvSpPr txBox="1"/>
      </xdr:nvSpPr>
      <xdr:spPr>
        <a:xfrm>
          <a:off x="1724025" y="142874"/>
          <a:ext cx="2447925" cy="209640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800" b="0" u="none"/>
            <a:t>SimADC Databook</a:t>
          </a:r>
          <a:endParaRPr lang="de-DE" sz="1800" b="0" u="sng"/>
        </a:p>
        <a:p>
          <a:r>
            <a:rPr lang="de-DE" sz="1100"/>
            <a:t>Source</a:t>
          </a:r>
          <a:r>
            <a:rPr lang="de-DE" sz="1100" baseline="0"/>
            <a:t> of preset data for SimADC application</a:t>
          </a:r>
        </a:p>
        <a:p>
          <a:endParaRPr lang="de-DE" sz="1100"/>
        </a:p>
        <a:p>
          <a:r>
            <a:rPr lang="de-DE" sz="1100"/>
            <a:t>Separate sheets for antibodies, cell lines, linkers and payloads</a:t>
          </a:r>
        </a:p>
        <a:p>
          <a:endParaRPr lang="de-DE" sz="1100"/>
        </a:p>
        <a:p>
          <a:r>
            <a:rPr lang="de-DE" sz="1100"/>
            <a:t>Change</a:t>
          </a:r>
          <a:r>
            <a:rPr lang="de-DE" sz="1100" baseline="0"/>
            <a:t> values or add new rows</a:t>
          </a:r>
        </a:p>
        <a:p>
          <a:endParaRPr lang="de-DE" sz="1100" baseline="0"/>
        </a:p>
        <a:p>
          <a:r>
            <a:rPr lang="de-DE" sz="1100" baseline="0"/>
            <a:t>Update the version name and send the new file to Tatu</a:t>
          </a:r>
          <a:endParaRPr lang="de-DE" sz="1100"/>
        </a:p>
      </xdr:txBody>
    </xdr:sp>
    <xdr:clientData/>
  </xdr:oneCellAnchor>
  <xdr:oneCellAnchor>
    <xdr:from>
      <xdr:col>4</xdr:col>
      <xdr:colOff>0</xdr:colOff>
      <xdr:row>7</xdr:row>
      <xdr:rowOff>123824</xdr:rowOff>
    </xdr:from>
    <xdr:ext cx="2447925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D17085-BDF6-450D-9AE7-9B6676124BA1}"/>
            </a:ext>
          </a:extLst>
        </xdr:cNvPr>
        <xdr:cNvSpPr txBox="1"/>
      </xdr:nvSpPr>
      <xdr:spPr>
        <a:xfrm>
          <a:off x="4314825" y="1457324"/>
          <a:ext cx="2447925" cy="78124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/>
            <a:t>Labels</a:t>
          </a:r>
          <a:r>
            <a:rPr lang="de-DE" sz="1100" baseline="0"/>
            <a:t> (</a:t>
          </a:r>
          <a:r>
            <a:rPr lang="de-DE" sz="1100" baseline="0">
              <a:solidFill>
                <a:schemeClr val="accent2">
                  <a:lumMod val="50000"/>
                </a:schemeClr>
              </a:solidFill>
            </a:rPr>
            <a:t>orange</a:t>
          </a:r>
          <a:r>
            <a:rPr lang="de-DE" sz="1100" baseline="0"/>
            <a:t>) are visible when using the application. ID fields (</a:t>
          </a:r>
          <a:r>
            <a:rPr lang="de-DE" sz="1100" baseline="0">
              <a:solidFill>
                <a:schemeClr val="accent6">
                  <a:lumMod val="50000"/>
                </a:schemeClr>
              </a:solidFill>
            </a:rPr>
            <a:t>green</a:t>
          </a:r>
          <a:r>
            <a:rPr lang="de-DE" sz="1100" baseline="0"/>
            <a:t>) are programming-related. Fields inside the table (white/gray highlight) are values</a:t>
          </a:r>
          <a:endParaRPr lang="de-D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773430</xdr:colOff>
      <xdr:row>14</xdr:row>
      <xdr:rowOff>13336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75D6A10-AE67-4DFF-9E42-8E0F2BEDFCD8}"/>
            </a:ext>
          </a:extLst>
        </xdr:cNvPr>
        <xdr:cNvSpPr txBox="1"/>
      </xdr:nvSpPr>
      <xdr:spPr>
        <a:xfrm>
          <a:off x="9093518" y="25469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n-Philip Kahl" id="{FF88EE99-1FAD-4B9F-99C5-ADE00F9F6F13}" userId="S::M254119@eu.merckgroup.com::cc08df99-ec53-4418-bf95-7f81cd3cd3a3" providerId="AD"/>
  <person displayName="Jan-philip Kahl" id="{FE75CC77-A5AD-4DC0-AAA8-B64A87096215}" userId="S::X192872@eu.merckgroup.com::657becd8-1061-44bb-85db-0d6074d02345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4" dT="2021-12-21T10:31:10.09" personId="{FF88EE99-1FAD-4B9F-99C5-ADE00F9F6F13}" id="{16C81B0C-C50B-4AC0-A6B7-A414EACCE660}">
    <text>https://pubs.acs.org/doi/10.1021/acs.bioconjchem.5b00223</text>
  </threadedComment>
  <threadedComment ref="E64" dT="2021-12-21T10:32:54.14" personId="{FF88EE99-1FAD-4B9F-99C5-ADE00F9F6F13}" id="{B460D222-CE40-491C-8CD6-741F7E66A48B}">
    <text>https://pubs.acs.org/doi/10.1021/acs.bioconjchem.5b00223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2-08-01T09:02:00.55" personId="{FE75CC77-A5AD-4DC0-AAA8-B64A87096215}" id="{1A9C8462-07F9-4E70-8F67-205B68540714}">
    <text>https://www.tandfonline.com/doi/full/10.4161/mabs.27705#SM0001 Supplement table S2 (1 Mio)</text>
  </threadedComment>
  <threadedComment ref="H5" dT="2022-08-01T09:02:17.01" personId="{FE75CC77-A5AD-4DC0-AAA8-B64A87096215}" id="{DB97F4E6-22FF-4D8B-AB72-B54E7D370DCE}">
    <text>https://www.tandfonline.com/doi/full/10.4161/mabs.27705#SM0001 Supplement table S2</text>
  </threadedComment>
  <threadedComment ref="U5" dT="2021-12-21T10:21:08.95" personId="{FF88EE99-1FAD-4B9F-99C5-ADE00F9F6F13}" id="{FA367710-A4A1-498D-8444-9B4474977E37}">
    <text>https://mct.aacrjournals.org/content/15/11/2698.long</text>
  </threadedComment>
  <threadedComment ref="V5" dT="2022-08-01T09:02:41.98" personId="{FE75CC77-A5AD-4DC0-AAA8-B64A87096215}" id="{1AE1979D-C42F-41AF-9463-DCF5CFDE2B21}">
    <text>https://www.tandfonline.com/doi/full/10.4161/mabs.27705#SM0001 Supplement table S2</text>
  </threadedComment>
  <threadedComment ref="U13" dT="2021-12-21T10:21:00.57" personId="{FF88EE99-1FAD-4B9F-99C5-ADE00F9F6F13}" id="{CF128FBF-C429-49AE-ACCE-5709773EE753}">
    <text>https://pubs.acs.org/doi/10.1021/acs.bioconjchem.5b00223</text>
  </threadedComment>
  <threadedComment ref="G19" dT="2022-08-01T08:59:47.61" personId="{FE75CC77-A5AD-4DC0-AAA8-B64A87096215}" id="{2D232F59-7A17-40A4-B6A5-B43F156E6493}">
    <text>https://www.tandfonline.com/doi/full/10.4161/mabs.27705#SM0001 Supplement Table S2</text>
  </threadedComment>
  <threadedComment ref="H19" dT="2022-08-01T08:59:10.90" personId="{FE75CC77-A5AD-4DC0-AAA8-B64A87096215}" id="{740529FD-001B-4921-87AE-84899084C78B}">
    <text>https://www.tandfonline.com/doi/full/10.4161/mabs.27705#SM0001 Supplement table S2</text>
  </threadedComment>
  <threadedComment ref="H19" dT="2022-11-29T12:46:47.29" personId="{FE75CC77-A5AD-4DC0-AAA8-B64A87096215}" id="{DCC2CD1B-753F-45EC-BBF0-A654C50F8153}" parentId="{740529FD-001B-4921-87AE-84899084C78B}">
    <text>Enhertu unsensitiv</text>
  </threadedComment>
  <threadedComment ref="V19" dT="2022-08-01T09:01:22.93" personId="{FE75CC77-A5AD-4DC0-AAA8-B64A87096215}" id="{850D4FD8-8B91-4A98-B91F-CDEFA7080A6F}">
    <text>https://www.tandfonline.com/doi/full/10.4161/mabs.27705#SM0001 Supplement table S2</text>
  </threadedComment>
  <threadedComment ref="G46" dT="2022-08-01T09:06:05.59" personId="{FE75CC77-A5AD-4DC0-AAA8-B64A87096215}" id="{1412AFD7-3933-493F-9719-99F06D562C27}">
    <text>https://www.tandfonline.com/doi/full/10.4161/mabs.27705#SM0001 Supplement table S2</text>
  </threadedComment>
  <threadedComment ref="H46" dT="2022-08-01T09:05:25.85" personId="{FE75CC77-A5AD-4DC0-AAA8-B64A87096215}" id="{10F0A157-4502-4A93-9950-69F0F0DCAB15}">
    <text>https://www.tandfonline.com/doi/full/10.4161/mabs.27705#SM0001 Supplement table S2</text>
  </threadedComment>
  <threadedComment ref="V46" dT="2022-08-01T09:05:50.60" personId="{FE75CC77-A5AD-4DC0-AAA8-B64A87096215}" id="{30E8A1C9-EE13-451B-90CB-A7BF27856819}">
    <text>https://www.tandfonline.com/doi/full/10.4161/mabs.27705#SM0001 Supplement table S2</text>
  </threadedComment>
  <threadedComment ref="U66" dT="2021-12-21T10:23:35.01" personId="{FF88EE99-1FAD-4B9F-99C5-ADE00F9F6F13}" id="{D93785F2-567E-4853-BA1D-95CA17FA82A5}">
    <text>https://mct.aacrjournals.org/content/15/11/2698.long</text>
  </threadedComment>
  <threadedComment ref="G74" dT="2022-08-01T09:04:16.23" personId="{FE75CC77-A5AD-4DC0-AAA8-B64A87096215}" id="{80BD2663-6682-4C34-88BE-B1F2A8EB2FBD}">
    <text>https://www.tandfonline.com/doi/full/10.4161/mabs.27705#SM0001 Supplement table S2</text>
  </threadedComment>
  <threadedComment ref="H74" dT="2022-08-01T09:04:41.54" personId="{FE75CC77-A5AD-4DC0-AAA8-B64A87096215}" id="{116CAF39-1D7C-4A1E-BF0F-3D70C4751D0F}">
    <text>https://www.tandfonline.com/doi/full/10.4161/mabs.27705#SM0001 Supplement table S2</text>
  </threadedComment>
  <threadedComment ref="V74" dT="2022-08-01T09:05:04.23" personId="{FE75CC77-A5AD-4DC0-AAA8-B64A87096215}" id="{14735E89-3FB3-4CE3-90C2-93621FB718FC}">
    <text>https://www.tandfonline.com/doi/full/10.4161/mabs.27705#SM0001 Supplement table S2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U8" dT="2022-06-22T15:42:08.51" personId="{FE75CC77-A5AD-4DC0-AAA8-B64A87096215}" id="{649B1269-A08D-4D8E-8F63-AF4DB408FF9E}">
    <text>new killing Term</text>
  </threadedComment>
  <threadedComment ref="U9" dT="2022-06-22T15:42:08.51" personId="{FE75CC77-A5AD-4DC0-AAA8-B64A87096215}" id="{926022C0-551F-485C-8F0B-0590880ED515}">
    <text>new killing Term</text>
  </threadedComment>
  <threadedComment ref="U24" dT="2022-06-22T15:44:05.69" personId="{FE75CC77-A5AD-4DC0-AAA8-B64A87096215}" id="{EA87F69F-7176-4147-A565-BD6686473BCD}">
    <text>new killing term, old value: 0,053</text>
  </threadedComment>
  <threadedComment ref="W24" dT="2022-06-22T15:44:28.54" personId="{FE75CC77-A5AD-4DC0-AAA8-B64A87096215}" id="{B1612A7C-E736-45B7-BFA3-0FBB20CB4245}">
    <text>new killing term, old value: 1,33</text>
  </threadedComment>
  <threadedComment ref="C27" dT="2021-12-21T10:38:20.96" personId="{FF88EE99-1FAD-4B9F-99C5-ADE00F9F6F13}" id="{569CD763-A5A8-441C-BAD4-3873131B7F37}">
    <text>Internal Modeling</text>
  </threadedComment>
  <threadedComment ref="D27" dT="2021-12-21T10:38:43.22" personId="{FF88EE99-1FAD-4B9F-99C5-ADE00F9F6F13}" id="{047E990F-F2C2-420C-959D-C74F4AA57E2B}">
    <text>Internal Modeling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6" dT="2022-06-02T12:07:38.18" personId="{FE75CC77-A5AD-4DC0-AAA8-B64A87096215}" id="{928DBEAC-477F-47CA-9C1C-D82F1A857852}">
    <text>https://services.math.duke.edu/~rtd/ovarian/ovarianms.pdf</text>
  </threadedComment>
  <threadedComment ref="D7" dT="2022-06-02T12:07:34.59" personId="{FE75CC77-A5AD-4DC0-AAA8-B64A87096215}" id="{A07B452E-3559-4794-8EFC-A317EC60B5DC}">
    <text>https://services.math.duke.edu/~rtd/ovarian/ovarianms.pdf</text>
  </threadedComment>
  <threadedComment ref="C9" dT="2022-06-02T11:39:04.28" personId="{FE75CC77-A5AD-4DC0-AAA8-B64A87096215}" id="{272735EC-1464-41A4-80A5-56375DB20C9C}">
    <text>https://journals.lww.com/jcge/Abstract/1981/06000/Analytical_Studies_on_Growth_of_Human_Gastric.5.aspx</text>
  </threadedComment>
  <threadedComment ref="D9" dT="2022-06-02T11:39:10.33" personId="{FE75CC77-A5AD-4DC0-AAA8-B64A87096215}" id="{6960DA1E-EC27-416A-BA93-AFCA23860539}">
    <text>https://journals.lww.com/jcge/Abstract/1981/06000/Analytical_Studies_on_Growth_of_Human_Gastric.5.aspx</text>
  </threadedComment>
  <threadedComment ref="C10" dT="2022-06-02T11:39:17.01" personId="{FE75CC77-A5AD-4DC0-AAA8-B64A87096215}" id="{09067462-7A3F-4332-925E-C6CA3082819F}">
    <text>https://journals.lww.com/jcge/Abstract/1981/06000/Analytical_Studies_on_Growth_of_Human_Gastric.5.aspx</text>
  </threadedComment>
  <threadedComment ref="D10" dT="2022-06-02T11:39:30.08" personId="{FE75CC77-A5AD-4DC0-AAA8-B64A87096215}" id="{F72E4E46-86E6-49D5-8FF3-B5B2D04AADEF}">
    <text>https://journals.lww.com/jcge/Abstract/1981/06000/Analytical_Studies_on_Growth_of_Human_Gastric.5.aspx</text>
  </threadedComment>
  <threadedComment ref="D17" dT="2022-06-02T11:51:02.76" personId="{FE75CC77-A5AD-4DC0-AAA8-B64A87096215}" id="{4954F4A8-76A7-4C14-880F-C5DC9CE5ECF2}">
    <text>https://www.ncbi.nlm.nih.gov/pmc/articles/PMC2700420/</text>
  </threadedComment>
  <threadedComment ref="D17" dT="2022-06-02T11:51:31.68" personId="{FE75CC77-A5AD-4DC0-AAA8-B64A87096215}" id="{1C5F5E5F-D49A-463E-8C61-10DEF04A393B}" parentId="{4954F4A8-76A7-4C14-880F-C5DC9CE5ECF2}">
    <text>nicht behandelter Patient</text>
  </threadedComment>
  <threadedComment ref="D17" dT="2022-06-02T11:53:19.04" personId="{FE75CC77-A5AD-4DC0-AAA8-B64A87096215}" id="{E1AA7785-85AC-4C7B-9197-E15107AE45DF}" parentId="{4954F4A8-76A7-4C14-880F-C5DC9CE5ECF2}">
    <text>andere nicht behandelte Patientin hatte 159 d DT https://pubmed.ncbi.nlm.nih.gov/11345136/</text>
  </threadedComment>
  <threadedComment ref="C37" dT="2022-06-02T11:38:53.22" personId="{FE75CC77-A5AD-4DC0-AAA8-B64A87096215}" id="{9B0211E4-6B25-49CF-899C-B8EEA6CACF85}">
    <text>https://journals.lww.com/jcge/Abstract/1981/06000/Analytical_Studies_on_Growth_of_Human_Gastric.5.aspx</text>
  </threadedComment>
  <threadedComment ref="D37" dT="2022-06-02T11:38:58.21" personId="{FE75CC77-A5AD-4DC0-AAA8-B64A87096215}" id="{BB7CBD70-9C60-41EA-A53D-460213E9DC96}">
    <text>https://journals.lww.com/jcge/Abstract/1981/06000/Analytical_Studies_on_Growth_of_Human_Gastric.5.aspx</text>
  </threadedComment>
  <threadedComment ref="C38" dT="2022-06-02T11:54:46.36" personId="{FE75CC77-A5AD-4DC0-AAA8-B64A87096215}" id="{897AC3FD-D7F6-45BF-A31E-4D336A52699E}">
    <text>https://gut.bmj.com/content/64/11/1783</text>
  </threadedComment>
  <threadedComment ref="D38" dT="2022-06-02T11:54:37.24" personId="{FE75CC77-A5AD-4DC0-AAA8-B64A87096215}" id="{3F7DFEEB-4442-400B-8A6E-9B406599D964}">
    <text>https://gut.bmj.com/content/64/11/1783</text>
  </threadedComment>
  <threadedComment ref="C39" dT="2022-06-02T12:03:57.93" personId="{FE75CC77-A5AD-4DC0-AAA8-B64A87096215}" id="{AE8472CB-B26A-49A9-9604-BDA083E7FC78}">
    <text>https://link.springer.com/article/10.1007/s11605-012-2129-6</text>
  </threadedComment>
  <threadedComment ref="D39" dT="2022-06-02T12:03:52.43" personId="{FE75CC77-A5AD-4DC0-AAA8-B64A87096215}" id="{040CA6ED-6D3F-4C3A-AC5A-CA7EB933FCC5}">
    <text>https://link.springer.com/article/10.1007/s11605-012-2129-6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ABF2-27B6-407C-9F9C-0505A8509E29}">
  <sheetPr>
    <tabColor rgb="FF92D050"/>
  </sheetPr>
  <dimension ref="A1:CC64"/>
  <sheetViews>
    <sheetView zoomScale="85" zoomScaleNormal="85" workbookViewId="0">
      <selection activeCell="E15" sqref="E15"/>
    </sheetView>
  </sheetViews>
  <sheetFormatPr baseColWidth="10" defaultColWidth="9.28515625" defaultRowHeight="15" x14ac:dyDescent="0.25"/>
  <cols>
    <col min="1" max="1" width="46.42578125" customWidth="1"/>
    <col min="2" max="2" width="14.28515625" bestFit="1" customWidth="1"/>
    <col min="3" max="3" width="12.28515625" bestFit="1" customWidth="1"/>
    <col min="4" max="4" width="10.42578125" bestFit="1" customWidth="1"/>
    <col min="5" max="8" width="17.5703125" customWidth="1"/>
    <col min="9" max="9" width="17.5703125" bestFit="1" customWidth="1"/>
    <col min="10" max="11" width="17.5703125" customWidth="1"/>
    <col min="12" max="12" width="5.5703125" bestFit="1" customWidth="1"/>
    <col min="13" max="14" width="6" bestFit="1" customWidth="1"/>
    <col min="15" max="15" width="7" bestFit="1" customWidth="1"/>
    <col min="16" max="16" width="7.28515625" bestFit="1" customWidth="1"/>
    <col min="17" max="17" width="7" bestFit="1" customWidth="1"/>
    <col min="18" max="19" width="8.5703125" bestFit="1" customWidth="1"/>
    <col min="20" max="20" width="6" bestFit="1" customWidth="1"/>
    <col min="21" max="21" width="9.28515625" bestFit="1" customWidth="1"/>
    <col min="22" max="22" width="6.5703125" bestFit="1" customWidth="1"/>
    <col min="23" max="23" width="7.28515625" bestFit="1" customWidth="1"/>
    <col min="24" max="24" width="7.7109375" bestFit="1" customWidth="1"/>
    <col min="25" max="27" width="6.5703125" bestFit="1" customWidth="1"/>
    <col min="28" max="28" width="7.28515625" bestFit="1" customWidth="1"/>
    <col min="29" max="29" width="6.5703125" bestFit="1" customWidth="1"/>
    <col min="30" max="30" width="7" bestFit="1" customWidth="1"/>
    <col min="31" max="31" width="6.5703125" bestFit="1" customWidth="1"/>
    <col min="32" max="33" width="12.5703125" bestFit="1" customWidth="1"/>
    <col min="34" max="34" width="8" bestFit="1" customWidth="1"/>
    <col min="35" max="35" width="6.5703125" bestFit="1" customWidth="1"/>
    <col min="36" max="36" width="10.28515625" bestFit="1" customWidth="1"/>
    <col min="37" max="39" width="9.28515625" bestFit="1" customWidth="1"/>
    <col min="40" max="40" width="6.5703125" bestFit="1" customWidth="1"/>
    <col min="41" max="41" width="12.7109375" bestFit="1" customWidth="1"/>
    <col min="42" max="42" width="6.7109375" bestFit="1" customWidth="1"/>
    <col min="43" max="43" width="7.28515625" bestFit="1" customWidth="1"/>
    <col min="44" max="44" width="7.42578125" bestFit="1" customWidth="1"/>
    <col min="45" max="46" width="7.5703125" bestFit="1" customWidth="1"/>
    <col min="47" max="47" width="6.5703125" bestFit="1" customWidth="1"/>
  </cols>
  <sheetData>
    <row r="1" spans="1:81" x14ac:dyDescent="0.25">
      <c r="A1" t="s">
        <v>124</v>
      </c>
    </row>
    <row r="2" spans="1:81" x14ac:dyDescent="0.25">
      <c r="A2" t="s">
        <v>474</v>
      </c>
    </row>
    <row r="7" spans="1:81" x14ac:dyDescent="0.25">
      <c r="BY7" s="1"/>
      <c r="BZ7" s="1"/>
      <c r="CA7" s="1"/>
    </row>
    <row r="8" spans="1:81" x14ac:dyDescent="0.25">
      <c r="BY8" s="1"/>
      <c r="BZ8" s="27"/>
      <c r="CA8" s="1"/>
    </row>
    <row r="9" spans="1:81" x14ac:dyDescent="0.25">
      <c r="BY9" s="1"/>
      <c r="BZ9" s="1"/>
      <c r="CA9" s="1"/>
    </row>
    <row r="13" spans="1:81" ht="20.25" thickBot="1" x14ac:dyDescent="0.35">
      <c r="A13" s="8" t="s">
        <v>120</v>
      </c>
    </row>
    <row r="14" spans="1:81" ht="15.75" thickTop="1" x14ac:dyDescent="0.25">
      <c r="B14" s="4" t="s">
        <v>87</v>
      </c>
      <c r="C14" s="7" t="s">
        <v>531</v>
      </c>
      <c r="D14" s="7" t="s">
        <v>532</v>
      </c>
      <c r="E14" s="14" t="s">
        <v>308</v>
      </c>
      <c r="F14" s="14" t="s">
        <v>309</v>
      </c>
      <c r="G14" s="14" t="s">
        <v>480</v>
      </c>
      <c r="H14" s="14" t="s">
        <v>483</v>
      </c>
      <c r="I14" s="7" t="s">
        <v>485</v>
      </c>
      <c r="J14" s="34" t="s">
        <v>550</v>
      </c>
      <c r="K14" s="34" t="s">
        <v>548</v>
      </c>
      <c r="L14" s="6" t="s">
        <v>15</v>
      </c>
      <c r="M14" s="6" t="s">
        <v>16</v>
      </c>
      <c r="N14" s="6" t="s">
        <v>17</v>
      </c>
      <c r="O14" s="6" t="s">
        <v>18</v>
      </c>
      <c r="P14" s="6" t="s">
        <v>19</v>
      </c>
      <c r="Q14" s="6" t="s">
        <v>20</v>
      </c>
      <c r="R14" s="6" t="s">
        <v>21</v>
      </c>
      <c r="S14" s="6" t="s">
        <v>22</v>
      </c>
      <c r="T14" s="6" t="s">
        <v>23</v>
      </c>
      <c r="U14" s="6" t="s">
        <v>24</v>
      </c>
      <c r="V14" s="6" t="s">
        <v>25</v>
      </c>
      <c r="W14" s="6" t="s">
        <v>26</v>
      </c>
      <c r="X14" s="6" t="s">
        <v>27</v>
      </c>
      <c r="Y14" s="6" t="s">
        <v>28</v>
      </c>
      <c r="Z14" s="6" t="s">
        <v>29</v>
      </c>
      <c r="AA14" s="6" t="s">
        <v>30</v>
      </c>
      <c r="AB14" s="6" t="s">
        <v>31</v>
      </c>
      <c r="AC14" s="6" t="s">
        <v>32</v>
      </c>
      <c r="AD14" s="13" t="s">
        <v>125</v>
      </c>
      <c r="AE14" s="6" t="s">
        <v>33</v>
      </c>
      <c r="AF14" s="6" t="s">
        <v>34</v>
      </c>
      <c r="AG14" s="6" t="s">
        <v>35</v>
      </c>
      <c r="AH14" s="6" t="s">
        <v>36</v>
      </c>
      <c r="AI14" s="6" t="s">
        <v>37</v>
      </c>
      <c r="AJ14" s="6" t="s">
        <v>38</v>
      </c>
      <c r="AK14" s="6" t="s">
        <v>39</v>
      </c>
      <c r="AL14" s="6" t="s">
        <v>40</v>
      </c>
      <c r="AM14" s="6" t="s">
        <v>41</v>
      </c>
      <c r="AN14" s="6" t="s">
        <v>42</v>
      </c>
      <c r="AO14" s="6" t="s">
        <v>43</v>
      </c>
      <c r="AP14" s="6" t="s">
        <v>44</v>
      </c>
      <c r="AQ14" s="6" t="s">
        <v>45</v>
      </c>
      <c r="AR14" s="6" t="s">
        <v>46</v>
      </c>
      <c r="AS14" s="6" t="s">
        <v>47</v>
      </c>
      <c r="AT14" s="6" t="s">
        <v>48</v>
      </c>
      <c r="AU14" s="6" t="s">
        <v>49</v>
      </c>
      <c r="AV14" s="13" t="s">
        <v>141</v>
      </c>
      <c r="AW14" s="13" t="s">
        <v>143</v>
      </c>
      <c r="AX14" s="13" t="s">
        <v>145</v>
      </c>
      <c r="AY14" s="13" t="s">
        <v>147</v>
      </c>
      <c r="AZ14" s="13" t="s">
        <v>149</v>
      </c>
      <c r="BA14" s="13" t="s">
        <v>151</v>
      </c>
      <c r="BB14" s="13" t="s">
        <v>153</v>
      </c>
      <c r="BC14" s="13" t="s">
        <v>155</v>
      </c>
      <c r="BD14" s="13" t="s">
        <v>157</v>
      </c>
      <c r="BE14" s="13" t="s">
        <v>159</v>
      </c>
      <c r="BF14" s="13" t="s">
        <v>161</v>
      </c>
      <c r="BG14" s="16" t="s">
        <v>163</v>
      </c>
      <c r="BH14" s="16" t="s">
        <v>303</v>
      </c>
      <c r="BI14" s="16" t="s">
        <v>304</v>
      </c>
      <c r="BJ14" s="16" t="s">
        <v>288</v>
      </c>
      <c r="BK14" s="16" t="s">
        <v>290</v>
      </c>
      <c r="BL14" s="16" t="s">
        <v>305</v>
      </c>
      <c r="BM14" s="16" t="s">
        <v>282</v>
      </c>
      <c r="BN14" s="16" t="s">
        <v>294</v>
      </c>
      <c r="BO14" s="16" t="s">
        <v>268</v>
      </c>
      <c r="BP14" s="16" t="s">
        <v>306</v>
      </c>
      <c r="BQ14" s="16" t="s">
        <v>266</v>
      </c>
      <c r="BR14" s="16" t="s">
        <v>270</v>
      </c>
      <c r="BS14" s="16" t="s">
        <v>272</v>
      </c>
      <c r="BT14" s="16" t="s">
        <v>274</v>
      </c>
      <c r="BU14" s="16" t="s">
        <v>276</v>
      </c>
      <c r="BV14" s="16" t="s">
        <v>278</v>
      </c>
      <c r="BW14" s="16" t="s">
        <v>280</v>
      </c>
      <c r="BX14" s="16" t="s">
        <v>313</v>
      </c>
      <c r="BY14" s="16" t="s">
        <v>284</v>
      </c>
      <c r="BZ14" s="16" t="s">
        <v>286</v>
      </c>
      <c r="CA14" s="16" t="s">
        <v>345</v>
      </c>
      <c r="CB14" s="16" t="s">
        <v>350</v>
      </c>
      <c r="CC14" s="16" t="s">
        <v>348</v>
      </c>
    </row>
    <row r="15" spans="1:81" x14ac:dyDescent="0.25">
      <c r="A15" s="5" t="s">
        <v>86</v>
      </c>
      <c r="B15" s="3" t="s">
        <v>85</v>
      </c>
      <c r="C15" s="2" t="s">
        <v>478</v>
      </c>
      <c r="D15" s="2" t="s">
        <v>479</v>
      </c>
      <c r="E15" s="2" t="s">
        <v>422</v>
      </c>
      <c r="F15" s="2" t="s">
        <v>423</v>
      </c>
      <c r="G15" s="2" t="s">
        <v>481</v>
      </c>
      <c r="H15" s="2" t="s">
        <v>482</v>
      </c>
      <c r="I15" s="2" t="s">
        <v>484</v>
      </c>
      <c r="J15" s="2" t="s">
        <v>543</v>
      </c>
      <c r="K15" s="2" t="s">
        <v>545</v>
      </c>
      <c r="L15" s="2" t="s">
        <v>50</v>
      </c>
      <c r="M15" s="2" t="s">
        <v>51</v>
      </c>
      <c r="N15" s="2" t="s">
        <v>52</v>
      </c>
      <c r="O15" s="2" t="s">
        <v>53</v>
      </c>
      <c r="P15" s="2" t="s">
        <v>54</v>
      </c>
      <c r="Q15" s="2" t="s">
        <v>55</v>
      </c>
      <c r="R15" s="2" t="s">
        <v>56</v>
      </c>
      <c r="S15" s="2" t="s">
        <v>57</v>
      </c>
      <c r="T15" s="2" t="s">
        <v>58</v>
      </c>
      <c r="U15" s="2" t="s">
        <v>59</v>
      </c>
      <c r="V15" s="2" t="s">
        <v>60</v>
      </c>
      <c r="W15" s="2" t="s">
        <v>61</v>
      </c>
      <c r="X15" s="2" t="s">
        <v>62</v>
      </c>
      <c r="Y15" s="2" t="s">
        <v>63</v>
      </c>
      <c r="Z15" s="2" t="s">
        <v>64</v>
      </c>
      <c r="AA15" s="2" t="s">
        <v>65</v>
      </c>
      <c r="AB15" s="2" t="s">
        <v>66</v>
      </c>
      <c r="AC15" s="2" t="s">
        <v>67</v>
      </c>
      <c r="AD15" s="2" t="s">
        <v>68</v>
      </c>
      <c r="AE15" s="2" t="s">
        <v>69</v>
      </c>
      <c r="AF15" s="2" t="s">
        <v>70</v>
      </c>
      <c r="AG15" s="2" t="s">
        <v>71</v>
      </c>
      <c r="AH15" s="2" t="s">
        <v>72</v>
      </c>
      <c r="AI15" s="2" t="s">
        <v>73</v>
      </c>
      <c r="AJ15" s="2" t="s">
        <v>74</v>
      </c>
      <c r="AK15" s="2" t="s">
        <v>75</v>
      </c>
      <c r="AL15" s="2" t="s">
        <v>76</v>
      </c>
      <c r="AM15" s="2" t="s">
        <v>77</v>
      </c>
      <c r="AN15" s="2" t="s">
        <v>78</v>
      </c>
      <c r="AO15" s="2" t="s">
        <v>79</v>
      </c>
      <c r="AP15" s="2" t="s">
        <v>80</v>
      </c>
      <c r="AQ15" s="2" t="s">
        <v>81</v>
      </c>
      <c r="AR15" s="2" t="s">
        <v>82</v>
      </c>
      <c r="AS15" s="2" t="s">
        <v>83</v>
      </c>
      <c r="AT15" s="2" t="s">
        <v>84</v>
      </c>
      <c r="AU15" s="2" t="s">
        <v>126</v>
      </c>
      <c r="AV15" s="2" t="s">
        <v>142</v>
      </c>
      <c r="AW15" s="2" t="s">
        <v>144</v>
      </c>
      <c r="AX15" s="2" t="s">
        <v>146</v>
      </c>
      <c r="AY15" s="2" t="s">
        <v>148</v>
      </c>
      <c r="AZ15" s="2" t="s">
        <v>150</v>
      </c>
      <c r="BA15" s="2" t="s">
        <v>152</v>
      </c>
      <c r="BB15" s="2" t="s">
        <v>154</v>
      </c>
      <c r="BC15" s="2" t="s">
        <v>156</v>
      </c>
      <c r="BD15" s="2" t="s">
        <v>158</v>
      </c>
      <c r="BE15" s="2" t="s">
        <v>160</v>
      </c>
      <c r="BF15" s="2" t="s">
        <v>162</v>
      </c>
      <c r="BG15" s="2" t="s">
        <v>164</v>
      </c>
      <c r="BH15" s="2" t="s">
        <v>267</v>
      </c>
      <c r="BI15" s="2" t="s">
        <v>269</v>
      </c>
      <c r="BJ15" s="2" t="s">
        <v>271</v>
      </c>
      <c r="BK15" s="2" t="s">
        <v>273</v>
      </c>
      <c r="BL15" s="2" t="s">
        <v>275</v>
      </c>
      <c r="BM15" s="2" t="s">
        <v>277</v>
      </c>
      <c r="BN15" s="2" t="s">
        <v>279</v>
      </c>
      <c r="BO15" s="2" t="s">
        <v>281</v>
      </c>
      <c r="BP15" s="2" t="s">
        <v>283</v>
      </c>
      <c r="BQ15" s="2" t="s">
        <v>285</v>
      </c>
      <c r="BR15" s="2" t="s">
        <v>287</v>
      </c>
      <c r="BS15" s="2" t="s">
        <v>289</v>
      </c>
      <c r="BT15" s="2" t="s">
        <v>291</v>
      </c>
      <c r="BU15" s="2" t="s">
        <v>293</v>
      </c>
      <c r="BV15" s="2" t="s">
        <v>295</v>
      </c>
      <c r="BW15" s="2" t="s">
        <v>311</v>
      </c>
      <c r="BX15" s="2" t="s">
        <v>312</v>
      </c>
      <c r="BY15" s="2" t="s">
        <v>316</v>
      </c>
      <c r="BZ15" s="2" t="s">
        <v>314</v>
      </c>
      <c r="CA15" s="2" t="s">
        <v>315</v>
      </c>
      <c r="CB15" s="2" t="s">
        <v>346</v>
      </c>
      <c r="CC15" s="2" t="s">
        <v>347</v>
      </c>
    </row>
    <row r="16" spans="1:81" x14ac:dyDescent="0.25">
      <c r="A16" s="13" t="s">
        <v>169</v>
      </c>
      <c r="B16" s="2" t="s">
        <v>1</v>
      </c>
      <c r="C16">
        <v>0.14399999999999999</v>
      </c>
      <c r="D16">
        <v>1.7567999999999999</v>
      </c>
      <c r="E16" s="17"/>
      <c r="F16" s="17"/>
      <c r="G16" s="17"/>
      <c r="H16" s="17"/>
      <c r="I16" s="17">
        <v>0.2</v>
      </c>
      <c r="J16" s="17"/>
      <c r="K16" s="17"/>
    </row>
    <row r="17" spans="1:77" x14ac:dyDescent="0.25">
      <c r="A17" s="13" t="s">
        <v>170</v>
      </c>
      <c r="B17" s="2" t="s">
        <v>2</v>
      </c>
      <c r="C17">
        <v>0.277812</v>
      </c>
      <c r="D17">
        <v>7.2</v>
      </c>
      <c r="E17" s="18"/>
      <c r="F17" s="18"/>
      <c r="G17" s="18"/>
      <c r="H17" s="18"/>
      <c r="I17" s="18">
        <v>0.2</v>
      </c>
      <c r="J17" s="18"/>
      <c r="K17" s="18"/>
    </row>
    <row r="18" spans="1:77" x14ac:dyDescent="0.25">
      <c r="A18" s="13" t="s">
        <v>187</v>
      </c>
      <c r="B18" s="2" t="s">
        <v>3</v>
      </c>
      <c r="C18">
        <v>1</v>
      </c>
      <c r="D18">
        <v>0.15</v>
      </c>
      <c r="E18" s="18"/>
      <c r="F18" s="18"/>
      <c r="G18" s="18"/>
      <c r="H18" s="18"/>
      <c r="I18" s="18">
        <v>0.2</v>
      </c>
      <c r="J18" s="18"/>
      <c r="K18" s="18"/>
    </row>
    <row r="19" spans="1:77" x14ac:dyDescent="0.25">
      <c r="A19" s="13" t="s">
        <v>338</v>
      </c>
      <c r="B19" s="2" t="s">
        <v>4</v>
      </c>
      <c r="E19" s="22">
        <f>0.8/70</f>
        <v>1.1428571428571429E-2</v>
      </c>
      <c r="F19">
        <v>9.9999999999999995E-8</v>
      </c>
      <c r="G19">
        <v>0.08</v>
      </c>
      <c r="H19">
        <v>9.9999999999999995E-8</v>
      </c>
      <c r="I19" s="18">
        <v>0.2</v>
      </c>
      <c r="J19" s="18"/>
      <c r="K19" s="18"/>
      <c r="BY19" s="1"/>
    </row>
    <row r="20" spans="1:77" x14ac:dyDescent="0.25">
      <c r="A20" s="13" t="s">
        <v>336</v>
      </c>
      <c r="B20" s="2" t="s">
        <v>5</v>
      </c>
      <c r="C20">
        <v>1</v>
      </c>
      <c r="D20">
        <v>0.2</v>
      </c>
      <c r="E20" s="28">
        <f>1.7/70</f>
        <v>2.4285714285714285E-2</v>
      </c>
      <c r="F20">
        <v>9.9999999999999995E-8</v>
      </c>
      <c r="G20">
        <v>0.08</v>
      </c>
      <c r="H20">
        <v>9.9999999999999995E-8</v>
      </c>
      <c r="I20" s="17">
        <v>0.2</v>
      </c>
      <c r="J20" s="17"/>
      <c r="K20" s="17"/>
      <c r="BY20" s="1"/>
    </row>
    <row r="21" spans="1:77" x14ac:dyDescent="0.25">
      <c r="A21" s="13" t="s">
        <v>185</v>
      </c>
      <c r="B21" s="2" t="s">
        <v>6</v>
      </c>
      <c r="C21">
        <v>1</v>
      </c>
      <c r="D21">
        <v>0.2</v>
      </c>
      <c r="E21" s="18"/>
      <c r="F21" s="18"/>
      <c r="G21" s="18"/>
      <c r="H21" s="18"/>
      <c r="I21" s="18">
        <v>0.2</v>
      </c>
      <c r="J21" s="18"/>
      <c r="K21" s="18"/>
    </row>
    <row r="22" spans="1:77" x14ac:dyDescent="0.25">
      <c r="A22" s="13" t="s">
        <v>339</v>
      </c>
      <c r="B22" s="2" t="s">
        <v>7</v>
      </c>
      <c r="C22">
        <v>1</v>
      </c>
      <c r="D22">
        <v>8.2000000000000003E-2</v>
      </c>
      <c r="E22" s="28">
        <f>8.4/70</f>
        <v>0.12000000000000001</v>
      </c>
      <c r="F22">
        <v>9.9999999999999995E-8</v>
      </c>
      <c r="G22">
        <v>0.08</v>
      </c>
      <c r="H22">
        <v>9.9999999999999995E-8</v>
      </c>
      <c r="I22" s="17">
        <v>0.2</v>
      </c>
      <c r="J22" s="17"/>
      <c r="K22" s="17"/>
      <c r="BY22" s="1"/>
    </row>
    <row r="23" spans="1:77" x14ac:dyDescent="0.25">
      <c r="A23" s="13" t="s">
        <v>181</v>
      </c>
      <c r="B23" s="2" t="s">
        <v>8</v>
      </c>
      <c r="C23" s="19">
        <v>1</v>
      </c>
      <c r="D23" s="19">
        <v>8.2000000000000003E-2</v>
      </c>
      <c r="E23" s="18"/>
      <c r="F23" s="18"/>
      <c r="G23" s="18"/>
      <c r="H23" s="18"/>
      <c r="I23" s="18">
        <v>0.2</v>
      </c>
      <c r="J23" s="18"/>
      <c r="K23" s="18"/>
    </row>
    <row r="24" spans="1:77" x14ac:dyDescent="0.25">
      <c r="A24" s="13" t="s">
        <v>333</v>
      </c>
      <c r="B24" s="2" t="s">
        <v>9</v>
      </c>
      <c r="E24" s="28">
        <f>0.89/70</f>
        <v>1.2714285714285714E-2</v>
      </c>
      <c r="F24">
        <v>9.9999999999999995E-8</v>
      </c>
      <c r="G24">
        <v>0.08</v>
      </c>
      <c r="H24">
        <v>9.9999999999999995E-8</v>
      </c>
      <c r="I24" s="17">
        <v>0.2</v>
      </c>
      <c r="J24" s="17"/>
      <c r="K24" s="17"/>
      <c r="BY24" s="27"/>
    </row>
    <row r="25" spans="1:77" x14ac:dyDescent="0.25">
      <c r="A25" s="13" t="s">
        <v>332</v>
      </c>
      <c r="B25" s="2" t="s">
        <v>10</v>
      </c>
      <c r="E25" s="22">
        <f>0.564*24/1000</f>
        <v>1.3535999999999998E-2</v>
      </c>
      <c r="F25">
        <v>9.9999999999999995E-8</v>
      </c>
      <c r="G25">
        <v>0.08</v>
      </c>
      <c r="H25">
        <v>9.9999999999999995E-8</v>
      </c>
      <c r="I25" s="18">
        <v>0.2</v>
      </c>
      <c r="J25" s="18"/>
      <c r="K25" s="18"/>
      <c r="BY25" s="27"/>
    </row>
    <row r="26" spans="1:77" x14ac:dyDescent="0.25">
      <c r="A26" s="13" t="s">
        <v>193</v>
      </c>
      <c r="B26" s="2" t="s">
        <v>11</v>
      </c>
      <c r="C26">
        <v>1</v>
      </c>
      <c r="D26">
        <v>23</v>
      </c>
      <c r="E26" s="18"/>
      <c r="F26" s="18"/>
      <c r="G26" s="18"/>
      <c r="H26" s="18"/>
      <c r="I26" s="18">
        <v>0.2</v>
      </c>
      <c r="J26" s="18"/>
      <c r="K26" s="18"/>
    </row>
    <row r="27" spans="1:77" x14ac:dyDescent="0.25">
      <c r="A27" s="13" t="s">
        <v>335</v>
      </c>
      <c r="B27" s="2" t="s">
        <v>12</v>
      </c>
      <c r="E27" s="22">
        <f>0.9/70</f>
        <v>1.2857142857142857E-2</v>
      </c>
      <c r="F27">
        <v>9.9999999999999995E-8</v>
      </c>
      <c r="G27">
        <v>0.08</v>
      </c>
      <c r="H27">
        <v>9.9999999999999995E-8</v>
      </c>
      <c r="I27" s="17">
        <v>0.2</v>
      </c>
      <c r="J27" s="17"/>
      <c r="K27" s="17"/>
      <c r="BY27" s="1"/>
    </row>
    <row r="28" spans="1:77" x14ac:dyDescent="0.25">
      <c r="A28" s="13" t="s">
        <v>179</v>
      </c>
      <c r="B28" s="2" t="s">
        <v>13</v>
      </c>
      <c r="C28">
        <v>1</v>
      </c>
      <c r="D28">
        <v>1.512</v>
      </c>
      <c r="E28" s="17"/>
      <c r="F28" s="17"/>
      <c r="G28" s="17"/>
      <c r="H28" s="17"/>
      <c r="I28" s="17">
        <v>0.2</v>
      </c>
      <c r="J28" s="17"/>
      <c r="K28" s="17"/>
    </row>
    <row r="29" spans="1:77" x14ac:dyDescent="0.25">
      <c r="A29" s="13" t="s">
        <v>456</v>
      </c>
      <c r="B29" s="2" t="s">
        <v>14</v>
      </c>
      <c r="C29">
        <v>1</v>
      </c>
      <c r="D29">
        <v>4.5999999999999996</v>
      </c>
      <c r="E29" s="22">
        <f>0.33*24/1000</f>
        <v>7.92E-3</v>
      </c>
      <c r="F29">
        <v>9.9999999999999995E-8</v>
      </c>
      <c r="G29">
        <f>51/1000</f>
        <v>5.0999999999999997E-2</v>
      </c>
      <c r="H29">
        <v>9.9999999999999995E-8</v>
      </c>
      <c r="I29" s="18">
        <v>0.2</v>
      </c>
      <c r="J29" s="18"/>
      <c r="K29" s="18"/>
      <c r="BY29" s="27"/>
    </row>
    <row r="30" spans="1:77" x14ac:dyDescent="0.25">
      <c r="A30" s="13" t="s">
        <v>457</v>
      </c>
      <c r="B30" s="2" t="s">
        <v>180</v>
      </c>
      <c r="C30">
        <v>1</v>
      </c>
      <c r="D30">
        <v>0.45</v>
      </c>
      <c r="E30" s="22">
        <f>0.626/60</f>
        <v>1.0433333333333333E-2</v>
      </c>
      <c r="F30">
        <v>9.9999999999999995E-8</v>
      </c>
      <c r="G30" s="17">
        <f>51/1000</f>
        <v>5.0999999999999997E-2</v>
      </c>
      <c r="H30">
        <v>9.9999999999999995E-8</v>
      </c>
      <c r="I30" s="17">
        <v>0.2</v>
      </c>
      <c r="J30" s="17"/>
      <c r="K30" s="17"/>
    </row>
    <row r="31" spans="1:77" x14ac:dyDescent="0.25">
      <c r="A31" s="13" t="s">
        <v>458</v>
      </c>
      <c r="B31" s="2" t="s">
        <v>182</v>
      </c>
      <c r="C31">
        <v>1</v>
      </c>
      <c r="D31">
        <v>0.45</v>
      </c>
      <c r="E31" s="28">
        <f>((6.1+6.1+9.2+5.7+5.5+13.1)/6)/1000</f>
        <v>7.6166666666666666E-3</v>
      </c>
      <c r="F31">
        <v>9.9999999999999995E-8</v>
      </c>
      <c r="G31">
        <f>((58.9+44.4+45.2+48.4+45.5+50.5)/6)/1000</f>
        <v>4.8816666666666661E-2</v>
      </c>
      <c r="H31">
        <v>9.9999999999999995E-8</v>
      </c>
      <c r="I31" s="17">
        <v>0.2</v>
      </c>
      <c r="J31" s="17"/>
      <c r="K31" s="17"/>
    </row>
    <row r="32" spans="1:77" x14ac:dyDescent="0.25">
      <c r="A32" s="13" t="s">
        <v>168</v>
      </c>
      <c r="B32" s="2" t="s">
        <v>184</v>
      </c>
      <c r="C32">
        <v>0.80640000000000001</v>
      </c>
      <c r="D32">
        <v>1.1952</v>
      </c>
      <c r="I32">
        <v>0.18340000000000004</v>
      </c>
      <c r="P32">
        <v>0.23</v>
      </c>
      <c r="X32">
        <v>0.2</v>
      </c>
      <c r="AH32">
        <v>0.19</v>
      </c>
      <c r="AR32">
        <v>0.24</v>
      </c>
      <c r="AT32">
        <v>5.7000000000000002E-2</v>
      </c>
    </row>
    <row r="33" spans="1:77" x14ac:dyDescent="0.25">
      <c r="A33" s="13" t="s">
        <v>167</v>
      </c>
      <c r="B33" s="2" t="s">
        <v>186</v>
      </c>
      <c r="C33">
        <v>0.39960000000000001</v>
      </c>
      <c r="D33">
        <v>1.512</v>
      </c>
      <c r="I33">
        <v>0.18340000000000004</v>
      </c>
      <c r="P33">
        <v>0.23</v>
      </c>
      <c r="X33">
        <v>0.2</v>
      </c>
      <c r="AH33">
        <v>0.19</v>
      </c>
      <c r="AR33">
        <v>0.24</v>
      </c>
      <c r="AT33">
        <v>5.7000000000000002E-2</v>
      </c>
    </row>
    <row r="34" spans="1:77" x14ac:dyDescent="0.25">
      <c r="A34" s="13" t="s">
        <v>165</v>
      </c>
      <c r="B34" s="2" t="s">
        <v>188</v>
      </c>
      <c r="C34">
        <v>2.1960000000000002</v>
      </c>
      <c r="D34">
        <v>2.6640000000000001</v>
      </c>
      <c r="I34">
        <v>0.17666666666666667</v>
      </c>
      <c r="M34">
        <v>0.2</v>
      </c>
      <c r="T34">
        <v>0.1</v>
      </c>
      <c r="AG34">
        <v>0.23</v>
      </c>
    </row>
    <row r="35" spans="1:77" x14ac:dyDescent="0.25">
      <c r="A35" s="13" t="s">
        <v>471</v>
      </c>
      <c r="B35" s="2" t="s">
        <v>190</v>
      </c>
      <c r="C35">
        <v>1</v>
      </c>
      <c r="D35">
        <v>1.5</v>
      </c>
      <c r="E35" s="22">
        <f>((0.336+0.255+0.17+0.204+0.337+0.262)/6)*24/1000</f>
        <v>6.2560000000000003E-3</v>
      </c>
      <c r="F35">
        <v>9.9999999999999995E-8</v>
      </c>
      <c r="G35">
        <f>(81.9+69.1+59.6+57.9+59.8+70.1+65.7+73.1)/8/1000</f>
        <v>6.7149999999999987E-2</v>
      </c>
      <c r="H35">
        <v>9.9999999999999995E-8</v>
      </c>
      <c r="I35" s="18">
        <v>0.11</v>
      </c>
      <c r="J35" s="18"/>
      <c r="K35" s="18"/>
    </row>
    <row r="36" spans="1:77" x14ac:dyDescent="0.25">
      <c r="A36" s="13" t="s">
        <v>472</v>
      </c>
      <c r="B36" s="2" t="s">
        <v>192</v>
      </c>
      <c r="C36">
        <v>1</v>
      </c>
      <c r="D36">
        <v>1.5</v>
      </c>
      <c r="E36" s="22">
        <f>0.727*24/1000</f>
        <v>1.7448000000000002E-2</v>
      </c>
      <c r="F36">
        <v>9.9999999999999995E-8</v>
      </c>
      <c r="G36">
        <f>152/1000</f>
        <v>0.152</v>
      </c>
      <c r="H36">
        <v>9.9999999999999995E-8</v>
      </c>
      <c r="I36" s="18">
        <v>0.11</v>
      </c>
      <c r="J36" s="18"/>
      <c r="K36" s="18"/>
    </row>
    <row r="37" spans="1:77" x14ac:dyDescent="0.25">
      <c r="A37" s="13" t="s">
        <v>473</v>
      </c>
      <c r="B37" s="2" t="s">
        <v>194</v>
      </c>
      <c r="C37">
        <v>1</v>
      </c>
      <c r="D37">
        <v>0.5</v>
      </c>
      <c r="E37">
        <f>1.28*24/1000</f>
        <v>3.0719999999999997E-2</v>
      </c>
      <c r="F37">
        <v>9.9999999999999995E-8</v>
      </c>
      <c r="G37">
        <f>56.8/1000</f>
        <v>5.6799999999999996E-2</v>
      </c>
      <c r="H37">
        <v>9.9999999999999995E-8</v>
      </c>
      <c r="I37" s="18">
        <v>0.11</v>
      </c>
      <c r="J37" s="18"/>
      <c r="K37" s="18"/>
    </row>
    <row r="38" spans="1:77" x14ac:dyDescent="0.25">
      <c r="A38" s="13" t="s">
        <v>299</v>
      </c>
      <c r="B38" s="2" t="s">
        <v>298</v>
      </c>
      <c r="C38">
        <v>1</v>
      </c>
      <c r="D38">
        <v>0.5</v>
      </c>
      <c r="E38" s="17"/>
      <c r="I38" s="17">
        <v>0.11000000000000001</v>
      </c>
      <c r="J38" s="17"/>
      <c r="K38" s="17"/>
    </row>
    <row r="39" spans="1:77" x14ac:dyDescent="0.25">
      <c r="A39" s="13" t="s">
        <v>470</v>
      </c>
      <c r="B39" s="2" t="s">
        <v>301</v>
      </c>
      <c r="C39">
        <v>1</v>
      </c>
      <c r="D39">
        <v>0.5</v>
      </c>
      <c r="E39">
        <f>1.5*1000*1000*0.025/365000</f>
        <v>0.10273972602739725</v>
      </c>
      <c r="F39">
        <v>9.9999999999999995E-8</v>
      </c>
      <c r="G39">
        <f>86.8/1000</f>
        <v>8.6800000000000002E-2</v>
      </c>
      <c r="H39">
        <v>9.9999999999999995E-8</v>
      </c>
      <c r="I39" s="18">
        <v>0.11</v>
      </c>
      <c r="J39" s="18"/>
      <c r="K39" s="18"/>
      <c r="BY39" s="27"/>
    </row>
    <row r="40" spans="1:77" x14ac:dyDescent="0.25">
      <c r="A40" s="13" t="s">
        <v>469</v>
      </c>
      <c r="B40" s="2" t="s">
        <v>301</v>
      </c>
      <c r="C40">
        <v>1</v>
      </c>
      <c r="D40">
        <v>0.5</v>
      </c>
      <c r="E40">
        <f>5*1000*1000*0.025/1600000</f>
        <v>7.8125E-2</v>
      </c>
      <c r="F40">
        <v>9.9999999999999995E-8</v>
      </c>
      <c r="G40">
        <f>86.8/1000</f>
        <v>8.6800000000000002E-2</v>
      </c>
      <c r="H40">
        <v>9.9999999999999995E-8</v>
      </c>
      <c r="I40" s="18">
        <v>0.11</v>
      </c>
      <c r="J40" s="18"/>
      <c r="K40" s="18"/>
      <c r="BY40" s="27"/>
    </row>
    <row r="41" spans="1:77" x14ac:dyDescent="0.25">
      <c r="A41" s="13" t="s">
        <v>468</v>
      </c>
      <c r="B41" s="2" t="s">
        <v>301</v>
      </c>
      <c r="C41">
        <v>1</v>
      </c>
      <c r="D41">
        <v>0.5</v>
      </c>
      <c r="E41" s="28">
        <f>1.3*24/1000</f>
        <v>3.1200000000000002E-2</v>
      </c>
      <c r="F41">
        <v>9.9999999999999995E-8</v>
      </c>
      <c r="G41">
        <f>86.8/1000</f>
        <v>8.6800000000000002E-2</v>
      </c>
      <c r="H41">
        <v>9.9999999999999995E-8</v>
      </c>
      <c r="I41" s="18">
        <v>0.11</v>
      </c>
      <c r="J41" s="18"/>
      <c r="K41" s="18"/>
      <c r="BY41" s="27"/>
    </row>
    <row r="42" spans="1:77" x14ac:dyDescent="0.25">
      <c r="A42" s="25" t="s">
        <v>166</v>
      </c>
      <c r="B42" s="2" t="s">
        <v>302</v>
      </c>
      <c r="C42">
        <v>1</v>
      </c>
      <c r="D42">
        <v>0.5</v>
      </c>
      <c r="E42" s="19"/>
      <c r="F42" s="19"/>
      <c r="I42">
        <v>0.11000000000000001</v>
      </c>
      <c r="O42">
        <v>0.14099999999999999</v>
      </c>
      <c r="AB42">
        <v>6.9000000000000006E-2</v>
      </c>
      <c r="AC42">
        <v>6.5000000000000002E-2</v>
      </c>
      <c r="AQ42">
        <v>0.16500000000000001</v>
      </c>
    </row>
    <row r="43" spans="1:77" x14ac:dyDescent="0.25">
      <c r="A43" s="25" t="s">
        <v>467</v>
      </c>
      <c r="B43" s="2" t="s">
        <v>307</v>
      </c>
      <c r="C43">
        <v>1</v>
      </c>
      <c r="D43">
        <v>0.5</v>
      </c>
      <c r="E43" s="28">
        <v>9.2999999999999992E-3</v>
      </c>
      <c r="F43" s="26">
        <v>0.11799999999999999</v>
      </c>
      <c r="G43" s="26">
        <v>4.2999999999999997E-2</v>
      </c>
      <c r="H43" s="26">
        <v>9.4799999999999995E-2</v>
      </c>
      <c r="I43">
        <v>0.11000000000000001</v>
      </c>
    </row>
    <row r="44" spans="1:77" x14ac:dyDescent="0.25">
      <c r="A44" s="25" t="s">
        <v>466</v>
      </c>
      <c r="B44" s="2" t="s">
        <v>317</v>
      </c>
      <c r="C44">
        <v>1</v>
      </c>
      <c r="D44">
        <v>0.5</v>
      </c>
      <c r="E44" s="22">
        <v>9.2999999999999992E-3</v>
      </c>
      <c r="F44" s="26">
        <v>0.11799999999999999</v>
      </c>
      <c r="G44" s="26">
        <v>4.2999999999999997E-2</v>
      </c>
      <c r="H44" s="26">
        <v>9.4799999999999995E-2</v>
      </c>
      <c r="I44">
        <v>0.11000000000000001</v>
      </c>
    </row>
    <row r="45" spans="1:77" x14ac:dyDescent="0.25">
      <c r="A45" s="13" t="s">
        <v>465</v>
      </c>
      <c r="B45" s="2" t="s">
        <v>318</v>
      </c>
      <c r="C45">
        <v>1</v>
      </c>
      <c r="D45">
        <v>0.5</v>
      </c>
      <c r="E45" s="28">
        <v>0.55000000000000004</v>
      </c>
      <c r="F45">
        <v>0.8</v>
      </c>
      <c r="G45">
        <v>36</v>
      </c>
      <c r="H45">
        <v>27</v>
      </c>
      <c r="I45" s="18">
        <v>0.11</v>
      </c>
      <c r="J45" s="18"/>
      <c r="K45" s="18"/>
      <c r="BY45" s="27"/>
    </row>
    <row r="46" spans="1:77" x14ac:dyDescent="0.25">
      <c r="A46" s="13" t="s">
        <v>464</v>
      </c>
      <c r="B46" s="2" t="s">
        <v>321</v>
      </c>
      <c r="C46">
        <v>1</v>
      </c>
      <c r="D46">
        <v>0.5</v>
      </c>
      <c r="E46" s="22">
        <v>8.6999999999999994E-3</v>
      </c>
      <c r="F46">
        <v>1.2699999999999999E-2</v>
      </c>
      <c r="G46">
        <v>3.5999999999999997E-2</v>
      </c>
      <c r="H46">
        <v>2.7E-2</v>
      </c>
      <c r="I46" s="18">
        <v>0.11</v>
      </c>
      <c r="J46" s="18"/>
      <c r="K46" s="18"/>
      <c r="BY46" s="27"/>
    </row>
    <row r="47" spans="1:77" x14ac:dyDescent="0.25">
      <c r="A47" s="13" t="s">
        <v>463</v>
      </c>
      <c r="B47" s="2" t="s">
        <v>322</v>
      </c>
      <c r="C47">
        <v>1</v>
      </c>
      <c r="D47">
        <v>0.5</v>
      </c>
      <c r="E47">
        <v>3.3000000000000002E-2</v>
      </c>
      <c r="F47">
        <v>0.58499999999999996</v>
      </c>
      <c r="G47">
        <v>8.4000000000000005E-2</v>
      </c>
      <c r="H47">
        <v>5.0999999999999997E-2</v>
      </c>
      <c r="I47" s="18">
        <v>0.11</v>
      </c>
      <c r="J47" s="18"/>
      <c r="K47" s="18"/>
    </row>
    <row r="48" spans="1:77" x14ac:dyDescent="0.25">
      <c r="A48" s="25" t="s">
        <v>462</v>
      </c>
      <c r="B48" s="2" t="s">
        <v>323</v>
      </c>
      <c r="C48">
        <v>1</v>
      </c>
      <c r="D48">
        <v>0.5</v>
      </c>
      <c r="E48" s="22">
        <f>7.92/1000</f>
        <v>7.92E-3</v>
      </c>
      <c r="F48">
        <v>9.9999999999999995E-8</v>
      </c>
      <c r="G48">
        <f>87/1000</f>
        <v>8.6999999999999994E-2</v>
      </c>
      <c r="H48">
        <v>9.9999999999999995E-8</v>
      </c>
      <c r="I48" s="18">
        <v>0.11</v>
      </c>
      <c r="J48" s="18"/>
      <c r="K48" s="18"/>
    </row>
    <row r="49" spans="1:11" x14ac:dyDescent="0.25">
      <c r="A49" s="25" t="s">
        <v>178</v>
      </c>
      <c r="B49" s="2" t="s">
        <v>324</v>
      </c>
      <c r="C49">
        <v>1.08</v>
      </c>
      <c r="D49">
        <v>5.3999999999999999E-2</v>
      </c>
      <c r="E49" s="18"/>
      <c r="F49" s="18"/>
      <c r="G49" s="18"/>
      <c r="H49" s="18"/>
      <c r="I49" s="18">
        <v>0.2</v>
      </c>
      <c r="J49" s="18"/>
      <c r="K49" s="18"/>
    </row>
    <row r="50" spans="1:11" x14ac:dyDescent="0.25">
      <c r="A50" s="25" t="s">
        <v>189</v>
      </c>
      <c r="B50" s="2" t="s">
        <v>325</v>
      </c>
      <c r="C50">
        <v>1</v>
      </c>
      <c r="D50">
        <v>4.5999999999999996</v>
      </c>
      <c r="E50" s="18"/>
      <c r="F50" s="18"/>
      <c r="G50" s="18"/>
      <c r="H50" s="18"/>
      <c r="I50" s="18">
        <v>0.2</v>
      </c>
      <c r="J50" s="18"/>
      <c r="K50" s="18"/>
    </row>
    <row r="51" spans="1:11" x14ac:dyDescent="0.25">
      <c r="A51" s="13" t="s">
        <v>191</v>
      </c>
      <c r="B51" s="2" t="s">
        <v>326</v>
      </c>
      <c r="C51">
        <v>1</v>
      </c>
      <c r="D51">
        <v>10</v>
      </c>
      <c r="E51" s="18"/>
      <c r="F51" s="18"/>
      <c r="G51" s="18"/>
      <c r="H51" s="18"/>
      <c r="I51" s="18">
        <v>0.2</v>
      </c>
      <c r="J51" s="18"/>
      <c r="K51" s="18"/>
    </row>
    <row r="52" spans="1:11" x14ac:dyDescent="0.25">
      <c r="A52" s="13" t="s">
        <v>171</v>
      </c>
      <c r="B52" s="2" t="s">
        <v>327</v>
      </c>
      <c r="C52">
        <v>61.56</v>
      </c>
      <c r="D52">
        <v>5.5404</v>
      </c>
      <c r="E52" s="17"/>
      <c r="F52" s="17"/>
      <c r="G52" s="17"/>
      <c r="H52" s="17"/>
      <c r="I52" s="17">
        <v>0.2</v>
      </c>
      <c r="J52" s="17"/>
      <c r="K52" s="17"/>
    </row>
    <row r="53" spans="1:11" x14ac:dyDescent="0.25">
      <c r="A53" s="13" t="s">
        <v>337</v>
      </c>
      <c r="B53" s="2" t="s">
        <v>328</v>
      </c>
      <c r="E53" s="22">
        <f>2.496/70</f>
        <v>3.5657142857142859E-2</v>
      </c>
      <c r="F53">
        <v>9.9999999999999995E-8</v>
      </c>
      <c r="G53">
        <v>0.08</v>
      </c>
      <c r="H53">
        <v>9.9999999999999995E-8</v>
      </c>
      <c r="I53" s="17">
        <v>0.2</v>
      </c>
      <c r="J53" s="17"/>
      <c r="K53" s="17"/>
    </row>
    <row r="54" spans="1:11" x14ac:dyDescent="0.25">
      <c r="A54" s="13" t="s">
        <v>183</v>
      </c>
      <c r="B54" s="2" t="s">
        <v>329</v>
      </c>
      <c r="C54" s="19">
        <v>1</v>
      </c>
      <c r="D54" s="19">
        <v>40</v>
      </c>
      <c r="E54" s="18"/>
      <c r="F54" s="18"/>
      <c r="G54" s="18"/>
      <c r="H54" s="18"/>
      <c r="I54" s="18">
        <v>0.2</v>
      </c>
      <c r="J54" s="18"/>
      <c r="K54" s="18"/>
    </row>
    <row r="55" spans="1:11" x14ac:dyDescent="0.25">
      <c r="A55" s="25" t="s">
        <v>172</v>
      </c>
      <c r="B55" s="2" t="s">
        <v>331</v>
      </c>
      <c r="C55">
        <v>0.108</v>
      </c>
      <c r="D55">
        <v>0.19439999999999999</v>
      </c>
      <c r="E55" s="18"/>
      <c r="F55" s="18"/>
      <c r="G55" s="18"/>
      <c r="H55" s="18"/>
      <c r="I55" s="18">
        <v>0.2</v>
      </c>
      <c r="J55" s="18"/>
      <c r="K55" s="18"/>
    </row>
    <row r="56" spans="1:11" x14ac:dyDescent="0.25">
      <c r="A56" s="25" t="s">
        <v>173</v>
      </c>
      <c r="B56" s="2" t="s">
        <v>334</v>
      </c>
      <c r="C56">
        <v>0.108</v>
      </c>
      <c r="D56">
        <v>0.23760000000000001</v>
      </c>
      <c r="E56" s="17"/>
      <c r="F56" s="17"/>
      <c r="G56" s="17"/>
      <c r="H56" s="17"/>
      <c r="I56" s="17">
        <v>0.2</v>
      </c>
      <c r="J56" s="17"/>
      <c r="K56" s="17"/>
    </row>
    <row r="57" spans="1:11" x14ac:dyDescent="0.25">
      <c r="A57" s="13" t="s">
        <v>174</v>
      </c>
      <c r="B57" s="2" t="s">
        <v>340</v>
      </c>
      <c r="C57">
        <v>8.6400000000000005E-2</v>
      </c>
      <c r="D57">
        <v>0.25919999999999999</v>
      </c>
      <c r="E57" s="18"/>
      <c r="F57" s="18"/>
      <c r="G57" s="18"/>
      <c r="H57" s="18"/>
      <c r="I57" s="18">
        <v>0.2</v>
      </c>
      <c r="J57" s="18"/>
      <c r="K57" s="18"/>
    </row>
    <row r="58" spans="1:11" x14ac:dyDescent="0.25">
      <c r="A58" s="25" t="s">
        <v>175</v>
      </c>
      <c r="B58" s="2" t="s">
        <v>341</v>
      </c>
      <c r="C58">
        <v>0.1116</v>
      </c>
      <c r="D58">
        <v>0.35711999999999999</v>
      </c>
      <c r="E58" s="17"/>
      <c r="F58" s="17"/>
      <c r="G58" s="17"/>
      <c r="H58" s="17"/>
      <c r="I58" s="17">
        <v>0.2</v>
      </c>
      <c r="J58" s="17"/>
      <c r="K58" s="17"/>
    </row>
    <row r="59" spans="1:11" x14ac:dyDescent="0.25">
      <c r="A59" s="25" t="s">
        <v>176</v>
      </c>
      <c r="B59" s="2" t="s">
        <v>342</v>
      </c>
      <c r="C59">
        <v>1.08</v>
      </c>
      <c r="D59">
        <v>0.32400000000000001</v>
      </c>
      <c r="E59" s="18"/>
      <c r="F59" s="18"/>
      <c r="G59" s="18"/>
      <c r="H59" s="18"/>
      <c r="I59" s="18">
        <v>0.2</v>
      </c>
      <c r="J59" s="18"/>
      <c r="K59" s="18"/>
    </row>
    <row r="60" spans="1:11" x14ac:dyDescent="0.25">
      <c r="A60" s="25" t="s">
        <v>177</v>
      </c>
      <c r="B60" s="2" t="s">
        <v>343</v>
      </c>
      <c r="C60">
        <v>0.65880000000000005</v>
      </c>
      <c r="D60">
        <v>1.5811200000000001</v>
      </c>
      <c r="E60" s="17"/>
      <c r="F60" s="17"/>
      <c r="G60" s="17"/>
      <c r="H60" s="17"/>
      <c r="I60" s="17">
        <v>0.2</v>
      </c>
      <c r="J60" s="17"/>
      <c r="K60" s="17"/>
    </row>
    <row r="61" spans="1:11" x14ac:dyDescent="0.25">
      <c r="A61" s="25" t="s">
        <v>461</v>
      </c>
      <c r="B61" s="2" t="s">
        <v>344</v>
      </c>
      <c r="C61">
        <v>1</v>
      </c>
      <c r="D61">
        <v>14</v>
      </c>
      <c r="E61" s="22">
        <f>(1.5/(2154/1000))*24/1000</f>
        <v>1.6713091922005572E-2</v>
      </c>
      <c r="F61">
        <v>9.9999999999999995E-8</v>
      </c>
      <c r="I61" s="17">
        <v>0.2</v>
      </c>
      <c r="J61" s="17"/>
      <c r="K61" s="17"/>
    </row>
    <row r="62" spans="1:11" x14ac:dyDescent="0.25">
      <c r="A62" s="25" t="s">
        <v>300</v>
      </c>
      <c r="B62" s="2" t="s">
        <v>349</v>
      </c>
      <c r="C62">
        <v>1</v>
      </c>
      <c r="D62">
        <v>0.26</v>
      </c>
      <c r="E62" s="28"/>
      <c r="I62" s="17">
        <v>0.2</v>
      </c>
      <c r="J62" s="17"/>
      <c r="K62" s="17"/>
    </row>
    <row r="63" spans="1:11" x14ac:dyDescent="0.25">
      <c r="A63" s="25" t="s">
        <v>460</v>
      </c>
      <c r="B63" s="2" t="s">
        <v>351</v>
      </c>
      <c r="C63">
        <v>1</v>
      </c>
      <c r="D63">
        <v>0.26</v>
      </c>
      <c r="E63" s="22">
        <f>1.7*24/1000</f>
        <v>4.0799999999999996E-2</v>
      </c>
      <c r="F63">
        <v>9.9999999999999995E-8</v>
      </c>
      <c r="G63">
        <f>35.7/1000</f>
        <v>3.5700000000000003E-2</v>
      </c>
      <c r="H63">
        <v>9.9999999999999995E-8</v>
      </c>
      <c r="I63" s="17">
        <v>0.2</v>
      </c>
      <c r="J63" s="17"/>
      <c r="K63" s="17"/>
    </row>
    <row r="64" spans="1:11" x14ac:dyDescent="0.25">
      <c r="A64" s="25" t="s">
        <v>459</v>
      </c>
      <c r="B64" s="2" t="s">
        <v>352</v>
      </c>
      <c r="C64">
        <v>1</v>
      </c>
      <c r="D64">
        <v>0.26</v>
      </c>
      <c r="E64" s="28">
        <f>0.133*24/1000/0.025</f>
        <v>0.12767999999999999</v>
      </c>
      <c r="F64">
        <v>9.9999999999999995E-8</v>
      </c>
      <c r="G64" s="17">
        <f>86.8/1000</f>
        <v>8.6800000000000002E-2</v>
      </c>
      <c r="H64" s="17">
        <v>9.9999999999999995E-8</v>
      </c>
      <c r="I64" s="17">
        <v>0.2</v>
      </c>
      <c r="J64" s="17"/>
      <c r="K64" s="17"/>
    </row>
  </sheetData>
  <sortState xmlns:xlrd2="http://schemas.microsoft.com/office/spreadsheetml/2017/richdata2" ref="A16:CC64">
    <sortCondition ref="A16"/>
  </sortState>
  <phoneticPr fontId="7" type="noConversion"/>
  <conditionalFormatting sqref="C41:D41 C47:D47 I38:K44 I46:K50 C16:BF37 F45:BF45 F51:AR51 I52:K64">
    <cfRule type="expression" dxfId="557" priority="59">
      <formula>MOD(ROW(),2)</formula>
    </cfRule>
  </conditionalFormatting>
  <conditionalFormatting sqref="BG16:BG37">
    <cfRule type="expression" dxfId="556" priority="57">
      <formula>MOD(ROW(),2)</formula>
    </cfRule>
  </conditionalFormatting>
  <conditionalFormatting sqref="C42:D42 C44:D44">
    <cfRule type="expression" dxfId="555" priority="56">
      <formula>MOD(ROW(),2)</formula>
    </cfRule>
  </conditionalFormatting>
  <conditionalFormatting sqref="L38:BF38">
    <cfRule type="expression" dxfId="554" priority="52">
      <formula>MOD(ROW(),2)</formula>
    </cfRule>
  </conditionalFormatting>
  <conditionalFormatting sqref="BG38">
    <cfRule type="expression" dxfId="553" priority="51">
      <formula>MOD(ROW(),2)</formula>
    </cfRule>
  </conditionalFormatting>
  <conditionalFormatting sqref="BG45">
    <cfRule type="expression" dxfId="552" priority="49">
      <formula>MOD(ROW(),2)</formula>
    </cfRule>
  </conditionalFormatting>
  <conditionalFormatting sqref="C38:D38">
    <cfRule type="expression" dxfId="551" priority="48">
      <formula>MOD(ROW(),2)</formula>
    </cfRule>
  </conditionalFormatting>
  <conditionalFormatting sqref="C45:D45">
    <cfRule type="expression" dxfId="550" priority="47">
      <formula>MOD(ROW(),2)</formula>
    </cfRule>
  </conditionalFormatting>
  <conditionalFormatting sqref="C46:D46">
    <cfRule type="expression" dxfId="549" priority="45">
      <formula>MOD(ROW(),2)</formula>
    </cfRule>
  </conditionalFormatting>
  <conditionalFormatting sqref="C48:D48">
    <cfRule type="expression" dxfId="548" priority="42">
      <formula>MOD(ROW(),2)</formula>
    </cfRule>
  </conditionalFormatting>
  <conditionalFormatting sqref="C49:D49">
    <cfRule type="expression" dxfId="547" priority="40">
      <formula>MOD(ROW(),2)</formula>
    </cfRule>
  </conditionalFormatting>
  <conditionalFormatting sqref="C50:D50">
    <cfRule type="expression" dxfId="546" priority="38">
      <formula>MOD(ROW(),2)</formula>
    </cfRule>
  </conditionalFormatting>
  <conditionalFormatting sqref="BA51:BF51 AT51:AY51">
    <cfRule type="expression" dxfId="545" priority="36">
      <formula>MOD(ROW(),2)</formula>
    </cfRule>
  </conditionalFormatting>
  <conditionalFormatting sqref="BG51">
    <cfRule type="expression" dxfId="544" priority="35">
      <formula>MOD(ROW(),2)</formula>
    </cfRule>
  </conditionalFormatting>
  <conditionalFormatting sqref="C51:D51">
    <cfRule type="expression" dxfId="543" priority="34">
      <formula>MOD(ROW(),2)</formula>
    </cfRule>
  </conditionalFormatting>
  <conditionalFormatting sqref="L52:BF52">
    <cfRule type="expression" dxfId="542" priority="31">
      <formula>MOD(ROW(),2)</formula>
    </cfRule>
  </conditionalFormatting>
  <conditionalFormatting sqref="BG52">
    <cfRule type="expression" dxfId="541" priority="30">
      <formula>MOD(ROW(),2)</formula>
    </cfRule>
  </conditionalFormatting>
  <conditionalFormatting sqref="C52:D52">
    <cfRule type="expression" dxfId="540" priority="29">
      <formula>MOD(ROW(),2)</formula>
    </cfRule>
  </conditionalFormatting>
  <conditionalFormatting sqref="C53:D53">
    <cfRule type="expression" dxfId="539" priority="27">
      <formula>MOD(ROW(),2)</formula>
    </cfRule>
  </conditionalFormatting>
  <conditionalFormatting sqref="C54:D54">
    <cfRule type="expression" dxfId="538" priority="25">
      <formula>MOD(ROW(),2)</formula>
    </cfRule>
  </conditionalFormatting>
  <conditionalFormatting sqref="E63">
    <cfRule type="expression" dxfId="537" priority="10">
      <formula>MOD(ROW(),2)</formula>
    </cfRule>
  </conditionalFormatting>
  <conditionalFormatting sqref="E41:E62">
    <cfRule type="expression" dxfId="536" priority="16">
      <formula>MOD(ROW(),2)</formula>
    </cfRule>
  </conditionalFormatting>
  <conditionalFormatting sqref="AZ51">
    <cfRule type="expression" dxfId="535" priority="14">
      <formula>MOD(ROW(),2)</formula>
    </cfRule>
  </conditionalFormatting>
  <conditionalFormatting sqref="AS51">
    <cfRule type="expression" dxfId="534" priority="13">
      <formula>MOD(ROW(),2)</formula>
    </cfRule>
  </conditionalFormatting>
  <conditionalFormatting sqref="C64:D64">
    <cfRule type="expression" dxfId="533" priority="7">
      <formula>MOD(ROW(),2)</formula>
    </cfRule>
  </conditionalFormatting>
  <conditionalFormatting sqref="C58:D58">
    <cfRule type="expression" dxfId="532" priority="5">
      <formula>MOD(ROW(),2)</formula>
    </cfRule>
  </conditionalFormatting>
  <conditionalFormatting sqref="C60:D60">
    <cfRule type="expression" dxfId="531" priority="6">
      <formula>MOD(ROW(),2)</formula>
    </cfRule>
  </conditionalFormatting>
  <conditionalFormatting sqref="C40:D40">
    <cfRule type="expression" dxfId="530" priority="4">
      <formula>MOD(ROW(),2)</formula>
    </cfRule>
  </conditionalFormatting>
  <conditionalFormatting sqref="E40">
    <cfRule type="expression" dxfId="529" priority="3">
      <formula>MOD(ROW(),2)</formula>
    </cfRule>
  </conditionalFormatting>
  <conditionalFormatting sqref="C39:D39">
    <cfRule type="expression" dxfId="528" priority="2">
      <formula>MOD(ROW(),2)</formula>
    </cfRule>
  </conditionalFormatting>
  <conditionalFormatting sqref="E39">
    <cfRule type="expression" dxfId="527" priority="1">
      <formula>MOD(ROW(),2)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5C2A-544B-4429-A004-BAC4763FAEC1}">
  <sheetPr>
    <tabColor rgb="FF00B0F0"/>
  </sheetPr>
  <dimension ref="A1:V75"/>
  <sheetViews>
    <sheetView workbookViewId="0">
      <selection activeCell="H14" sqref="H14"/>
    </sheetView>
  </sheetViews>
  <sheetFormatPr baseColWidth="10" defaultColWidth="9.28515625" defaultRowHeight="15" x14ac:dyDescent="0.25"/>
  <cols>
    <col min="1" max="2" width="12.7109375" bestFit="1" customWidth="1"/>
    <col min="3" max="3" width="15.7109375" bestFit="1" customWidth="1"/>
    <col min="4" max="5" width="15.7109375" customWidth="1"/>
    <col min="6" max="6" width="15.28515625" bestFit="1" customWidth="1"/>
    <col min="7" max="7" width="24.28515625" bestFit="1" customWidth="1"/>
    <col min="8" max="8" width="25.5703125" bestFit="1" customWidth="1"/>
    <col min="9" max="9" width="11.7109375" bestFit="1" customWidth="1"/>
    <col min="10" max="10" width="5.7109375" bestFit="1" customWidth="1"/>
    <col min="11" max="11" width="16" bestFit="1" customWidth="1"/>
    <col min="12" max="12" width="12" bestFit="1" customWidth="1"/>
    <col min="13" max="13" width="12.7109375" bestFit="1" customWidth="1"/>
  </cols>
  <sheetData>
    <row r="1" spans="1:22" ht="20.45" customHeight="1" thickBot="1" x14ac:dyDescent="0.35">
      <c r="A1" s="35" t="s">
        <v>121</v>
      </c>
    </row>
    <row r="2" spans="1:22" ht="15.75" thickTop="1" x14ac:dyDescent="0.25">
      <c r="A2" s="36"/>
      <c r="B2" s="4" t="s">
        <v>87</v>
      </c>
      <c r="C2" s="10" t="s">
        <v>475</v>
      </c>
      <c r="D2" s="10" t="s">
        <v>476</v>
      </c>
      <c r="E2" s="10" t="s">
        <v>477</v>
      </c>
      <c r="F2" s="14" t="s">
        <v>134</v>
      </c>
      <c r="G2" s="12" t="s">
        <v>195</v>
      </c>
      <c r="H2" s="12" t="s">
        <v>196</v>
      </c>
      <c r="I2" s="12" t="s">
        <v>197</v>
      </c>
      <c r="J2" s="12" t="s">
        <v>0</v>
      </c>
      <c r="K2" s="12" t="s">
        <v>198</v>
      </c>
      <c r="L2" s="12" t="s">
        <v>199</v>
      </c>
      <c r="M2" s="12" t="s">
        <v>200</v>
      </c>
      <c r="N2" s="12" t="s">
        <v>201</v>
      </c>
      <c r="O2" s="12" t="s">
        <v>202</v>
      </c>
      <c r="P2" s="12" t="s">
        <v>203</v>
      </c>
      <c r="Q2" s="12" t="s">
        <v>204</v>
      </c>
      <c r="R2" s="16" t="s">
        <v>205</v>
      </c>
      <c r="S2" s="16" t="s">
        <v>206</v>
      </c>
      <c r="T2" s="16" t="s">
        <v>207</v>
      </c>
      <c r="U2" s="16" t="s">
        <v>296</v>
      </c>
      <c r="V2" s="16" t="s">
        <v>556</v>
      </c>
    </row>
    <row r="3" spans="1:22" x14ac:dyDescent="0.25">
      <c r="A3" s="4" t="s">
        <v>88</v>
      </c>
      <c r="B3" s="3" t="s">
        <v>85</v>
      </c>
      <c r="C3" s="2" t="s">
        <v>486</v>
      </c>
      <c r="D3" s="2" t="s">
        <v>487</v>
      </c>
      <c r="E3" s="2" t="s">
        <v>530</v>
      </c>
      <c r="F3" s="2" t="s">
        <v>559</v>
      </c>
      <c r="G3" s="2" t="s">
        <v>89</v>
      </c>
      <c r="H3" s="2" t="s">
        <v>90</v>
      </c>
      <c r="I3" s="2" t="s">
        <v>91</v>
      </c>
      <c r="J3" s="2" t="s">
        <v>92</v>
      </c>
      <c r="K3" s="2" t="s">
        <v>93</v>
      </c>
      <c r="L3" s="2" t="s">
        <v>94</v>
      </c>
      <c r="M3" s="2" t="s">
        <v>95</v>
      </c>
      <c r="N3" s="2" t="s">
        <v>208</v>
      </c>
      <c r="O3" s="2" t="s">
        <v>209</v>
      </c>
      <c r="P3" s="2" t="s">
        <v>210</v>
      </c>
      <c r="Q3" s="2" t="s">
        <v>211</v>
      </c>
      <c r="R3" s="2" t="s">
        <v>212</v>
      </c>
      <c r="S3" s="2" t="s">
        <v>213</v>
      </c>
      <c r="T3" s="2" t="s">
        <v>214</v>
      </c>
      <c r="U3" s="2" t="s">
        <v>297</v>
      </c>
      <c r="V3" s="2" t="s">
        <v>557</v>
      </c>
    </row>
    <row r="4" spans="1:22" x14ac:dyDescent="0.25">
      <c r="A4" s="9" t="s">
        <v>15</v>
      </c>
      <c r="B4" s="2" t="s">
        <v>50</v>
      </c>
      <c r="C4" s="15">
        <f t="shared" ref="C4:C35" si="0">3.12*10^-12</f>
        <v>3.12E-12</v>
      </c>
      <c r="D4" s="15">
        <f t="shared" ref="D4:D35" si="1">C4/100</f>
        <v>3.1200000000000002E-14</v>
      </c>
      <c r="E4" s="15">
        <f t="shared" ref="E4:E35" si="2">C4/8</f>
        <v>3.9E-13</v>
      </c>
      <c r="F4" s="11">
        <v>8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</row>
    <row r="5" spans="1:22" x14ac:dyDescent="0.25">
      <c r="A5" s="9" t="s">
        <v>16</v>
      </c>
      <c r="B5" s="2" t="s">
        <v>51</v>
      </c>
      <c r="C5" s="15">
        <f t="shared" si="0"/>
        <v>3.12E-12</v>
      </c>
      <c r="D5" s="15">
        <f t="shared" si="1"/>
        <v>3.1200000000000002E-14</v>
      </c>
      <c r="E5" s="15">
        <f t="shared" si="2"/>
        <v>3.9E-13</v>
      </c>
      <c r="F5" s="11">
        <v>8</v>
      </c>
      <c r="G5">
        <v>960000</v>
      </c>
      <c r="H5" s="22">
        <v>15000</v>
      </c>
      <c r="I5" s="17">
        <v>0</v>
      </c>
      <c r="J5" s="17">
        <v>0</v>
      </c>
      <c r="K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22">
        <v>700000</v>
      </c>
      <c r="V5" s="22">
        <v>15000</v>
      </c>
    </row>
    <row r="6" spans="1:22" x14ac:dyDescent="0.25">
      <c r="A6" s="16" t="s">
        <v>161</v>
      </c>
      <c r="B6" s="2" t="s">
        <v>52</v>
      </c>
      <c r="C6" s="15">
        <f t="shared" si="0"/>
        <v>3.12E-12</v>
      </c>
      <c r="D6" s="15">
        <f t="shared" si="1"/>
        <v>3.1200000000000002E-14</v>
      </c>
      <c r="E6" s="15">
        <f t="shared" si="2"/>
        <v>3.9E-13</v>
      </c>
      <c r="F6" s="11">
        <v>8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20">
        <v>0</v>
      </c>
      <c r="M6" s="20">
        <v>0</v>
      </c>
      <c r="N6" s="17">
        <v>15000</v>
      </c>
      <c r="O6" s="17">
        <v>0</v>
      </c>
      <c r="P6" s="17">
        <v>0</v>
      </c>
      <c r="Q6" s="17">
        <v>0</v>
      </c>
      <c r="R6">
        <v>0</v>
      </c>
      <c r="S6" s="17">
        <v>0</v>
      </c>
      <c r="T6" s="20">
        <v>200000</v>
      </c>
      <c r="U6" s="17">
        <v>0</v>
      </c>
      <c r="V6" s="17">
        <v>0</v>
      </c>
    </row>
    <row r="7" spans="1:22" x14ac:dyDescent="0.25">
      <c r="A7" s="9" t="s">
        <v>17</v>
      </c>
      <c r="B7" s="2" t="s">
        <v>53</v>
      </c>
      <c r="C7" s="15">
        <f t="shared" si="0"/>
        <v>3.12E-12</v>
      </c>
      <c r="D7" s="15">
        <f t="shared" si="1"/>
        <v>3.1200000000000002E-14</v>
      </c>
      <c r="E7" s="15">
        <f t="shared" si="2"/>
        <v>3.9E-13</v>
      </c>
      <c r="F7" s="11">
        <v>8</v>
      </c>
      <c r="G7">
        <v>39260</v>
      </c>
      <c r="H7" s="17">
        <v>0</v>
      </c>
      <c r="I7">
        <v>4600</v>
      </c>
      <c r="J7" s="17">
        <v>0</v>
      </c>
      <c r="K7" s="17">
        <v>0</v>
      </c>
      <c r="L7">
        <v>10200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20000</v>
      </c>
      <c r="T7" s="17">
        <v>0</v>
      </c>
      <c r="U7" s="17">
        <v>0</v>
      </c>
      <c r="V7" s="17">
        <v>0</v>
      </c>
    </row>
    <row r="8" spans="1:22" x14ac:dyDescent="0.25">
      <c r="A8" s="16" t="s">
        <v>348</v>
      </c>
      <c r="B8" s="2" t="s">
        <v>54</v>
      </c>
      <c r="C8" s="15">
        <f t="shared" si="0"/>
        <v>3.12E-12</v>
      </c>
      <c r="D8" s="15">
        <f t="shared" si="1"/>
        <v>3.1200000000000002E-14</v>
      </c>
      <c r="E8" s="15">
        <f t="shared" si="2"/>
        <v>3.9E-13</v>
      </c>
      <c r="F8" s="11">
        <v>8</v>
      </c>
      <c r="G8" s="17">
        <v>0</v>
      </c>
      <c r="H8">
        <v>13000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</row>
    <row r="9" spans="1:22" x14ac:dyDescent="0.25">
      <c r="A9" s="16" t="s">
        <v>303</v>
      </c>
      <c r="B9" s="2" t="s">
        <v>55</v>
      </c>
      <c r="C9" s="15">
        <f t="shared" si="0"/>
        <v>3.12E-12</v>
      </c>
      <c r="D9" s="15">
        <f t="shared" si="1"/>
        <v>3.1200000000000002E-14</v>
      </c>
      <c r="E9" s="15">
        <f t="shared" si="2"/>
        <v>3.9E-13</v>
      </c>
      <c r="F9" s="11">
        <v>8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100000</v>
      </c>
      <c r="V9" s="17">
        <v>0</v>
      </c>
    </row>
    <row r="10" spans="1:22" x14ac:dyDescent="0.25">
      <c r="A10" s="16" t="s">
        <v>276</v>
      </c>
      <c r="B10" s="2" t="s">
        <v>56</v>
      </c>
      <c r="C10" s="15">
        <f t="shared" si="0"/>
        <v>3.12E-12</v>
      </c>
      <c r="D10" s="15">
        <f t="shared" si="1"/>
        <v>3.1200000000000002E-14</v>
      </c>
      <c r="E10" s="15">
        <f t="shared" si="2"/>
        <v>3.9E-13</v>
      </c>
      <c r="F10" s="11">
        <v>8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>
        <v>54000</v>
      </c>
      <c r="V10" s="17">
        <v>0</v>
      </c>
    </row>
    <row r="11" spans="1:22" x14ac:dyDescent="0.25">
      <c r="A11" s="16" t="s">
        <v>266</v>
      </c>
      <c r="B11" s="2" t="s">
        <v>57</v>
      </c>
      <c r="C11" s="15">
        <f t="shared" si="0"/>
        <v>3.12E-12</v>
      </c>
      <c r="D11" s="15">
        <f t="shared" si="1"/>
        <v>3.1200000000000002E-14</v>
      </c>
      <c r="E11" s="15">
        <f t="shared" si="2"/>
        <v>3.9E-13</v>
      </c>
      <c r="F11" s="11">
        <v>8</v>
      </c>
      <c r="G11">
        <v>204560</v>
      </c>
      <c r="H11" s="22">
        <v>1447688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</row>
    <row r="12" spans="1:22" x14ac:dyDescent="0.25">
      <c r="A12" s="9" t="s">
        <v>18</v>
      </c>
      <c r="B12" s="2" t="s">
        <v>58</v>
      </c>
      <c r="C12" s="15">
        <f t="shared" si="0"/>
        <v>3.12E-12</v>
      </c>
      <c r="D12" s="15">
        <f t="shared" si="1"/>
        <v>3.1200000000000002E-14</v>
      </c>
      <c r="E12" s="15">
        <f t="shared" si="2"/>
        <v>3.9E-13</v>
      </c>
      <c r="F12" s="11">
        <v>8</v>
      </c>
      <c r="G12" s="17">
        <v>0</v>
      </c>
      <c r="H12">
        <v>1000000</v>
      </c>
      <c r="I12" s="17">
        <v>0</v>
      </c>
      <c r="J12" s="17">
        <v>0</v>
      </c>
      <c r="K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20">
        <v>0</v>
      </c>
      <c r="S12" s="17">
        <v>0</v>
      </c>
      <c r="T12" s="17">
        <v>0</v>
      </c>
      <c r="U12" s="17">
        <v>0</v>
      </c>
      <c r="V12" s="17">
        <v>0</v>
      </c>
    </row>
    <row r="13" spans="1:22" x14ac:dyDescent="0.25">
      <c r="A13" s="9" t="s">
        <v>19</v>
      </c>
      <c r="B13" s="2" t="s">
        <v>59</v>
      </c>
      <c r="C13" s="15">
        <f t="shared" si="0"/>
        <v>3.12E-12</v>
      </c>
      <c r="D13" s="15">
        <f t="shared" si="1"/>
        <v>3.1200000000000002E-14</v>
      </c>
      <c r="E13" s="15">
        <f t="shared" si="2"/>
        <v>3.9E-13</v>
      </c>
      <c r="F13" s="11">
        <v>8</v>
      </c>
      <c r="G13" s="17">
        <v>0</v>
      </c>
      <c r="H13" s="17">
        <v>0</v>
      </c>
      <c r="I13" s="17">
        <v>0</v>
      </c>
      <c r="J13" s="17">
        <v>0</v>
      </c>
      <c r="K13">
        <v>90000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25000</v>
      </c>
      <c r="S13" s="17">
        <v>0</v>
      </c>
      <c r="T13" s="17">
        <v>0</v>
      </c>
      <c r="U13" s="22">
        <v>494000</v>
      </c>
      <c r="V13" s="17">
        <v>0</v>
      </c>
    </row>
    <row r="14" spans="1:22" x14ac:dyDescent="0.25">
      <c r="A14" s="16" t="s">
        <v>282</v>
      </c>
      <c r="B14" s="2" t="s">
        <v>60</v>
      </c>
      <c r="C14" s="15">
        <f t="shared" si="0"/>
        <v>3.12E-12</v>
      </c>
      <c r="D14" s="15">
        <f t="shared" si="1"/>
        <v>3.1200000000000002E-14</v>
      </c>
      <c r="E14" s="15">
        <f t="shared" si="2"/>
        <v>3.9E-13</v>
      </c>
      <c r="F14" s="11">
        <v>8</v>
      </c>
      <c r="G14" s="17">
        <v>0</v>
      </c>
      <c r="H14" s="22">
        <v>900000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>
        <v>128000</v>
      </c>
      <c r="V14" s="17">
        <v>0</v>
      </c>
    </row>
    <row r="15" spans="1:22" x14ac:dyDescent="0.25">
      <c r="A15" s="9" t="s">
        <v>20</v>
      </c>
      <c r="B15" s="2" t="s">
        <v>61</v>
      </c>
      <c r="C15" s="15">
        <f t="shared" si="0"/>
        <v>3.12E-12</v>
      </c>
      <c r="D15" s="15">
        <f t="shared" si="1"/>
        <v>3.1200000000000002E-14</v>
      </c>
      <c r="E15" s="15">
        <f t="shared" si="2"/>
        <v>3.9E-13</v>
      </c>
      <c r="F15" s="11">
        <v>8</v>
      </c>
      <c r="G15">
        <v>93095</v>
      </c>
      <c r="H15" s="17">
        <v>0</v>
      </c>
      <c r="I15">
        <v>151000</v>
      </c>
      <c r="J15" s="17">
        <v>0</v>
      </c>
      <c r="K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20">
        <v>0</v>
      </c>
      <c r="S15" s="20">
        <v>0</v>
      </c>
      <c r="T15" s="17">
        <v>0</v>
      </c>
      <c r="U15" s="17">
        <v>0</v>
      </c>
      <c r="V15" s="17">
        <v>0</v>
      </c>
    </row>
    <row r="16" spans="1:22" x14ac:dyDescent="0.25">
      <c r="A16" s="9" t="s">
        <v>21</v>
      </c>
      <c r="B16" s="2" t="s">
        <v>62</v>
      </c>
      <c r="C16" s="15">
        <f t="shared" si="0"/>
        <v>3.12E-12</v>
      </c>
      <c r="D16" s="15">
        <f t="shared" si="1"/>
        <v>3.1200000000000002E-14</v>
      </c>
      <c r="E16" s="15">
        <f t="shared" si="2"/>
        <v>3.9E-13</v>
      </c>
      <c r="F16" s="11">
        <v>8</v>
      </c>
      <c r="G16">
        <v>74510</v>
      </c>
      <c r="H16" s="17">
        <v>0</v>
      </c>
      <c r="I16">
        <v>89100</v>
      </c>
      <c r="J16" s="17">
        <v>0</v>
      </c>
      <c r="K16">
        <v>11900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22">
        <v>157000</v>
      </c>
      <c r="V16" s="17">
        <v>0</v>
      </c>
    </row>
    <row r="17" spans="1:22" x14ac:dyDescent="0.25">
      <c r="A17" s="9" t="s">
        <v>22</v>
      </c>
      <c r="B17" s="2" t="s">
        <v>63</v>
      </c>
      <c r="C17" s="15">
        <f t="shared" si="0"/>
        <v>3.12E-12</v>
      </c>
      <c r="D17" s="15">
        <f t="shared" si="1"/>
        <v>3.1200000000000002E-14</v>
      </c>
      <c r="E17" s="15">
        <f t="shared" si="2"/>
        <v>3.9E-13</v>
      </c>
      <c r="F17" s="11">
        <v>8</v>
      </c>
      <c r="G17" s="17">
        <v>0</v>
      </c>
      <c r="H17" s="17">
        <v>0</v>
      </c>
      <c r="I17">
        <v>8100</v>
      </c>
      <c r="J17" s="17">
        <v>0</v>
      </c>
      <c r="K17">
        <v>25000</v>
      </c>
      <c r="L17">
        <v>10800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35000</v>
      </c>
      <c r="T17" s="17">
        <v>0</v>
      </c>
      <c r="U17" s="17">
        <v>0</v>
      </c>
      <c r="V17" s="17">
        <v>0</v>
      </c>
    </row>
    <row r="18" spans="1:22" x14ac:dyDescent="0.25">
      <c r="A18" s="16" t="s">
        <v>280</v>
      </c>
      <c r="B18" s="2" t="s">
        <v>64</v>
      </c>
      <c r="C18" s="15">
        <f t="shared" si="0"/>
        <v>3.12E-12</v>
      </c>
      <c r="D18" s="15">
        <f t="shared" si="1"/>
        <v>3.1200000000000002E-14</v>
      </c>
      <c r="E18" s="15">
        <f t="shared" si="2"/>
        <v>3.9E-13</v>
      </c>
      <c r="F18" s="11">
        <v>8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>
        <v>163000</v>
      </c>
      <c r="V18" s="17">
        <v>0</v>
      </c>
    </row>
    <row r="19" spans="1:22" x14ac:dyDescent="0.25">
      <c r="A19" s="16" t="s">
        <v>151</v>
      </c>
      <c r="B19" s="2" t="s">
        <v>65</v>
      </c>
      <c r="C19" s="15">
        <f t="shared" si="0"/>
        <v>3.12E-12</v>
      </c>
      <c r="D19" s="15">
        <f t="shared" si="1"/>
        <v>3.1200000000000002E-14</v>
      </c>
      <c r="E19" s="15">
        <f t="shared" si="2"/>
        <v>3.9E-13</v>
      </c>
      <c r="F19" s="11">
        <v>8</v>
      </c>
      <c r="G19" s="22">
        <v>10000</v>
      </c>
      <c r="H19" s="22">
        <v>30000</v>
      </c>
      <c r="I19" s="17">
        <v>0</v>
      </c>
      <c r="J19" s="17">
        <v>0</v>
      </c>
      <c r="K19" s="20">
        <v>0</v>
      </c>
      <c r="L19" s="17">
        <v>0</v>
      </c>
      <c r="M19" s="17">
        <v>0</v>
      </c>
      <c r="N19" s="17">
        <v>0</v>
      </c>
      <c r="O19" s="17">
        <v>0</v>
      </c>
      <c r="P19" s="20">
        <v>0</v>
      </c>
      <c r="Q19" s="17">
        <v>0</v>
      </c>
      <c r="R19" s="17">
        <v>0</v>
      </c>
      <c r="S19" s="17">
        <v>0</v>
      </c>
      <c r="T19" s="17">
        <v>0</v>
      </c>
      <c r="U19" s="22">
        <v>58000</v>
      </c>
      <c r="V19" s="22">
        <v>6000</v>
      </c>
    </row>
    <row r="20" spans="1:22" x14ac:dyDescent="0.25">
      <c r="A20" s="16" t="s">
        <v>304</v>
      </c>
      <c r="B20" s="2" t="s">
        <v>66</v>
      </c>
      <c r="C20" s="15">
        <f t="shared" si="0"/>
        <v>3.12E-12</v>
      </c>
      <c r="D20" s="15">
        <f t="shared" si="1"/>
        <v>3.1200000000000002E-14</v>
      </c>
      <c r="E20" s="15">
        <f t="shared" si="2"/>
        <v>3.9E-13</v>
      </c>
      <c r="F20" s="11">
        <v>8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100000</v>
      </c>
      <c r="V20" s="17">
        <v>0</v>
      </c>
    </row>
    <row r="21" spans="1:22" x14ac:dyDescent="0.25">
      <c r="A21" s="16" t="s">
        <v>145</v>
      </c>
      <c r="B21" s="2" t="s">
        <v>67</v>
      </c>
      <c r="C21" s="15">
        <f t="shared" si="0"/>
        <v>3.12E-12</v>
      </c>
      <c r="D21" s="15">
        <f t="shared" si="1"/>
        <v>3.1200000000000002E-14</v>
      </c>
      <c r="E21" s="15">
        <f t="shared" si="2"/>
        <v>3.9E-13</v>
      </c>
      <c r="F21" s="11">
        <v>8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20">
        <v>0</v>
      </c>
      <c r="M21" s="20">
        <v>0</v>
      </c>
      <c r="N21" s="20">
        <v>0</v>
      </c>
      <c r="O21" s="17">
        <v>0</v>
      </c>
      <c r="P21" s="20">
        <v>0</v>
      </c>
      <c r="Q21" s="21">
        <v>54000</v>
      </c>
      <c r="R21" s="17">
        <v>0</v>
      </c>
      <c r="S21" s="17">
        <v>0</v>
      </c>
      <c r="T21" s="20">
        <v>0</v>
      </c>
      <c r="U21" s="17">
        <v>0</v>
      </c>
      <c r="V21" s="17">
        <v>0</v>
      </c>
    </row>
    <row r="22" spans="1:22" x14ac:dyDescent="0.25">
      <c r="A22" s="9" t="s">
        <v>23</v>
      </c>
      <c r="B22" s="2" t="s">
        <v>68</v>
      </c>
      <c r="C22" s="15">
        <f t="shared" si="0"/>
        <v>3.12E-12</v>
      </c>
      <c r="D22" s="15">
        <f t="shared" si="1"/>
        <v>3.1200000000000002E-14</v>
      </c>
      <c r="E22" s="15">
        <f t="shared" si="2"/>
        <v>3.9E-13</v>
      </c>
      <c r="F22" s="11">
        <v>8</v>
      </c>
      <c r="G22">
        <v>200000</v>
      </c>
      <c r="H22" s="17">
        <v>0</v>
      </c>
      <c r="I22">
        <v>1390</v>
      </c>
      <c r="J22" s="17">
        <v>0</v>
      </c>
      <c r="K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20">
        <v>0</v>
      </c>
      <c r="T22" s="17">
        <v>0</v>
      </c>
      <c r="U22" s="17">
        <v>0</v>
      </c>
      <c r="V22" s="17">
        <v>0</v>
      </c>
    </row>
    <row r="23" spans="1:22" x14ac:dyDescent="0.25">
      <c r="A23" s="16" t="s">
        <v>288</v>
      </c>
      <c r="B23" s="2" t="s">
        <v>69</v>
      </c>
      <c r="C23" s="15">
        <f t="shared" si="0"/>
        <v>3.12E-12</v>
      </c>
      <c r="D23" s="15">
        <f t="shared" si="1"/>
        <v>3.1200000000000002E-14</v>
      </c>
      <c r="E23" s="15">
        <f t="shared" si="2"/>
        <v>3.9E-13</v>
      </c>
      <c r="F23" s="11">
        <v>8</v>
      </c>
      <c r="G23" s="22">
        <v>53800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>
        <v>387000</v>
      </c>
      <c r="V23" s="17">
        <v>0</v>
      </c>
    </row>
    <row r="24" spans="1:22" x14ac:dyDescent="0.25">
      <c r="A24" s="16" t="s">
        <v>274</v>
      </c>
      <c r="B24" s="2" t="s">
        <v>70</v>
      </c>
      <c r="C24" s="15">
        <f t="shared" si="0"/>
        <v>3.12E-12</v>
      </c>
      <c r="D24" s="15">
        <f t="shared" si="1"/>
        <v>3.1200000000000002E-14</v>
      </c>
      <c r="E24" s="15">
        <f t="shared" si="2"/>
        <v>3.9E-13</v>
      </c>
      <c r="F24" s="11">
        <v>8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>
        <v>91000</v>
      </c>
      <c r="V24" s="17">
        <v>0</v>
      </c>
    </row>
    <row r="25" spans="1:22" x14ac:dyDescent="0.25">
      <c r="A25" s="9" t="s">
        <v>24</v>
      </c>
      <c r="B25" s="2" t="s">
        <v>71</v>
      </c>
      <c r="C25" s="15">
        <f t="shared" si="0"/>
        <v>3.12E-12</v>
      </c>
      <c r="D25" s="15">
        <f t="shared" si="1"/>
        <v>3.1200000000000002E-14</v>
      </c>
      <c r="E25" s="15">
        <f t="shared" si="2"/>
        <v>3.9E-13</v>
      </c>
      <c r="F25" s="11">
        <v>8</v>
      </c>
      <c r="G25" s="17">
        <v>0</v>
      </c>
      <c r="H25">
        <v>1200000</v>
      </c>
      <c r="I25" s="17">
        <v>0</v>
      </c>
      <c r="J25" s="17">
        <v>0</v>
      </c>
      <c r="K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20">
        <v>30000</v>
      </c>
      <c r="S25" s="17">
        <v>0</v>
      </c>
      <c r="T25" s="17">
        <v>0</v>
      </c>
      <c r="U25" s="17">
        <v>0</v>
      </c>
      <c r="V25" s="17">
        <v>0</v>
      </c>
    </row>
    <row r="26" spans="1:22" x14ac:dyDescent="0.25">
      <c r="A26" s="16" t="s">
        <v>272</v>
      </c>
      <c r="B26" s="2" t="s">
        <v>72</v>
      </c>
      <c r="C26" s="15">
        <f t="shared" si="0"/>
        <v>3.12E-12</v>
      </c>
      <c r="D26" s="15">
        <f t="shared" si="1"/>
        <v>3.1200000000000002E-14</v>
      </c>
      <c r="E26" s="15">
        <f t="shared" si="2"/>
        <v>3.9E-13</v>
      </c>
      <c r="F26" s="11">
        <v>8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>
        <v>181000</v>
      </c>
      <c r="V26" s="17">
        <v>0</v>
      </c>
    </row>
    <row r="27" spans="1:22" x14ac:dyDescent="0.25">
      <c r="A27" s="16" t="s">
        <v>290</v>
      </c>
      <c r="B27" s="2" t="s">
        <v>73</v>
      </c>
      <c r="C27" s="15">
        <f t="shared" si="0"/>
        <v>3.12E-12</v>
      </c>
      <c r="D27" s="15">
        <f t="shared" si="1"/>
        <v>3.1200000000000002E-14</v>
      </c>
      <c r="E27" s="15">
        <f t="shared" si="2"/>
        <v>3.9E-13</v>
      </c>
      <c r="F27" s="11">
        <v>8</v>
      </c>
      <c r="G27" s="22">
        <v>358000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137000</v>
      </c>
      <c r="V27" s="17">
        <v>0</v>
      </c>
    </row>
    <row r="28" spans="1:22" x14ac:dyDescent="0.25">
      <c r="A28" s="16" t="s">
        <v>159</v>
      </c>
      <c r="B28" s="2" t="s">
        <v>74</v>
      </c>
      <c r="C28" s="15">
        <f t="shared" si="0"/>
        <v>3.12E-12</v>
      </c>
      <c r="D28" s="15">
        <f t="shared" si="1"/>
        <v>3.1200000000000002E-14</v>
      </c>
      <c r="E28" s="15">
        <f t="shared" si="2"/>
        <v>3.9E-13</v>
      </c>
      <c r="F28" s="11">
        <v>8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20">
        <v>55000</v>
      </c>
      <c r="O28" s="17">
        <v>0</v>
      </c>
      <c r="P28" s="17">
        <v>0</v>
      </c>
      <c r="Q28" s="17">
        <v>0</v>
      </c>
      <c r="R28">
        <v>59000</v>
      </c>
      <c r="S28" s="17">
        <v>0</v>
      </c>
      <c r="T28" s="20">
        <v>15000</v>
      </c>
      <c r="U28" s="17">
        <v>0</v>
      </c>
      <c r="V28" s="17">
        <v>0</v>
      </c>
    </row>
    <row r="29" spans="1:22" x14ac:dyDescent="0.25">
      <c r="A29" s="9" t="s">
        <v>25</v>
      </c>
      <c r="B29" s="2" t="s">
        <v>75</v>
      </c>
      <c r="C29" s="15">
        <f t="shared" si="0"/>
        <v>3.12E-12</v>
      </c>
      <c r="D29" s="15">
        <f t="shared" si="1"/>
        <v>3.1200000000000002E-14</v>
      </c>
      <c r="E29" s="15">
        <f t="shared" si="2"/>
        <v>3.9E-13</v>
      </c>
      <c r="F29" s="11">
        <v>8</v>
      </c>
      <c r="G29">
        <v>28230</v>
      </c>
      <c r="H29" s="17">
        <v>0</v>
      </c>
      <c r="I29">
        <v>48430</v>
      </c>
      <c r="J29" s="17">
        <v>0</v>
      </c>
      <c r="K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>
        <v>78000</v>
      </c>
      <c r="S29" s="17">
        <v>0</v>
      </c>
      <c r="T29" s="17">
        <v>0</v>
      </c>
      <c r="U29" s="17">
        <v>0</v>
      </c>
      <c r="V29" s="17">
        <v>0</v>
      </c>
    </row>
    <row r="30" spans="1:22" x14ac:dyDescent="0.25">
      <c r="A30" s="9" t="s">
        <v>26</v>
      </c>
      <c r="B30" s="2" t="s">
        <v>76</v>
      </c>
      <c r="C30" s="15">
        <f t="shared" si="0"/>
        <v>3.12E-12</v>
      </c>
      <c r="D30" s="15">
        <f t="shared" si="1"/>
        <v>3.1200000000000002E-14</v>
      </c>
      <c r="E30" s="15">
        <f t="shared" si="2"/>
        <v>3.9E-13</v>
      </c>
      <c r="F30" s="11">
        <v>8</v>
      </c>
      <c r="G30">
        <v>1280</v>
      </c>
      <c r="H30" s="17">
        <v>0</v>
      </c>
      <c r="I30" s="17">
        <v>0</v>
      </c>
      <c r="J30" s="17">
        <v>0</v>
      </c>
      <c r="K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>
        <v>0</v>
      </c>
      <c r="S30" s="17">
        <v>0</v>
      </c>
      <c r="T30" s="17">
        <v>0</v>
      </c>
      <c r="U30" s="17">
        <v>0</v>
      </c>
      <c r="V30" s="17">
        <v>0</v>
      </c>
    </row>
    <row r="31" spans="1:22" x14ac:dyDescent="0.25">
      <c r="A31" s="16" t="s">
        <v>163</v>
      </c>
      <c r="B31" s="2" t="s">
        <v>77</v>
      </c>
      <c r="C31" s="15">
        <f t="shared" si="0"/>
        <v>3.12E-12</v>
      </c>
      <c r="D31" s="15">
        <f t="shared" si="1"/>
        <v>3.1200000000000002E-14</v>
      </c>
      <c r="E31" s="15">
        <f t="shared" si="2"/>
        <v>3.9E-13</v>
      </c>
      <c r="F31" s="11">
        <v>8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>
        <v>22000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</row>
    <row r="32" spans="1:22" x14ac:dyDescent="0.25">
      <c r="A32" s="16" t="s">
        <v>306</v>
      </c>
      <c r="B32" s="2" t="s">
        <v>78</v>
      </c>
      <c r="C32" s="15">
        <f t="shared" si="0"/>
        <v>3.12E-12</v>
      </c>
      <c r="D32" s="15">
        <f t="shared" si="1"/>
        <v>3.1200000000000002E-14</v>
      </c>
      <c r="E32" s="15">
        <f t="shared" si="2"/>
        <v>3.9E-13</v>
      </c>
      <c r="F32" s="11">
        <v>8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</row>
    <row r="33" spans="1:22" x14ac:dyDescent="0.25">
      <c r="A33" s="9" t="s">
        <v>27</v>
      </c>
      <c r="B33" s="2" t="s">
        <v>79</v>
      </c>
      <c r="C33" s="15">
        <f t="shared" si="0"/>
        <v>3.12E-12</v>
      </c>
      <c r="D33" s="15">
        <f t="shared" si="1"/>
        <v>3.1200000000000002E-14</v>
      </c>
      <c r="E33" s="15">
        <f t="shared" si="2"/>
        <v>3.9E-13</v>
      </c>
      <c r="F33" s="11">
        <v>6</v>
      </c>
      <c r="G33" s="17">
        <v>0</v>
      </c>
      <c r="H33" s="17">
        <v>0</v>
      </c>
      <c r="I33" s="17">
        <v>0</v>
      </c>
      <c r="J33" s="17">
        <v>0</v>
      </c>
      <c r="K33">
        <v>300000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>
        <v>0</v>
      </c>
      <c r="S33" s="17">
        <v>40000</v>
      </c>
      <c r="T33" s="17">
        <v>0</v>
      </c>
      <c r="U33" s="22">
        <v>115000</v>
      </c>
      <c r="V33" s="17">
        <v>0</v>
      </c>
    </row>
    <row r="34" spans="1:22" x14ac:dyDescent="0.25">
      <c r="A34" s="16" t="s">
        <v>278</v>
      </c>
      <c r="B34" s="2" t="s">
        <v>80</v>
      </c>
      <c r="C34" s="15">
        <f t="shared" si="0"/>
        <v>3.12E-12</v>
      </c>
      <c r="D34" s="15">
        <f t="shared" si="1"/>
        <v>3.1200000000000002E-14</v>
      </c>
      <c r="E34" s="15">
        <f t="shared" si="2"/>
        <v>3.9E-13</v>
      </c>
      <c r="F34" s="11">
        <v>8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>
        <v>0</v>
      </c>
      <c r="V34" s="17">
        <v>0</v>
      </c>
    </row>
    <row r="35" spans="1:22" x14ac:dyDescent="0.25">
      <c r="A35" s="9" t="s">
        <v>28</v>
      </c>
      <c r="B35" s="2" t="s">
        <v>81</v>
      </c>
      <c r="C35" s="15">
        <f t="shared" si="0"/>
        <v>3.12E-12</v>
      </c>
      <c r="D35" s="15">
        <f t="shared" si="1"/>
        <v>3.1200000000000002E-14</v>
      </c>
      <c r="E35" s="15">
        <f t="shared" si="2"/>
        <v>3.9E-13</v>
      </c>
      <c r="F35" s="11">
        <v>8</v>
      </c>
      <c r="G35">
        <v>34430</v>
      </c>
      <c r="H35" s="17">
        <v>0</v>
      </c>
      <c r="I35">
        <v>1360</v>
      </c>
      <c r="J35" s="17">
        <v>0</v>
      </c>
      <c r="K35" s="21">
        <v>10000</v>
      </c>
      <c r="L35">
        <v>20900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>
        <v>0</v>
      </c>
      <c r="S35" s="17">
        <v>0</v>
      </c>
      <c r="T35" s="17">
        <v>0</v>
      </c>
      <c r="U35" s="22">
        <v>0</v>
      </c>
      <c r="V35" s="17">
        <v>0</v>
      </c>
    </row>
    <row r="36" spans="1:22" x14ac:dyDescent="0.25">
      <c r="A36" s="16" t="s">
        <v>313</v>
      </c>
      <c r="B36" s="2" t="s">
        <v>82</v>
      </c>
      <c r="C36" s="15">
        <f t="shared" ref="C36:C67" si="3">3.12*10^-12</f>
        <v>3.12E-12</v>
      </c>
      <c r="D36" s="15">
        <f t="shared" ref="D36:D67" si="4">C36/100</f>
        <v>3.1200000000000002E-14</v>
      </c>
      <c r="E36" s="15">
        <f t="shared" ref="E36:E67" si="5">C36/8</f>
        <v>3.9E-13</v>
      </c>
      <c r="F36" s="11">
        <v>8</v>
      </c>
      <c r="V36" s="17">
        <v>0</v>
      </c>
    </row>
    <row r="37" spans="1:22" x14ac:dyDescent="0.25">
      <c r="A37" s="16" t="s">
        <v>345</v>
      </c>
      <c r="B37" s="2" t="s">
        <v>83</v>
      </c>
      <c r="C37" s="15">
        <f t="shared" si="3"/>
        <v>3.12E-12</v>
      </c>
      <c r="D37" s="15">
        <f t="shared" si="4"/>
        <v>3.1200000000000002E-14</v>
      </c>
      <c r="E37" s="15">
        <f t="shared" si="5"/>
        <v>3.9E-13</v>
      </c>
      <c r="F37" s="11">
        <v>8</v>
      </c>
      <c r="G37" s="17">
        <v>0</v>
      </c>
      <c r="H37" s="29">
        <v>106000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</row>
    <row r="38" spans="1:22" x14ac:dyDescent="0.25">
      <c r="A38" s="16" t="s">
        <v>286</v>
      </c>
      <c r="B38" s="2" t="s">
        <v>84</v>
      </c>
      <c r="C38" s="15">
        <f t="shared" si="3"/>
        <v>3.12E-12</v>
      </c>
      <c r="D38" s="15">
        <f t="shared" si="4"/>
        <v>3.1200000000000002E-14</v>
      </c>
      <c r="E38" s="15">
        <f t="shared" si="5"/>
        <v>3.9E-13</v>
      </c>
      <c r="F38" s="11">
        <v>8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>
        <v>0</v>
      </c>
      <c r="V38" s="17">
        <v>0</v>
      </c>
    </row>
    <row r="39" spans="1:22" x14ac:dyDescent="0.25">
      <c r="A39" s="16" t="s">
        <v>147</v>
      </c>
      <c r="B39" s="2" t="s">
        <v>126</v>
      </c>
      <c r="C39" s="15">
        <f t="shared" si="3"/>
        <v>3.12E-12</v>
      </c>
      <c r="D39" s="15">
        <f t="shared" si="4"/>
        <v>3.1200000000000002E-14</v>
      </c>
      <c r="E39" s="15">
        <f t="shared" si="5"/>
        <v>3.9E-13</v>
      </c>
      <c r="F39" s="11">
        <v>8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20">
        <v>0</v>
      </c>
      <c r="M39" s="20">
        <v>0</v>
      </c>
      <c r="N39" s="20">
        <v>0</v>
      </c>
      <c r="O39" s="17">
        <v>0</v>
      </c>
      <c r="P39" s="20">
        <v>50000</v>
      </c>
      <c r="Q39" s="21">
        <v>0</v>
      </c>
      <c r="R39" s="17">
        <v>0</v>
      </c>
      <c r="S39" s="17">
        <v>0</v>
      </c>
      <c r="T39" s="21">
        <v>50000</v>
      </c>
      <c r="U39" s="17">
        <v>0</v>
      </c>
      <c r="V39" s="17">
        <v>0</v>
      </c>
    </row>
    <row r="40" spans="1:22" x14ac:dyDescent="0.25">
      <c r="A40" s="9" t="s">
        <v>29</v>
      </c>
      <c r="B40" s="2" t="s">
        <v>142</v>
      </c>
      <c r="C40" s="15">
        <f t="shared" si="3"/>
        <v>3.12E-12</v>
      </c>
      <c r="D40" s="15">
        <f t="shared" si="4"/>
        <v>3.1200000000000002E-14</v>
      </c>
      <c r="E40" s="15">
        <f t="shared" si="5"/>
        <v>3.9E-13</v>
      </c>
      <c r="F40" s="11">
        <v>8</v>
      </c>
      <c r="G40">
        <v>103823</v>
      </c>
      <c r="H40" s="17">
        <v>0</v>
      </c>
      <c r="I40">
        <v>18500</v>
      </c>
      <c r="J40" s="17">
        <v>0</v>
      </c>
      <c r="K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>
        <v>0</v>
      </c>
      <c r="S40" s="17">
        <v>0</v>
      </c>
      <c r="T40" s="17">
        <v>0</v>
      </c>
      <c r="U40" s="17">
        <v>0</v>
      </c>
      <c r="V40" s="17">
        <v>0</v>
      </c>
    </row>
    <row r="41" spans="1:22" x14ac:dyDescent="0.25">
      <c r="A41" s="9" t="s">
        <v>30</v>
      </c>
      <c r="B41" s="2" t="s">
        <v>144</v>
      </c>
      <c r="C41" s="15">
        <f t="shared" si="3"/>
        <v>3.12E-12</v>
      </c>
      <c r="D41" s="15">
        <f t="shared" si="4"/>
        <v>3.1200000000000002E-14</v>
      </c>
      <c r="E41" s="15">
        <f t="shared" si="5"/>
        <v>3.9E-13</v>
      </c>
      <c r="F41" s="11">
        <v>8</v>
      </c>
      <c r="G41">
        <v>50770</v>
      </c>
      <c r="H41" s="17">
        <v>0</v>
      </c>
      <c r="I41">
        <v>4000</v>
      </c>
      <c r="J41" s="17">
        <v>0</v>
      </c>
      <c r="K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>
        <v>0</v>
      </c>
      <c r="S41" s="17">
        <v>0</v>
      </c>
      <c r="T41" s="17">
        <v>0</v>
      </c>
      <c r="U41" s="17">
        <v>0</v>
      </c>
      <c r="V41" s="17">
        <v>0</v>
      </c>
    </row>
    <row r="42" spans="1:22" x14ac:dyDescent="0.25">
      <c r="A42" s="9" t="s">
        <v>31</v>
      </c>
      <c r="B42" s="2" t="s">
        <v>146</v>
      </c>
      <c r="C42" s="15">
        <f t="shared" si="3"/>
        <v>3.12E-12</v>
      </c>
      <c r="D42" s="15">
        <f t="shared" si="4"/>
        <v>3.1200000000000002E-14</v>
      </c>
      <c r="E42" s="15">
        <f t="shared" si="5"/>
        <v>3.9E-13</v>
      </c>
      <c r="F42" s="11">
        <v>8</v>
      </c>
      <c r="G42" s="17">
        <v>0</v>
      </c>
      <c r="H42">
        <v>200000</v>
      </c>
      <c r="I42" s="17">
        <v>0</v>
      </c>
      <c r="J42" s="17">
        <v>0</v>
      </c>
      <c r="K42" s="17">
        <v>0</v>
      </c>
      <c r="M42" s="17">
        <v>0</v>
      </c>
      <c r="N42" s="17">
        <v>0</v>
      </c>
      <c r="O42" s="21">
        <v>1050000</v>
      </c>
      <c r="P42" s="17">
        <v>0</v>
      </c>
      <c r="Q42" s="17">
        <v>0</v>
      </c>
      <c r="R42" s="21">
        <v>0</v>
      </c>
      <c r="S42" s="17">
        <v>0</v>
      </c>
      <c r="T42" s="17">
        <v>0</v>
      </c>
      <c r="U42" s="17">
        <v>0</v>
      </c>
      <c r="V42" s="17">
        <v>0</v>
      </c>
    </row>
    <row r="43" spans="1:22" x14ac:dyDescent="0.25">
      <c r="A43" s="9" t="s">
        <v>32</v>
      </c>
      <c r="B43" s="2" t="s">
        <v>148</v>
      </c>
      <c r="C43" s="15">
        <f t="shared" si="3"/>
        <v>3.12E-12</v>
      </c>
      <c r="D43" s="15">
        <f t="shared" si="4"/>
        <v>3.1200000000000002E-14</v>
      </c>
      <c r="E43" s="15">
        <f t="shared" si="5"/>
        <v>3.9E-13</v>
      </c>
      <c r="F43" s="11">
        <v>8</v>
      </c>
      <c r="G43" s="17">
        <v>0</v>
      </c>
      <c r="H43">
        <v>100000</v>
      </c>
      <c r="I43" s="17">
        <v>0</v>
      </c>
      <c r="J43" s="17">
        <v>0</v>
      </c>
      <c r="K43" s="17">
        <v>0</v>
      </c>
      <c r="M43" s="17">
        <v>0</v>
      </c>
      <c r="N43" s="17">
        <v>0</v>
      </c>
      <c r="O43" s="20">
        <v>250000</v>
      </c>
      <c r="P43" s="17">
        <v>0</v>
      </c>
      <c r="Q43" s="17">
        <v>0</v>
      </c>
      <c r="R43" s="21">
        <v>32000</v>
      </c>
      <c r="S43" s="17">
        <v>0</v>
      </c>
      <c r="T43" s="17">
        <v>0</v>
      </c>
      <c r="U43" s="17">
        <v>0</v>
      </c>
      <c r="V43" s="17">
        <v>0</v>
      </c>
    </row>
    <row r="44" spans="1:22" x14ac:dyDescent="0.25">
      <c r="A44" s="16" t="s">
        <v>157</v>
      </c>
      <c r="B44" s="2" t="s">
        <v>150</v>
      </c>
      <c r="C44" s="15">
        <f t="shared" si="3"/>
        <v>3.12E-12</v>
      </c>
      <c r="D44" s="15">
        <f t="shared" si="4"/>
        <v>3.1200000000000002E-14</v>
      </c>
      <c r="E44" s="15">
        <f t="shared" si="5"/>
        <v>3.9E-13</v>
      </c>
      <c r="F44" s="11">
        <v>8</v>
      </c>
      <c r="G44" s="17">
        <v>0</v>
      </c>
      <c r="H44" s="17">
        <v>0</v>
      </c>
      <c r="I44" s="17">
        <v>0</v>
      </c>
      <c r="J44" s="17">
        <v>0</v>
      </c>
      <c r="K44" s="22">
        <v>27500</v>
      </c>
      <c r="L44" s="20">
        <v>0</v>
      </c>
      <c r="M44" s="20">
        <v>0</v>
      </c>
      <c r="N44" s="20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20">
        <v>0</v>
      </c>
      <c r="U44" s="17">
        <v>0</v>
      </c>
      <c r="V44" s="17">
        <v>0</v>
      </c>
    </row>
    <row r="45" spans="1:22" x14ac:dyDescent="0.25">
      <c r="A45" s="12" t="s">
        <v>125</v>
      </c>
      <c r="B45" s="2" t="s">
        <v>152</v>
      </c>
      <c r="C45" s="15">
        <f t="shared" si="3"/>
        <v>3.12E-12</v>
      </c>
      <c r="D45" s="15">
        <f t="shared" si="4"/>
        <v>3.1200000000000002E-14</v>
      </c>
      <c r="E45" s="15">
        <f t="shared" si="5"/>
        <v>3.9E-13</v>
      </c>
      <c r="F45" s="11">
        <v>2.8</v>
      </c>
      <c r="G45" s="17">
        <v>0</v>
      </c>
      <c r="H45" s="17">
        <v>0</v>
      </c>
      <c r="I45" s="17">
        <v>0</v>
      </c>
      <c r="J45" s="17">
        <v>0</v>
      </c>
      <c r="K45">
        <v>30000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>
        <v>0</v>
      </c>
      <c r="S45" s="17">
        <v>0</v>
      </c>
      <c r="T45" s="17">
        <v>0</v>
      </c>
      <c r="U45" s="17">
        <v>0</v>
      </c>
      <c r="V45" s="17">
        <v>0</v>
      </c>
    </row>
    <row r="46" spans="1:22" x14ac:dyDescent="0.25">
      <c r="A46" s="9" t="s">
        <v>33</v>
      </c>
      <c r="B46" s="2" t="s">
        <v>154</v>
      </c>
      <c r="C46" s="15">
        <f t="shared" si="3"/>
        <v>3.12E-12</v>
      </c>
      <c r="D46" s="15">
        <f t="shared" si="4"/>
        <v>3.1200000000000002E-14</v>
      </c>
      <c r="E46" s="15">
        <f t="shared" si="5"/>
        <v>3.9E-13</v>
      </c>
      <c r="F46" s="11">
        <v>8</v>
      </c>
      <c r="G46" s="22">
        <v>0</v>
      </c>
      <c r="H46">
        <v>21000</v>
      </c>
      <c r="I46" s="17">
        <v>0</v>
      </c>
      <c r="J46" s="17">
        <v>0</v>
      </c>
      <c r="K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21">
        <v>175000</v>
      </c>
      <c r="S46" s="17">
        <v>0</v>
      </c>
      <c r="T46" s="17">
        <v>0</v>
      </c>
      <c r="U46" s="22">
        <v>110000</v>
      </c>
      <c r="V46" s="22">
        <v>22000</v>
      </c>
    </row>
    <row r="47" spans="1:22" x14ac:dyDescent="0.25">
      <c r="A47" s="16" t="s">
        <v>350</v>
      </c>
      <c r="B47" s="2" t="s">
        <v>156</v>
      </c>
      <c r="C47" s="15">
        <f t="shared" si="3"/>
        <v>3.12E-12</v>
      </c>
      <c r="D47" s="15">
        <f t="shared" si="4"/>
        <v>3.1200000000000002E-14</v>
      </c>
      <c r="E47" s="15">
        <f t="shared" si="5"/>
        <v>3.9E-13</v>
      </c>
      <c r="F47" s="11">
        <v>8</v>
      </c>
      <c r="G47" s="17">
        <v>0</v>
      </c>
      <c r="H47" s="29">
        <v>62000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</row>
    <row r="48" spans="1:22" x14ac:dyDescent="0.25">
      <c r="A48" s="9" t="s">
        <v>34</v>
      </c>
      <c r="B48" s="2" t="s">
        <v>158</v>
      </c>
      <c r="C48" s="15">
        <f t="shared" si="3"/>
        <v>3.12E-12</v>
      </c>
      <c r="D48" s="15">
        <f t="shared" si="4"/>
        <v>3.1200000000000002E-14</v>
      </c>
      <c r="E48" s="15">
        <f t="shared" si="5"/>
        <v>3.9E-13</v>
      </c>
      <c r="F48" s="11">
        <v>8</v>
      </c>
      <c r="G48" s="17">
        <v>0</v>
      </c>
      <c r="H48" s="29">
        <v>12000</v>
      </c>
      <c r="I48" s="17">
        <v>0</v>
      </c>
      <c r="J48" s="17">
        <v>0</v>
      </c>
      <c r="K48" s="17">
        <v>0</v>
      </c>
      <c r="L48">
        <v>15700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21">
        <v>32000</v>
      </c>
      <c r="S48" s="17">
        <v>0</v>
      </c>
      <c r="T48" s="17">
        <v>0</v>
      </c>
      <c r="U48" s="22">
        <v>32000</v>
      </c>
      <c r="V48" s="17">
        <v>0</v>
      </c>
    </row>
    <row r="49" spans="1:22" x14ac:dyDescent="0.25">
      <c r="A49" s="16" t="s">
        <v>270</v>
      </c>
      <c r="B49" s="2" t="s">
        <v>160</v>
      </c>
      <c r="C49" s="15">
        <f t="shared" si="3"/>
        <v>3.12E-12</v>
      </c>
      <c r="D49" s="15">
        <f t="shared" si="4"/>
        <v>3.1200000000000002E-14</v>
      </c>
      <c r="E49" s="15">
        <f t="shared" si="5"/>
        <v>3.9E-13</v>
      </c>
      <c r="F49" s="11">
        <v>8</v>
      </c>
      <c r="G49">
        <v>5300</v>
      </c>
      <c r="H49" s="22">
        <v>293000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</row>
    <row r="50" spans="1:22" x14ac:dyDescent="0.25">
      <c r="A50" s="9" t="s">
        <v>35</v>
      </c>
      <c r="B50" s="2" t="s">
        <v>162</v>
      </c>
      <c r="C50" s="15">
        <f t="shared" si="3"/>
        <v>3.12E-12</v>
      </c>
      <c r="D50" s="15">
        <f t="shared" si="4"/>
        <v>3.1200000000000002E-14</v>
      </c>
      <c r="E50" s="15">
        <f t="shared" si="5"/>
        <v>3.9E-13</v>
      </c>
      <c r="F50" s="11">
        <v>8</v>
      </c>
      <c r="G50" s="22">
        <v>3390000</v>
      </c>
      <c r="H50" s="22">
        <v>0</v>
      </c>
      <c r="I50" s="17">
        <v>0</v>
      </c>
      <c r="J50" s="17">
        <v>0</v>
      </c>
      <c r="K50" s="22">
        <v>0</v>
      </c>
      <c r="L50">
        <v>18500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20">
        <v>15000</v>
      </c>
      <c r="S50" s="17">
        <v>0</v>
      </c>
      <c r="T50" s="17">
        <v>0</v>
      </c>
      <c r="U50" s="22">
        <v>301000</v>
      </c>
      <c r="V50" s="17">
        <v>0</v>
      </c>
    </row>
    <row r="51" spans="1:22" x14ac:dyDescent="0.25">
      <c r="A51" s="9" t="s">
        <v>36</v>
      </c>
      <c r="B51" s="2" t="s">
        <v>164</v>
      </c>
      <c r="C51" s="15">
        <f t="shared" si="3"/>
        <v>3.12E-12</v>
      </c>
      <c r="D51" s="15">
        <f t="shared" si="4"/>
        <v>3.1200000000000002E-14</v>
      </c>
      <c r="E51" s="15">
        <f t="shared" si="5"/>
        <v>3.9E-13</v>
      </c>
      <c r="F51" s="11">
        <v>9</v>
      </c>
      <c r="G51" s="17">
        <v>0</v>
      </c>
      <c r="H51" s="17">
        <v>0</v>
      </c>
      <c r="I51" s="17">
        <v>0</v>
      </c>
      <c r="J51" s="17">
        <v>0</v>
      </c>
      <c r="K51">
        <v>500000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>
        <v>0</v>
      </c>
      <c r="S51" s="20">
        <v>60000</v>
      </c>
      <c r="T51" s="17">
        <v>0</v>
      </c>
      <c r="U51" s="17">
        <v>0</v>
      </c>
      <c r="V51" s="17">
        <v>0</v>
      </c>
    </row>
    <row r="52" spans="1:22" x14ac:dyDescent="0.25">
      <c r="A52" s="9" t="s">
        <v>37</v>
      </c>
      <c r="B52" s="2" t="s">
        <v>267</v>
      </c>
      <c r="C52" s="15">
        <f t="shared" si="3"/>
        <v>3.12E-12</v>
      </c>
      <c r="D52" s="15">
        <f t="shared" si="4"/>
        <v>3.1200000000000002E-14</v>
      </c>
      <c r="E52" s="15">
        <f t="shared" si="5"/>
        <v>3.9E-13</v>
      </c>
      <c r="F52" s="11">
        <v>8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>
        <v>46800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>
        <v>0</v>
      </c>
      <c r="S52" s="17">
        <v>0</v>
      </c>
      <c r="T52" s="17">
        <v>0</v>
      </c>
      <c r="U52" s="17">
        <v>0</v>
      </c>
      <c r="V52" s="17">
        <v>0</v>
      </c>
    </row>
    <row r="53" spans="1:22" x14ac:dyDescent="0.25">
      <c r="A53" s="16" t="s">
        <v>268</v>
      </c>
      <c r="B53" s="2" t="s">
        <v>269</v>
      </c>
      <c r="C53" s="15">
        <f t="shared" si="3"/>
        <v>3.12E-12</v>
      </c>
      <c r="D53" s="15">
        <f t="shared" si="4"/>
        <v>3.1200000000000002E-14</v>
      </c>
      <c r="E53" s="15">
        <f t="shared" si="5"/>
        <v>3.9E-13</v>
      </c>
      <c r="F53" s="11">
        <v>8</v>
      </c>
      <c r="G53">
        <v>32500</v>
      </c>
      <c r="H53" s="22">
        <v>54000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>
        <v>100000</v>
      </c>
      <c r="V53" s="17">
        <v>0</v>
      </c>
    </row>
    <row r="54" spans="1:22" x14ac:dyDescent="0.25">
      <c r="A54" s="9" t="s">
        <v>38</v>
      </c>
      <c r="B54" s="2" t="s">
        <v>271</v>
      </c>
      <c r="C54" s="15">
        <f t="shared" si="3"/>
        <v>3.12E-12</v>
      </c>
      <c r="D54" s="15">
        <f t="shared" si="4"/>
        <v>3.1200000000000002E-14</v>
      </c>
      <c r="E54" s="15">
        <f t="shared" si="5"/>
        <v>3.9E-13</v>
      </c>
      <c r="F54" s="11">
        <v>8</v>
      </c>
      <c r="G54">
        <v>37750</v>
      </c>
      <c r="H54" s="17">
        <v>0</v>
      </c>
      <c r="I54" s="17">
        <v>0</v>
      </c>
      <c r="J54" s="17">
        <v>0</v>
      </c>
      <c r="K54" s="17">
        <v>0</v>
      </c>
      <c r="L54">
        <v>9300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>
        <v>0</v>
      </c>
      <c r="S54" s="20">
        <v>50000</v>
      </c>
      <c r="T54" s="17">
        <v>0</v>
      </c>
      <c r="U54" s="17">
        <v>0</v>
      </c>
      <c r="V54" s="17">
        <v>0</v>
      </c>
    </row>
    <row r="55" spans="1:22" x14ac:dyDescent="0.25">
      <c r="A55" s="16" t="s">
        <v>294</v>
      </c>
      <c r="B55" s="2" t="s">
        <v>273</v>
      </c>
      <c r="C55" s="15">
        <f t="shared" si="3"/>
        <v>3.12E-12</v>
      </c>
      <c r="D55" s="15">
        <f t="shared" si="4"/>
        <v>3.1200000000000002E-14</v>
      </c>
      <c r="E55" s="15">
        <f t="shared" si="5"/>
        <v>3.9E-13</v>
      </c>
      <c r="F55" s="11">
        <v>8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100000</v>
      </c>
      <c r="V55" s="17">
        <v>0</v>
      </c>
    </row>
    <row r="56" spans="1:22" x14ac:dyDescent="0.25">
      <c r="A56" s="9" t="s">
        <v>39</v>
      </c>
      <c r="B56" s="2" t="s">
        <v>275</v>
      </c>
      <c r="C56" s="15">
        <f t="shared" si="3"/>
        <v>3.12E-12</v>
      </c>
      <c r="D56" s="15">
        <f t="shared" si="4"/>
        <v>3.1200000000000002E-14</v>
      </c>
      <c r="E56" s="15">
        <f t="shared" si="5"/>
        <v>3.9E-13</v>
      </c>
      <c r="F56" s="11">
        <v>8</v>
      </c>
      <c r="G56">
        <v>46619</v>
      </c>
      <c r="H56" s="17">
        <v>0</v>
      </c>
      <c r="I56">
        <v>145723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>
        <v>0</v>
      </c>
      <c r="S56" s="20">
        <v>0</v>
      </c>
      <c r="T56" s="17">
        <v>0</v>
      </c>
      <c r="U56" s="17">
        <v>0</v>
      </c>
      <c r="V56" s="17">
        <v>0</v>
      </c>
    </row>
    <row r="57" spans="1:22" x14ac:dyDescent="0.25">
      <c r="A57" s="9" t="s">
        <v>40</v>
      </c>
      <c r="B57" s="2" t="s">
        <v>277</v>
      </c>
      <c r="C57" s="15">
        <f t="shared" si="3"/>
        <v>3.12E-12</v>
      </c>
      <c r="D57" s="15">
        <f t="shared" si="4"/>
        <v>3.1200000000000002E-14</v>
      </c>
      <c r="E57" s="15">
        <f t="shared" si="5"/>
        <v>3.9E-13</v>
      </c>
      <c r="F57" s="11">
        <v>8</v>
      </c>
      <c r="G57">
        <v>40060</v>
      </c>
      <c r="H57" s="17">
        <v>0</v>
      </c>
      <c r="I57">
        <v>4305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>
        <v>0</v>
      </c>
      <c r="S57" s="20">
        <v>10000</v>
      </c>
      <c r="T57" s="17">
        <v>0</v>
      </c>
      <c r="U57" s="17">
        <v>0</v>
      </c>
      <c r="V57" s="17">
        <v>0</v>
      </c>
    </row>
    <row r="58" spans="1:22" x14ac:dyDescent="0.25">
      <c r="A58" s="9" t="s">
        <v>41</v>
      </c>
      <c r="B58" s="2" t="s">
        <v>279</v>
      </c>
      <c r="C58" s="15">
        <f t="shared" si="3"/>
        <v>3.12E-12</v>
      </c>
      <c r="D58" s="15">
        <f t="shared" si="4"/>
        <v>3.1200000000000002E-14</v>
      </c>
      <c r="E58" s="15">
        <f t="shared" si="5"/>
        <v>3.9E-13</v>
      </c>
      <c r="F58" s="11">
        <v>8</v>
      </c>
      <c r="G58">
        <v>148460</v>
      </c>
      <c r="H58" s="17">
        <v>0</v>
      </c>
      <c r="I58">
        <v>10500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>
        <v>0</v>
      </c>
      <c r="S58" s="20">
        <v>0</v>
      </c>
      <c r="T58" s="17">
        <v>0</v>
      </c>
      <c r="U58" s="17">
        <v>0</v>
      </c>
      <c r="V58" s="17">
        <v>0</v>
      </c>
    </row>
    <row r="59" spans="1:22" x14ac:dyDescent="0.25">
      <c r="A59" s="16" t="s">
        <v>149</v>
      </c>
      <c r="B59" s="2" t="s">
        <v>281</v>
      </c>
      <c r="C59" s="15">
        <f t="shared" si="3"/>
        <v>3.12E-12</v>
      </c>
      <c r="D59" s="15">
        <f t="shared" si="4"/>
        <v>3.1200000000000002E-14</v>
      </c>
      <c r="E59" s="15">
        <f t="shared" si="5"/>
        <v>3.9E-13</v>
      </c>
      <c r="F59" s="11">
        <v>8</v>
      </c>
      <c r="G59" s="17">
        <v>0</v>
      </c>
      <c r="H59" s="22">
        <v>750000</v>
      </c>
      <c r="I59" s="17">
        <v>0</v>
      </c>
      <c r="J59" s="17">
        <v>0</v>
      </c>
      <c r="K59" s="20">
        <v>20000</v>
      </c>
      <c r="L59" s="17">
        <v>0</v>
      </c>
      <c r="M59" s="17">
        <v>0</v>
      </c>
      <c r="N59" s="17">
        <v>0</v>
      </c>
      <c r="O59" s="17">
        <v>0</v>
      </c>
      <c r="P59" s="20">
        <v>0</v>
      </c>
      <c r="Q59" s="17">
        <v>0</v>
      </c>
      <c r="R59" s="17">
        <v>0</v>
      </c>
      <c r="S59" s="20">
        <v>25000</v>
      </c>
      <c r="T59" s="17">
        <v>0</v>
      </c>
      <c r="U59" s="22">
        <v>247000</v>
      </c>
      <c r="V59" s="17">
        <v>0</v>
      </c>
    </row>
    <row r="60" spans="1:22" x14ac:dyDescent="0.25">
      <c r="A60" s="9" t="s">
        <v>42</v>
      </c>
      <c r="B60" s="2" t="s">
        <v>283</v>
      </c>
      <c r="C60" s="15">
        <f t="shared" si="3"/>
        <v>3.12E-12</v>
      </c>
      <c r="D60" s="15">
        <f t="shared" si="4"/>
        <v>3.1200000000000002E-14</v>
      </c>
      <c r="E60" s="15">
        <f t="shared" si="5"/>
        <v>3.9E-13</v>
      </c>
      <c r="F60" s="11">
        <v>8</v>
      </c>
      <c r="G60">
        <v>128680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>
        <v>0</v>
      </c>
      <c r="S60" s="17">
        <v>0</v>
      </c>
      <c r="T60" s="17">
        <v>0</v>
      </c>
      <c r="U60" s="17">
        <v>0</v>
      </c>
      <c r="V60" s="17">
        <v>0</v>
      </c>
    </row>
    <row r="61" spans="1:22" x14ac:dyDescent="0.25">
      <c r="A61" s="9" t="s">
        <v>43</v>
      </c>
      <c r="B61" s="2" t="s">
        <v>285</v>
      </c>
      <c r="C61" s="15">
        <f t="shared" si="3"/>
        <v>3.12E-12</v>
      </c>
      <c r="D61" s="15">
        <f t="shared" si="4"/>
        <v>3.1200000000000002E-14</v>
      </c>
      <c r="E61" s="15">
        <f t="shared" si="5"/>
        <v>3.9E-13</v>
      </c>
      <c r="F61" s="11">
        <v>8</v>
      </c>
      <c r="G61">
        <v>50369</v>
      </c>
      <c r="H61" s="22">
        <v>46000</v>
      </c>
      <c r="I61">
        <v>42253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21">
        <v>34000</v>
      </c>
      <c r="S61" s="20">
        <v>50000</v>
      </c>
      <c r="T61" s="21">
        <v>1300</v>
      </c>
      <c r="U61" s="17">
        <v>400000</v>
      </c>
      <c r="V61" s="17">
        <v>0</v>
      </c>
    </row>
    <row r="62" spans="1:22" x14ac:dyDescent="0.25">
      <c r="A62" s="9" t="s">
        <v>44</v>
      </c>
      <c r="B62" s="2" t="s">
        <v>287</v>
      </c>
      <c r="C62" s="15">
        <f t="shared" si="3"/>
        <v>3.12E-12</v>
      </c>
      <c r="D62" s="15">
        <f t="shared" si="4"/>
        <v>3.1200000000000002E-14</v>
      </c>
      <c r="E62" s="15">
        <f t="shared" si="5"/>
        <v>3.9E-13</v>
      </c>
      <c r="F62" s="11">
        <v>8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>
        <v>22000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</row>
    <row r="63" spans="1:22" x14ac:dyDescent="0.25">
      <c r="A63" s="16" t="s">
        <v>143</v>
      </c>
      <c r="B63" s="2" t="s">
        <v>289</v>
      </c>
      <c r="C63" s="15">
        <f t="shared" si="3"/>
        <v>3.12E-12</v>
      </c>
      <c r="D63" s="15">
        <f t="shared" si="4"/>
        <v>3.1200000000000002E-14</v>
      </c>
      <c r="E63" s="15">
        <f t="shared" si="5"/>
        <v>3.9E-13</v>
      </c>
      <c r="F63" s="11">
        <v>8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20">
        <v>0</v>
      </c>
      <c r="M63" s="20">
        <v>0</v>
      </c>
      <c r="N63" s="20">
        <v>0</v>
      </c>
      <c r="O63" s="17">
        <v>0</v>
      </c>
      <c r="P63" s="20">
        <v>0</v>
      </c>
      <c r="Q63" s="21">
        <v>79000</v>
      </c>
      <c r="R63" s="17">
        <v>0</v>
      </c>
      <c r="S63" s="17">
        <v>0</v>
      </c>
      <c r="T63" s="21">
        <v>50000</v>
      </c>
      <c r="U63" s="17">
        <v>0</v>
      </c>
      <c r="V63" s="17">
        <v>0</v>
      </c>
    </row>
    <row r="64" spans="1:22" x14ac:dyDescent="0.25">
      <c r="A64" s="16" t="s">
        <v>141</v>
      </c>
      <c r="B64" s="2" t="s">
        <v>291</v>
      </c>
      <c r="C64" s="15">
        <f t="shared" si="3"/>
        <v>3.12E-12</v>
      </c>
      <c r="D64" s="15">
        <f t="shared" si="4"/>
        <v>3.1200000000000002E-14</v>
      </c>
      <c r="E64" s="15">
        <f t="shared" si="5"/>
        <v>3.9E-13</v>
      </c>
      <c r="F64" s="11">
        <v>8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20">
        <v>0</v>
      </c>
      <c r="M64" s="20">
        <v>0</v>
      </c>
      <c r="N64" s="20">
        <v>0</v>
      </c>
      <c r="O64" s="17">
        <v>0</v>
      </c>
      <c r="P64" s="20">
        <v>0</v>
      </c>
      <c r="Q64" s="21">
        <v>41000</v>
      </c>
      <c r="R64" s="17">
        <v>0</v>
      </c>
      <c r="S64" s="17">
        <v>0</v>
      </c>
      <c r="T64" s="21">
        <v>15000</v>
      </c>
      <c r="U64" s="17">
        <v>0</v>
      </c>
      <c r="V64" s="17">
        <v>0</v>
      </c>
    </row>
    <row r="65" spans="1:22" x14ac:dyDescent="0.25">
      <c r="A65" s="16" t="s">
        <v>292</v>
      </c>
      <c r="B65" s="2" t="s">
        <v>293</v>
      </c>
      <c r="C65" s="15">
        <f t="shared" si="3"/>
        <v>3.12E-12</v>
      </c>
      <c r="D65" s="15">
        <f t="shared" si="4"/>
        <v>3.1200000000000002E-14</v>
      </c>
      <c r="E65" s="15">
        <f t="shared" si="5"/>
        <v>3.9E-13</v>
      </c>
      <c r="F65" s="11">
        <v>8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137000</v>
      </c>
      <c r="V65" s="17">
        <v>0</v>
      </c>
    </row>
    <row r="66" spans="1:22" x14ac:dyDescent="0.25">
      <c r="A66" s="9" t="s">
        <v>45</v>
      </c>
      <c r="B66" s="2" t="s">
        <v>295</v>
      </c>
      <c r="C66" s="15">
        <f t="shared" si="3"/>
        <v>3.12E-12</v>
      </c>
      <c r="D66" s="15">
        <f t="shared" si="4"/>
        <v>3.1200000000000002E-14</v>
      </c>
      <c r="E66" s="15">
        <f t="shared" si="5"/>
        <v>3.9E-13</v>
      </c>
      <c r="F66" s="11">
        <v>8</v>
      </c>
      <c r="G66" s="22">
        <v>143000</v>
      </c>
      <c r="H66">
        <v>1400000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20">
        <v>40000</v>
      </c>
      <c r="S66" s="17">
        <v>0</v>
      </c>
      <c r="T66" s="17">
        <v>0</v>
      </c>
      <c r="U66" s="22">
        <v>328000</v>
      </c>
      <c r="V66" s="17">
        <v>0</v>
      </c>
    </row>
    <row r="67" spans="1:22" x14ac:dyDescent="0.25">
      <c r="A67" s="9" t="s">
        <v>46</v>
      </c>
      <c r="B67" s="2" t="s">
        <v>311</v>
      </c>
      <c r="C67" s="15">
        <f t="shared" si="3"/>
        <v>3.12E-12</v>
      </c>
      <c r="D67" s="15">
        <f t="shared" si="4"/>
        <v>3.1200000000000002E-14</v>
      </c>
      <c r="E67" s="15">
        <f t="shared" si="5"/>
        <v>3.9E-13</v>
      </c>
      <c r="F67" s="11">
        <v>8</v>
      </c>
      <c r="G67" s="17">
        <v>0</v>
      </c>
      <c r="H67" s="17">
        <v>0</v>
      </c>
      <c r="I67" s="17">
        <v>0</v>
      </c>
      <c r="J67" s="17">
        <v>0</v>
      </c>
      <c r="K67">
        <v>151000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</row>
    <row r="68" spans="1:22" x14ac:dyDescent="0.25">
      <c r="A68" s="16" t="s">
        <v>284</v>
      </c>
      <c r="B68" s="2" t="s">
        <v>312</v>
      </c>
      <c r="C68" s="15">
        <f t="shared" ref="C68:C74" si="6">3.12*10^-12</f>
        <v>3.12E-12</v>
      </c>
      <c r="D68" s="15">
        <f t="shared" ref="D68:D74" si="7">C68/100</f>
        <v>3.1200000000000002E-14</v>
      </c>
      <c r="E68" s="15">
        <f t="shared" ref="E68:E74" si="8">C68/8</f>
        <v>3.9E-13</v>
      </c>
      <c r="F68" s="11">
        <v>8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>
        <v>30000</v>
      </c>
      <c r="V68" s="17">
        <v>0</v>
      </c>
    </row>
    <row r="69" spans="1:22" x14ac:dyDescent="0.25">
      <c r="A69" s="9" t="s">
        <v>47</v>
      </c>
      <c r="B69" s="2" t="s">
        <v>316</v>
      </c>
      <c r="C69" s="15">
        <f t="shared" si="6"/>
        <v>3.12E-12</v>
      </c>
      <c r="D69" s="15">
        <f t="shared" si="7"/>
        <v>3.1200000000000002E-14</v>
      </c>
      <c r="E69" s="15">
        <f t="shared" si="8"/>
        <v>3.9E-13</v>
      </c>
      <c r="F69" s="11">
        <v>8</v>
      </c>
      <c r="G69">
        <v>387000</v>
      </c>
      <c r="H69">
        <v>657000</v>
      </c>
      <c r="I69" s="17">
        <v>0</v>
      </c>
      <c r="J69" s="17">
        <v>0</v>
      </c>
      <c r="K69" s="22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21">
        <v>71000</v>
      </c>
      <c r="S69" s="20">
        <v>15000</v>
      </c>
      <c r="T69">
        <v>223000</v>
      </c>
      <c r="U69" s="17">
        <v>0</v>
      </c>
      <c r="V69" s="17">
        <v>0</v>
      </c>
    </row>
    <row r="70" spans="1:22" x14ac:dyDescent="0.25">
      <c r="A70" s="9" t="s">
        <v>48</v>
      </c>
      <c r="B70" s="2" t="s">
        <v>314</v>
      </c>
      <c r="C70" s="15">
        <f t="shared" si="6"/>
        <v>3.12E-12</v>
      </c>
      <c r="D70" s="15">
        <f t="shared" si="7"/>
        <v>3.1200000000000002E-14</v>
      </c>
      <c r="E70" s="15">
        <f t="shared" si="8"/>
        <v>3.9E-13</v>
      </c>
      <c r="F70" s="11">
        <v>11</v>
      </c>
      <c r="G70" s="17">
        <v>0</v>
      </c>
      <c r="H70" s="17">
        <v>0</v>
      </c>
      <c r="I70" s="17">
        <v>0</v>
      </c>
      <c r="J70" s="17">
        <v>0</v>
      </c>
      <c r="K70">
        <v>120000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20">
        <v>0</v>
      </c>
      <c r="T70" s="17">
        <v>0</v>
      </c>
      <c r="U70" s="17">
        <v>0</v>
      </c>
      <c r="V70" s="17">
        <v>0</v>
      </c>
    </row>
    <row r="71" spans="1:22" x14ac:dyDescent="0.25">
      <c r="A71" s="16" t="s">
        <v>153</v>
      </c>
      <c r="B71" s="2" t="s">
        <v>315</v>
      </c>
      <c r="C71" s="15">
        <f t="shared" si="6"/>
        <v>3.12E-12</v>
      </c>
      <c r="D71" s="15">
        <f t="shared" si="7"/>
        <v>3.1200000000000002E-14</v>
      </c>
      <c r="E71" s="15">
        <f t="shared" si="8"/>
        <v>3.9E-13</v>
      </c>
      <c r="F71" s="11">
        <v>8</v>
      </c>
      <c r="G71" s="17">
        <v>0</v>
      </c>
      <c r="H71" s="17">
        <v>0</v>
      </c>
      <c r="I71" s="17">
        <v>0</v>
      </c>
      <c r="J71" s="17">
        <v>0</v>
      </c>
      <c r="K71" s="20">
        <v>70000</v>
      </c>
      <c r="L71" s="17">
        <v>0</v>
      </c>
      <c r="M71" s="17">
        <v>0</v>
      </c>
      <c r="N71" s="17">
        <v>0</v>
      </c>
      <c r="O71" s="17">
        <v>0</v>
      </c>
      <c r="P71" s="20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</row>
    <row r="72" spans="1:22" x14ac:dyDescent="0.25">
      <c r="A72" s="16" t="s">
        <v>155</v>
      </c>
      <c r="B72" s="2" t="s">
        <v>346</v>
      </c>
      <c r="C72" s="15">
        <f t="shared" si="6"/>
        <v>3.12E-12</v>
      </c>
      <c r="D72" s="15">
        <f t="shared" si="7"/>
        <v>3.1200000000000002E-14</v>
      </c>
      <c r="E72" s="15">
        <f t="shared" si="8"/>
        <v>3.9E-13</v>
      </c>
      <c r="F72" s="11">
        <v>8</v>
      </c>
      <c r="G72" s="17">
        <v>0</v>
      </c>
      <c r="H72" s="17">
        <v>0</v>
      </c>
      <c r="I72" s="17">
        <v>0</v>
      </c>
      <c r="J72" s="17">
        <v>0</v>
      </c>
      <c r="K72" s="20">
        <v>15000</v>
      </c>
      <c r="L72" s="17">
        <v>0</v>
      </c>
      <c r="M72" s="17">
        <v>0</v>
      </c>
      <c r="N72" s="17">
        <v>0</v>
      </c>
      <c r="O72" s="17">
        <v>0</v>
      </c>
      <c r="P72" s="20">
        <v>0</v>
      </c>
      <c r="Q72" s="17">
        <v>0</v>
      </c>
      <c r="R72" s="17">
        <v>0</v>
      </c>
      <c r="S72" s="17">
        <v>0</v>
      </c>
      <c r="T72" s="17">
        <v>0</v>
      </c>
      <c r="U72">
        <v>0</v>
      </c>
      <c r="V72" s="17">
        <v>0</v>
      </c>
    </row>
    <row r="73" spans="1:22" ht="14.45" customHeight="1" x14ac:dyDescent="0.25">
      <c r="A73" s="24" t="s">
        <v>49</v>
      </c>
      <c r="B73" s="2" t="s">
        <v>347</v>
      </c>
      <c r="C73" s="15">
        <f t="shared" si="6"/>
        <v>3.12E-12</v>
      </c>
      <c r="D73" s="15">
        <f t="shared" si="7"/>
        <v>3.1200000000000002E-14</v>
      </c>
      <c r="E73" s="15">
        <f t="shared" si="8"/>
        <v>3.9E-13</v>
      </c>
      <c r="F73" s="11">
        <v>8</v>
      </c>
      <c r="G73" s="17">
        <v>0</v>
      </c>
      <c r="H73" s="17">
        <v>0</v>
      </c>
      <c r="I73">
        <v>534600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</row>
    <row r="74" spans="1:22" x14ac:dyDescent="0.25">
      <c r="A74" s="24" t="s">
        <v>266</v>
      </c>
      <c r="B74" s="2" t="s">
        <v>558</v>
      </c>
      <c r="C74" s="15">
        <f t="shared" si="6"/>
        <v>3.12E-12</v>
      </c>
      <c r="D74" s="15">
        <f t="shared" si="7"/>
        <v>3.1200000000000002E-14</v>
      </c>
      <c r="E74" s="15">
        <f t="shared" si="8"/>
        <v>3.9E-13</v>
      </c>
      <c r="F74" s="11">
        <v>8</v>
      </c>
      <c r="G74" s="22">
        <v>35000</v>
      </c>
      <c r="H74" s="22">
        <v>1000000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22">
        <v>27000</v>
      </c>
    </row>
    <row r="75" spans="1:22" x14ac:dyDescent="0.25">
      <c r="C75" s="15"/>
      <c r="D75" s="15"/>
      <c r="E75" s="15"/>
      <c r="V75" s="17">
        <v>0</v>
      </c>
    </row>
  </sheetData>
  <sortState xmlns:xlrd2="http://schemas.microsoft.com/office/spreadsheetml/2017/richdata2" ref="A4:U73">
    <sortCondition ref="A4"/>
  </sortState>
  <phoneticPr fontId="7" type="noConversion"/>
  <conditionalFormatting sqref="C4:F4 F5:F71 C5:E73">
    <cfRule type="expression" dxfId="526" priority="339">
      <formula>MOD(ROW(),2)</formula>
    </cfRule>
  </conditionalFormatting>
  <conditionalFormatting sqref="G25">
    <cfRule type="expression" dxfId="525" priority="302">
      <formula>MOD(ROW(),2)</formula>
    </cfRule>
  </conditionalFormatting>
  <conditionalFormatting sqref="G35">
    <cfRule type="expression" dxfId="524" priority="301">
      <formula>MOD(ROW(),2)</formula>
    </cfRule>
  </conditionalFormatting>
  <conditionalFormatting sqref="U35 U23:U25 U8 U10 U44:U45 U16:U17">
    <cfRule type="expression" dxfId="523" priority="300">
      <formula>MOD(ROW(),2)</formula>
    </cfRule>
  </conditionalFormatting>
  <conditionalFormatting sqref="I6 L4:T28 I9:I12 I14 I17:I19 I29:I31 I33 I39 L34:T51 M29:T33 U4:U7 U9 U11:U15 U18:U22">
    <cfRule type="expression" dxfId="522" priority="324">
      <formula>MOD(ROW(),2)</formula>
    </cfRule>
  </conditionalFormatting>
  <conditionalFormatting sqref="K4:K51">
    <cfRule type="expression" dxfId="521" priority="323">
      <formula>MOD(ROW(),2)</formula>
    </cfRule>
  </conditionalFormatting>
  <conditionalFormatting sqref="G4:H24 I4:J5 I7:I8 J6:J51 G26:H34 H25 G36:H36 H35 G38:H51 H37">
    <cfRule type="expression" dxfId="520" priority="322">
      <formula>MOD(ROW(),2)</formula>
    </cfRule>
  </conditionalFormatting>
  <conditionalFormatting sqref="I13">
    <cfRule type="expression" dxfId="519" priority="321">
      <formula>MOD(ROW(),2)</formula>
    </cfRule>
  </conditionalFormatting>
  <conditionalFormatting sqref="I15">
    <cfRule type="expression" dxfId="518" priority="320">
      <formula>MOD(ROW(),2)</formula>
    </cfRule>
  </conditionalFormatting>
  <conditionalFormatting sqref="I16">
    <cfRule type="expression" dxfId="517" priority="319">
      <formula>MOD(ROW(),2)</formula>
    </cfRule>
  </conditionalFormatting>
  <conditionalFormatting sqref="I20:I28">
    <cfRule type="expression" dxfId="516" priority="318">
      <formula>MOD(ROW(),2)</formula>
    </cfRule>
  </conditionalFormatting>
  <conditionalFormatting sqref="I32">
    <cfRule type="expression" dxfId="515" priority="317">
      <formula>MOD(ROW(),2)</formula>
    </cfRule>
  </conditionalFormatting>
  <conditionalFormatting sqref="I34:I38">
    <cfRule type="expression" dxfId="514" priority="316">
      <formula>MOD(ROW(),2)</formula>
    </cfRule>
  </conditionalFormatting>
  <conditionalFormatting sqref="I40:I51">
    <cfRule type="expression" dxfId="513" priority="315">
      <formula>MOD(ROW(),2)</formula>
    </cfRule>
  </conditionalFormatting>
  <conditionalFormatting sqref="L29:L33">
    <cfRule type="expression" dxfId="512" priority="314">
      <formula>MOD(ROW(),2)</formula>
    </cfRule>
  </conditionalFormatting>
  <conditionalFormatting sqref="U46:U51">
    <cfRule type="expression" dxfId="511" priority="299">
      <formula>MOD(ROW(),2)</formula>
    </cfRule>
  </conditionalFormatting>
  <conditionalFormatting sqref="U36:U43">
    <cfRule type="expression" dxfId="510" priority="298">
      <formula>MOD(ROW(),2)</formula>
    </cfRule>
  </conditionalFormatting>
  <conditionalFormatting sqref="U26:U34">
    <cfRule type="expression" dxfId="509" priority="297">
      <formula>MOD(ROW(),2)</formula>
    </cfRule>
  </conditionalFormatting>
  <conditionalFormatting sqref="G61:G70">
    <cfRule type="expression" dxfId="508" priority="294">
      <formula>MOD(ROW(),2)</formula>
    </cfRule>
  </conditionalFormatting>
  <conditionalFormatting sqref="G52">
    <cfRule type="expression" dxfId="507" priority="292">
      <formula>MOD(ROW(),2)</formula>
    </cfRule>
  </conditionalFormatting>
  <conditionalFormatting sqref="H61:I63 H70:U70 J61:K70 G63:H70 U71 H72">
    <cfRule type="expression" dxfId="506" priority="291">
      <formula>MOD(ROW(),2)</formula>
    </cfRule>
  </conditionalFormatting>
  <conditionalFormatting sqref="J61:J70">
    <cfRule type="expression" dxfId="505" priority="290">
      <formula>MOD(ROW(),2)</formula>
    </cfRule>
  </conditionalFormatting>
  <conditionalFormatting sqref="I63:I70">
    <cfRule type="expression" dxfId="504" priority="287">
      <formula>MOD(ROW(),2)</formula>
    </cfRule>
  </conditionalFormatting>
  <conditionalFormatting sqref="L61:L70">
    <cfRule type="expression" dxfId="503" priority="286">
      <formula>MOD(ROW(),2)</formula>
    </cfRule>
  </conditionalFormatting>
  <conditionalFormatting sqref="M61:M70">
    <cfRule type="expression" dxfId="502" priority="285">
      <formula>MOD(ROW(),2)</formula>
    </cfRule>
  </conditionalFormatting>
  <conditionalFormatting sqref="N61:N70">
    <cfRule type="expression" dxfId="501" priority="284">
      <formula>MOD(ROW(),2)</formula>
    </cfRule>
  </conditionalFormatting>
  <conditionalFormatting sqref="O61:O70">
    <cfRule type="expression" dxfId="500" priority="283">
      <formula>MOD(ROW(),2)</formula>
    </cfRule>
  </conditionalFormatting>
  <conditionalFormatting sqref="P61:P70">
    <cfRule type="expression" dxfId="499" priority="282">
      <formula>MOD(ROW(),2)</formula>
    </cfRule>
  </conditionalFormatting>
  <conditionalFormatting sqref="Q61:Q70">
    <cfRule type="expression" dxfId="498" priority="281">
      <formula>MOD(ROW(),2)</formula>
    </cfRule>
  </conditionalFormatting>
  <conditionalFormatting sqref="R61:R70">
    <cfRule type="expression" dxfId="497" priority="280">
      <formula>MOD(ROW(),2)</formula>
    </cfRule>
  </conditionalFormatting>
  <conditionalFormatting sqref="S61:S70">
    <cfRule type="expression" dxfId="496" priority="279">
      <formula>MOD(ROW(),2)</formula>
    </cfRule>
  </conditionalFormatting>
  <conditionalFormatting sqref="T61:T70">
    <cfRule type="expression" dxfId="495" priority="278">
      <formula>MOD(ROW(),2)</formula>
    </cfRule>
  </conditionalFormatting>
  <conditionalFormatting sqref="U61:U70">
    <cfRule type="expression" dxfId="494" priority="277">
      <formula>MOD(ROW(),2)</formula>
    </cfRule>
  </conditionalFormatting>
  <conditionalFormatting sqref="G58">
    <cfRule type="expression" dxfId="493" priority="275">
      <formula>MOD(ROW(),2)</formula>
    </cfRule>
  </conditionalFormatting>
  <conditionalFormatting sqref="G58:U58">
    <cfRule type="expression" dxfId="492" priority="274">
      <formula>MOD(ROW(),2)</formula>
    </cfRule>
  </conditionalFormatting>
  <conditionalFormatting sqref="G56">
    <cfRule type="expression" dxfId="491" priority="272">
      <formula>MOD(ROW(),2)</formula>
    </cfRule>
  </conditionalFormatting>
  <conditionalFormatting sqref="G56:U56">
    <cfRule type="expression" dxfId="490" priority="271">
      <formula>MOD(ROW(),2)</formula>
    </cfRule>
  </conditionalFormatting>
  <conditionalFormatting sqref="G54">
    <cfRule type="expression" dxfId="489" priority="269">
      <formula>MOD(ROW(),2)</formula>
    </cfRule>
  </conditionalFormatting>
  <conditionalFormatting sqref="G54:U54">
    <cfRule type="expression" dxfId="488" priority="268">
      <formula>MOD(ROW(),2)</formula>
    </cfRule>
  </conditionalFormatting>
  <conditionalFormatting sqref="G55">
    <cfRule type="expression" dxfId="487" priority="266">
      <formula>MOD(ROW(),2)</formula>
    </cfRule>
  </conditionalFormatting>
  <conditionalFormatting sqref="G55:U55">
    <cfRule type="expression" dxfId="486" priority="265">
      <formula>MOD(ROW(),2)</formula>
    </cfRule>
  </conditionalFormatting>
  <conditionalFormatting sqref="G57">
    <cfRule type="expression" dxfId="485" priority="263">
      <formula>MOD(ROW(),2)</formula>
    </cfRule>
  </conditionalFormatting>
  <conditionalFormatting sqref="H57 K57">
    <cfRule type="expression" dxfId="484" priority="262">
      <formula>MOD(ROW(),2)</formula>
    </cfRule>
  </conditionalFormatting>
  <conditionalFormatting sqref="J57">
    <cfRule type="expression" dxfId="483" priority="261">
      <formula>MOD(ROW(),2)</formula>
    </cfRule>
  </conditionalFormatting>
  <conditionalFormatting sqref="I57">
    <cfRule type="expression" dxfId="482" priority="259">
      <formula>MOD(ROW(),2)</formula>
    </cfRule>
  </conditionalFormatting>
  <conditionalFormatting sqref="L57">
    <cfRule type="expression" dxfId="481" priority="258">
      <formula>MOD(ROW(),2)</formula>
    </cfRule>
  </conditionalFormatting>
  <conditionalFormatting sqref="M57">
    <cfRule type="expression" dxfId="480" priority="257">
      <formula>MOD(ROW(),2)</formula>
    </cfRule>
  </conditionalFormatting>
  <conditionalFormatting sqref="N57">
    <cfRule type="expression" dxfId="479" priority="256">
      <formula>MOD(ROW(),2)</formula>
    </cfRule>
  </conditionalFormatting>
  <conditionalFormatting sqref="O57">
    <cfRule type="expression" dxfId="478" priority="255">
      <formula>MOD(ROW(),2)</formula>
    </cfRule>
  </conditionalFormatting>
  <conditionalFormatting sqref="P57">
    <cfRule type="expression" dxfId="477" priority="254">
      <formula>MOD(ROW(),2)</formula>
    </cfRule>
  </conditionalFormatting>
  <conditionalFormatting sqref="Q57">
    <cfRule type="expression" dxfId="476" priority="253">
      <formula>MOD(ROW(),2)</formula>
    </cfRule>
  </conditionalFormatting>
  <conditionalFormatting sqref="R57">
    <cfRule type="expression" dxfId="475" priority="252">
      <formula>MOD(ROW(),2)</formula>
    </cfRule>
  </conditionalFormatting>
  <conditionalFormatting sqref="S57">
    <cfRule type="expression" dxfId="474" priority="251">
      <formula>MOD(ROW(),2)</formula>
    </cfRule>
  </conditionalFormatting>
  <conditionalFormatting sqref="T57">
    <cfRule type="expression" dxfId="473" priority="250">
      <formula>MOD(ROW(),2)</formula>
    </cfRule>
  </conditionalFormatting>
  <conditionalFormatting sqref="U57">
    <cfRule type="expression" dxfId="472" priority="249">
      <formula>MOD(ROW(),2)</formula>
    </cfRule>
  </conditionalFormatting>
  <conditionalFormatting sqref="G59">
    <cfRule type="expression" dxfId="471" priority="248">
      <formula>MOD(ROW(),2)</formula>
    </cfRule>
  </conditionalFormatting>
  <conditionalFormatting sqref="I59 K59">
    <cfRule type="expression" dxfId="470" priority="247">
      <formula>MOD(ROW(),2)</formula>
    </cfRule>
  </conditionalFormatting>
  <conditionalFormatting sqref="J59">
    <cfRule type="expression" dxfId="469" priority="246">
      <formula>MOD(ROW(),2)</formula>
    </cfRule>
  </conditionalFormatting>
  <conditionalFormatting sqref="L59">
    <cfRule type="expression" dxfId="468" priority="244">
      <formula>MOD(ROW(),2)</formula>
    </cfRule>
  </conditionalFormatting>
  <conditionalFormatting sqref="M59">
    <cfRule type="expression" dxfId="467" priority="243">
      <formula>MOD(ROW(),2)</formula>
    </cfRule>
  </conditionalFormatting>
  <conditionalFormatting sqref="N59">
    <cfRule type="expression" dxfId="466" priority="242">
      <formula>MOD(ROW(),2)</formula>
    </cfRule>
  </conditionalFormatting>
  <conditionalFormatting sqref="O59">
    <cfRule type="expression" dxfId="465" priority="241">
      <formula>MOD(ROW(),2)</formula>
    </cfRule>
  </conditionalFormatting>
  <conditionalFormatting sqref="P59">
    <cfRule type="expression" dxfId="464" priority="240">
      <formula>MOD(ROW(),2)</formula>
    </cfRule>
  </conditionalFormatting>
  <conditionalFormatting sqref="Q59">
    <cfRule type="expression" dxfId="463" priority="239">
      <formula>MOD(ROW(),2)</formula>
    </cfRule>
  </conditionalFormatting>
  <conditionalFormatting sqref="R59">
    <cfRule type="expression" dxfId="462" priority="238">
      <formula>MOD(ROW(),2)</formula>
    </cfRule>
  </conditionalFormatting>
  <conditionalFormatting sqref="S59">
    <cfRule type="expression" dxfId="461" priority="237">
      <formula>MOD(ROW(),2)</formula>
    </cfRule>
  </conditionalFormatting>
  <conditionalFormatting sqref="T59">
    <cfRule type="expression" dxfId="460" priority="236">
      <formula>MOD(ROW(),2)</formula>
    </cfRule>
  </conditionalFormatting>
  <conditionalFormatting sqref="U59">
    <cfRule type="expression" dxfId="459" priority="235">
      <formula>MOD(ROW(),2)</formula>
    </cfRule>
  </conditionalFormatting>
  <conditionalFormatting sqref="G69">
    <cfRule type="expression" dxfId="458" priority="233">
      <formula>MOD(ROW(),2)</formula>
    </cfRule>
  </conditionalFormatting>
  <conditionalFormatting sqref="L52:N52">
    <cfRule type="expression" dxfId="457" priority="229">
      <formula>MOD(ROW(),2)</formula>
    </cfRule>
  </conditionalFormatting>
  <conditionalFormatting sqref="L52">
    <cfRule type="expression" dxfId="456" priority="228">
      <formula>MOD(ROW(),2)</formula>
    </cfRule>
  </conditionalFormatting>
  <conditionalFormatting sqref="G52:K52">
    <cfRule type="expression" dxfId="455" priority="227">
      <formula>MOD(ROW(),2)</formula>
    </cfRule>
  </conditionalFormatting>
  <conditionalFormatting sqref="J52">
    <cfRule type="expression" dxfId="454" priority="226">
      <formula>MOD(ROW(),2)</formula>
    </cfRule>
  </conditionalFormatting>
  <conditionalFormatting sqref="S52:U52">
    <cfRule type="expression" dxfId="453" priority="225">
      <formula>MOD(ROW(),2)</formula>
    </cfRule>
  </conditionalFormatting>
  <conditionalFormatting sqref="S52">
    <cfRule type="expression" dxfId="452" priority="224">
      <formula>MOD(ROW(),2)</formula>
    </cfRule>
  </conditionalFormatting>
  <conditionalFormatting sqref="N52:R52">
    <cfRule type="expression" dxfId="451" priority="223">
      <formula>MOD(ROW(),2)</formula>
    </cfRule>
  </conditionalFormatting>
  <conditionalFormatting sqref="Q52">
    <cfRule type="expression" dxfId="450" priority="222">
      <formula>MOD(ROW(),2)</formula>
    </cfRule>
  </conditionalFormatting>
  <conditionalFormatting sqref="G53">
    <cfRule type="expression" dxfId="449" priority="221">
      <formula>MOD(ROW(),2)</formula>
    </cfRule>
  </conditionalFormatting>
  <conditionalFormatting sqref="L53:N53">
    <cfRule type="expression" dxfId="448" priority="220">
      <formula>MOD(ROW(),2)</formula>
    </cfRule>
  </conditionalFormatting>
  <conditionalFormatting sqref="L53">
    <cfRule type="expression" dxfId="447" priority="219">
      <formula>MOD(ROW(),2)</formula>
    </cfRule>
  </conditionalFormatting>
  <conditionalFormatting sqref="G53:K53">
    <cfRule type="expression" dxfId="446" priority="218">
      <formula>MOD(ROW(),2)</formula>
    </cfRule>
  </conditionalFormatting>
  <conditionalFormatting sqref="J53">
    <cfRule type="expression" dxfId="445" priority="217">
      <formula>MOD(ROW(),2)</formula>
    </cfRule>
  </conditionalFormatting>
  <conditionalFormatting sqref="S53:U53">
    <cfRule type="expression" dxfId="444" priority="216">
      <formula>MOD(ROW(),2)</formula>
    </cfRule>
  </conditionalFormatting>
  <conditionalFormatting sqref="S53">
    <cfRule type="expression" dxfId="443" priority="215">
      <formula>MOD(ROW(),2)</formula>
    </cfRule>
  </conditionalFormatting>
  <conditionalFormatting sqref="N53:R53">
    <cfRule type="expression" dxfId="442" priority="214">
      <formula>MOD(ROW(),2)</formula>
    </cfRule>
  </conditionalFormatting>
  <conditionalFormatting sqref="Q53">
    <cfRule type="expression" dxfId="441" priority="213">
      <formula>MOD(ROW(),2)</formula>
    </cfRule>
  </conditionalFormatting>
  <conditionalFormatting sqref="C75:E75">
    <cfRule type="expression" dxfId="440" priority="211">
      <formula>MOD(ROW(),2)</formula>
    </cfRule>
  </conditionalFormatting>
  <conditionalFormatting sqref="I61:I70">
    <cfRule type="expression" dxfId="439" priority="209">
      <formula>MOD(ROW(),2)</formula>
    </cfRule>
  </conditionalFormatting>
  <conditionalFormatting sqref="H63:H70 H72">
    <cfRule type="expression" dxfId="438" priority="208">
      <formula>MOD(ROW(),2)</formula>
    </cfRule>
  </conditionalFormatting>
  <conditionalFormatting sqref="K61:K70">
    <cfRule type="expression" dxfId="437" priority="207">
      <formula>MOD(ROW(),2)</formula>
    </cfRule>
  </conditionalFormatting>
  <conditionalFormatting sqref="L61:L70">
    <cfRule type="expression" dxfId="436" priority="206">
      <formula>MOD(ROW(),2)</formula>
    </cfRule>
  </conditionalFormatting>
  <conditionalFormatting sqref="M61:M70">
    <cfRule type="expression" dxfId="435" priority="205">
      <formula>MOD(ROW(),2)</formula>
    </cfRule>
  </conditionalFormatting>
  <conditionalFormatting sqref="N61:N70">
    <cfRule type="expression" dxfId="434" priority="204">
      <formula>MOD(ROW(),2)</formula>
    </cfRule>
  </conditionalFormatting>
  <conditionalFormatting sqref="O61:O70">
    <cfRule type="expression" dxfId="433" priority="203">
      <formula>MOD(ROW(),2)</formula>
    </cfRule>
  </conditionalFormatting>
  <conditionalFormatting sqref="P61:P70">
    <cfRule type="expression" dxfId="432" priority="202">
      <formula>MOD(ROW(),2)</formula>
    </cfRule>
  </conditionalFormatting>
  <conditionalFormatting sqref="Q61:Q70">
    <cfRule type="expression" dxfId="431" priority="201">
      <formula>MOD(ROW(),2)</formula>
    </cfRule>
  </conditionalFormatting>
  <conditionalFormatting sqref="R61:R70">
    <cfRule type="expression" dxfId="430" priority="200">
      <formula>MOD(ROW(),2)</formula>
    </cfRule>
  </conditionalFormatting>
  <conditionalFormatting sqref="S61:S70">
    <cfRule type="expression" dxfId="429" priority="199">
      <formula>MOD(ROW(),2)</formula>
    </cfRule>
  </conditionalFormatting>
  <conditionalFormatting sqref="T61:T70">
    <cfRule type="expression" dxfId="428" priority="198">
      <formula>MOD(ROW(),2)</formula>
    </cfRule>
  </conditionalFormatting>
  <conditionalFormatting sqref="U61:U63">
    <cfRule type="expression" dxfId="427" priority="197">
      <formula>MOD(ROW(),2)</formula>
    </cfRule>
  </conditionalFormatting>
  <conditionalFormatting sqref="G57 J57">
    <cfRule type="expression" dxfId="426" priority="196">
      <formula>MOD(ROW(),2)</formula>
    </cfRule>
  </conditionalFormatting>
  <conditionalFormatting sqref="I57">
    <cfRule type="expression" dxfId="425" priority="195">
      <formula>MOD(ROW(),2)</formula>
    </cfRule>
  </conditionalFormatting>
  <conditionalFormatting sqref="H57">
    <cfRule type="expression" dxfId="424" priority="194">
      <formula>MOD(ROW(),2)</formula>
    </cfRule>
  </conditionalFormatting>
  <conditionalFormatting sqref="K57">
    <cfRule type="expression" dxfId="423" priority="193">
      <formula>MOD(ROW(),2)</formula>
    </cfRule>
  </conditionalFormatting>
  <conditionalFormatting sqref="L57">
    <cfRule type="expression" dxfId="422" priority="192">
      <formula>MOD(ROW(),2)</formula>
    </cfRule>
  </conditionalFormatting>
  <conditionalFormatting sqref="M57">
    <cfRule type="expression" dxfId="421" priority="191">
      <formula>MOD(ROW(),2)</formula>
    </cfRule>
  </conditionalFormatting>
  <conditionalFormatting sqref="N57">
    <cfRule type="expression" dxfId="420" priority="190">
      <formula>MOD(ROW(),2)</formula>
    </cfRule>
  </conditionalFormatting>
  <conditionalFormatting sqref="O57">
    <cfRule type="expression" dxfId="419" priority="189">
      <formula>MOD(ROW(),2)</formula>
    </cfRule>
  </conditionalFormatting>
  <conditionalFormatting sqref="P57">
    <cfRule type="expression" dxfId="418" priority="188">
      <formula>MOD(ROW(),2)</formula>
    </cfRule>
  </conditionalFormatting>
  <conditionalFormatting sqref="Q57">
    <cfRule type="expression" dxfId="417" priority="187">
      <formula>MOD(ROW(),2)</formula>
    </cfRule>
  </conditionalFormatting>
  <conditionalFormatting sqref="R57">
    <cfRule type="expression" dxfId="416" priority="186">
      <formula>MOD(ROW(),2)</formula>
    </cfRule>
  </conditionalFormatting>
  <conditionalFormatting sqref="S57">
    <cfRule type="expression" dxfId="415" priority="185">
      <formula>MOD(ROW(),2)</formula>
    </cfRule>
  </conditionalFormatting>
  <conditionalFormatting sqref="T57">
    <cfRule type="expression" dxfId="414" priority="184">
      <formula>MOD(ROW(),2)</formula>
    </cfRule>
  </conditionalFormatting>
  <conditionalFormatting sqref="H59 J59">
    <cfRule type="expression" dxfId="413" priority="183">
      <formula>MOD(ROW(),2)</formula>
    </cfRule>
  </conditionalFormatting>
  <conditionalFormatting sqref="I59">
    <cfRule type="expression" dxfId="412" priority="182">
      <formula>MOD(ROW(),2)</formula>
    </cfRule>
  </conditionalFormatting>
  <conditionalFormatting sqref="K59">
    <cfRule type="expression" dxfId="411" priority="181">
      <formula>MOD(ROW(),2)</formula>
    </cfRule>
  </conditionalFormatting>
  <conditionalFormatting sqref="L59">
    <cfRule type="expression" dxfId="410" priority="180">
      <formula>MOD(ROW(),2)</formula>
    </cfRule>
  </conditionalFormatting>
  <conditionalFormatting sqref="M59">
    <cfRule type="expression" dxfId="409" priority="179">
      <formula>MOD(ROW(),2)</formula>
    </cfRule>
  </conditionalFormatting>
  <conditionalFormatting sqref="N59">
    <cfRule type="expression" dxfId="408" priority="178">
      <formula>MOD(ROW(),2)</formula>
    </cfRule>
  </conditionalFormatting>
  <conditionalFormatting sqref="O59">
    <cfRule type="expression" dxfId="407" priority="177">
      <formula>MOD(ROW(),2)</formula>
    </cfRule>
  </conditionalFormatting>
  <conditionalFormatting sqref="P59">
    <cfRule type="expression" dxfId="406" priority="176">
      <formula>MOD(ROW(),2)</formula>
    </cfRule>
  </conditionalFormatting>
  <conditionalFormatting sqref="Q59">
    <cfRule type="expression" dxfId="405" priority="175">
      <formula>MOD(ROW(),2)</formula>
    </cfRule>
  </conditionalFormatting>
  <conditionalFormatting sqref="R59">
    <cfRule type="expression" dxfId="404" priority="174">
      <formula>MOD(ROW(),2)</formula>
    </cfRule>
  </conditionalFormatting>
  <conditionalFormatting sqref="S59">
    <cfRule type="expression" dxfId="403" priority="173">
      <formula>MOD(ROW(),2)</formula>
    </cfRule>
  </conditionalFormatting>
  <conditionalFormatting sqref="T59">
    <cfRule type="expression" dxfId="402" priority="172">
      <formula>MOD(ROW(),2)</formula>
    </cfRule>
  </conditionalFormatting>
  <conditionalFormatting sqref="U59">
    <cfRule type="expression" dxfId="401" priority="171">
      <formula>MOD(ROW(),2)</formula>
    </cfRule>
  </conditionalFormatting>
  <conditionalFormatting sqref="K52">
    <cfRule type="expression" dxfId="400" priority="170">
      <formula>MOD(ROW(),2)</formula>
    </cfRule>
  </conditionalFormatting>
  <conditionalFormatting sqref="I52">
    <cfRule type="expression" dxfId="399" priority="169">
      <formula>MOD(ROW(),2)</formula>
    </cfRule>
  </conditionalFormatting>
  <conditionalFormatting sqref="R52">
    <cfRule type="expression" dxfId="398" priority="168">
      <formula>MOD(ROW(),2)</formula>
    </cfRule>
  </conditionalFormatting>
  <conditionalFormatting sqref="P52">
    <cfRule type="expression" dxfId="397" priority="167">
      <formula>MOD(ROW(),2)</formula>
    </cfRule>
  </conditionalFormatting>
  <conditionalFormatting sqref="K53">
    <cfRule type="expression" dxfId="396" priority="166">
      <formula>MOD(ROW(),2)</formula>
    </cfRule>
  </conditionalFormatting>
  <conditionalFormatting sqref="I53">
    <cfRule type="expression" dxfId="395" priority="165">
      <formula>MOD(ROW(),2)</formula>
    </cfRule>
  </conditionalFormatting>
  <conditionalFormatting sqref="R53">
    <cfRule type="expression" dxfId="394" priority="164">
      <formula>MOD(ROW(),2)</formula>
    </cfRule>
  </conditionalFormatting>
  <conditionalFormatting sqref="P53">
    <cfRule type="expression" dxfId="393" priority="163">
      <formula>MOD(ROW(),2)</formula>
    </cfRule>
  </conditionalFormatting>
  <conditionalFormatting sqref="G68">
    <cfRule type="expression" dxfId="392" priority="162">
      <formula>MOD(ROW(),2)</formula>
    </cfRule>
  </conditionalFormatting>
  <conditionalFormatting sqref="G60">
    <cfRule type="expression" dxfId="391" priority="161">
      <formula>MOD(ROW(),2)</formula>
    </cfRule>
  </conditionalFormatting>
  <conditionalFormatting sqref="G60:U60">
    <cfRule type="expression" dxfId="390" priority="160">
      <formula>MOD(ROW(),2)</formula>
    </cfRule>
  </conditionalFormatting>
  <conditionalFormatting sqref="G71">
    <cfRule type="expression" dxfId="389" priority="159">
      <formula>MOD(ROW(),2)</formula>
    </cfRule>
  </conditionalFormatting>
  <conditionalFormatting sqref="G71:T71">
    <cfRule type="expression" dxfId="388" priority="158">
      <formula>MOD(ROW(),2)</formula>
    </cfRule>
  </conditionalFormatting>
  <conditionalFormatting sqref="J71">
    <cfRule type="expression" dxfId="387" priority="157">
      <formula>MOD(ROW(),2)</formula>
    </cfRule>
  </conditionalFormatting>
  <conditionalFormatting sqref="I71">
    <cfRule type="expression" dxfId="386" priority="156">
      <formula>MOD(ROW(),2)</formula>
    </cfRule>
  </conditionalFormatting>
  <conditionalFormatting sqref="L71">
    <cfRule type="expression" dxfId="385" priority="155">
      <formula>MOD(ROW(),2)</formula>
    </cfRule>
  </conditionalFormatting>
  <conditionalFormatting sqref="M71">
    <cfRule type="expression" dxfId="384" priority="154">
      <formula>MOD(ROW(),2)</formula>
    </cfRule>
  </conditionalFormatting>
  <conditionalFormatting sqref="N71">
    <cfRule type="expression" dxfId="383" priority="153">
      <formula>MOD(ROW(),2)</formula>
    </cfRule>
  </conditionalFormatting>
  <conditionalFormatting sqref="O71">
    <cfRule type="expression" dxfId="382" priority="152">
      <formula>MOD(ROW(),2)</formula>
    </cfRule>
  </conditionalFormatting>
  <conditionalFormatting sqref="P71">
    <cfRule type="expression" dxfId="381" priority="151">
      <formula>MOD(ROW(),2)</formula>
    </cfRule>
  </conditionalFormatting>
  <conditionalFormatting sqref="Q71">
    <cfRule type="expression" dxfId="380" priority="150">
      <formula>MOD(ROW(),2)</formula>
    </cfRule>
  </conditionalFormatting>
  <conditionalFormatting sqref="R71">
    <cfRule type="expression" dxfId="379" priority="149">
      <formula>MOD(ROW(),2)</formula>
    </cfRule>
  </conditionalFormatting>
  <conditionalFormatting sqref="S71">
    <cfRule type="expression" dxfId="378" priority="148">
      <formula>MOD(ROW(),2)</formula>
    </cfRule>
  </conditionalFormatting>
  <conditionalFormatting sqref="T71">
    <cfRule type="expression" dxfId="377" priority="147">
      <formula>MOD(ROW(),2)</formula>
    </cfRule>
  </conditionalFormatting>
  <conditionalFormatting sqref="I71">
    <cfRule type="expression" dxfId="376" priority="146">
      <formula>MOD(ROW(),2)</formula>
    </cfRule>
  </conditionalFormatting>
  <conditionalFormatting sqref="H71">
    <cfRule type="expression" dxfId="375" priority="145">
      <formula>MOD(ROW(),2)</formula>
    </cfRule>
  </conditionalFormatting>
  <conditionalFormatting sqref="K71">
    <cfRule type="expression" dxfId="374" priority="144">
      <formula>MOD(ROW(),2)</formula>
    </cfRule>
  </conditionalFormatting>
  <conditionalFormatting sqref="L71">
    <cfRule type="expression" dxfId="373" priority="143">
      <formula>MOD(ROW(),2)</formula>
    </cfRule>
  </conditionalFormatting>
  <conditionalFormatting sqref="M71">
    <cfRule type="expression" dxfId="372" priority="142">
      <formula>MOD(ROW(),2)</formula>
    </cfRule>
  </conditionalFormatting>
  <conditionalFormatting sqref="N71">
    <cfRule type="expression" dxfId="371" priority="141">
      <formula>MOD(ROW(),2)</formula>
    </cfRule>
  </conditionalFormatting>
  <conditionalFormatting sqref="O71">
    <cfRule type="expression" dxfId="370" priority="140">
      <formula>MOD(ROW(),2)</formula>
    </cfRule>
  </conditionalFormatting>
  <conditionalFormatting sqref="P71">
    <cfRule type="expression" dxfId="369" priority="139">
      <formula>MOD(ROW(),2)</formula>
    </cfRule>
  </conditionalFormatting>
  <conditionalFormatting sqref="Q71">
    <cfRule type="expression" dxfId="368" priority="138">
      <formula>MOD(ROW(),2)</formula>
    </cfRule>
  </conditionalFormatting>
  <conditionalFormatting sqref="R71">
    <cfRule type="expression" dxfId="367" priority="137">
      <formula>MOD(ROW(),2)</formula>
    </cfRule>
  </conditionalFormatting>
  <conditionalFormatting sqref="S71">
    <cfRule type="expression" dxfId="366" priority="136">
      <formula>MOD(ROW(),2)</formula>
    </cfRule>
  </conditionalFormatting>
  <conditionalFormatting sqref="T71">
    <cfRule type="expression" dxfId="365" priority="135">
      <formula>MOD(ROW(),2)</formula>
    </cfRule>
  </conditionalFormatting>
  <conditionalFormatting sqref="F72">
    <cfRule type="expression" dxfId="364" priority="134">
      <formula>MOD(ROW(),2)</formula>
    </cfRule>
  </conditionalFormatting>
  <conditionalFormatting sqref="G72">
    <cfRule type="expression" dxfId="363" priority="132">
      <formula>MOD(ROW(),2)</formula>
    </cfRule>
  </conditionalFormatting>
  <conditionalFormatting sqref="G72">
    <cfRule type="expression" dxfId="362" priority="131">
      <formula>MOD(ROW(),2)</formula>
    </cfRule>
  </conditionalFormatting>
  <conditionalFormatting sqref="U72">
    <cfRule type="expression" dxfId="361" priority="130">
      <formula>MOD(ROW(),2)</formula>
    </cfRule>
  </conditionalFormatting>
  <conditionalFormatting sqref="I72:T72">
    <cfRule type="expression" dxfId="360" priority="129">
      <formula>MOD(ROW(),2)</formula>
    </cfRule>
  </conditionalFormatting>
  <conditionalFormatting sqref="J72">
    <cfRule type="expression" dxfId="359" priority="128">
      <formula>MOD(ROW(),2)</formula>
    </cfRule>
  </conditionalFormatting>
  <conditionalFormatting sqref="I72">
    <cfRule type="expression" dxfId="358" priority="127">
      <formula>MOD(ROW(),2)</formula>
    </cfRule>
  </conditionalFormatting>
  <conditionalFormatting sqref="L72">
    <cfRule type="expression" dxfId="357" priority="126">
      <formula>MOD(ROW(),2)</formula>
    </cfRule>
  </conditionalFormatting>
  <conditionalFormatting sqref="M72">
    <cfRule type="expression" dxfId="356" priority="125">
      <formula>MOD(ROW(),2)</formula>
    </cfRule>
  </conditionalFormatting>
  <conditionalFormatting sqref="N72">
    <cfRule type="expression" dxfId="355" priority="124">
      <formula>MOD(ROW(),2)</formula>
    </cfRule>
  </conditionalFormatting>
  <conditionalFormatting sqref="O72">
    <cfRule type="expression" dxfId="354" priority="123">
      <formula>MOD(ROW(),2)</formula>
    </cfRule>
  </conditionalFormatting>
  <conditionalFormatting sqref="P72">
    <cfRule type="expression" dxfId="353" priority="122">
      <formula>MOD(ROW(),2)</formula>
    </cfRule>
  </conditionalFormatting>
  <conditionalFormatting sqref="Q72">
    <cfRule type="expression" dxfId="352" priority="121">
      <formula>MOD(ROW(),2)</formula>
    </cfRule>
  </conditionalFormatting>
  <conditionalFormatting sqref="R72">
    <cfRule type="expression" dxfId="351" priority="120">
      <formula>MOD(ROW(),2)</formula>
    </cfRule>
  </conditionalFormatting>
  <conditionalFormatting sqref="S72">
    <cfRule type="expression" dxfId="350" priority="119">
      <formula>MOD(ROW(),2)</formula>
    </cfRule>
  </conditionalFormatting>
  <conditionalFormatting sqref="T72">
    <cfRule type="expression" dxfId="349" priority="118">
      <formula>MOD(ROW(),2)</formula>
    </cfRule>
  </conditionalFormatting>
  <conditionalFormatting sqref="I72">
    <cfRule type="expression" dxfId="348" priority="117">
      <formula>MOD(ROW(),2)</formula>
    </cfRule>
  </conditionalFormatting>
  <conditionalFormatting sqref="K72">
    <cfRule type="expression" dxfId="347" priority="116">
      <formula>MOD(ROW(),2)</formula>
    </cfRule>
  </conditionalFormatting>
  <conditionalFormatting sqref="L72">
    <cfRule type="expression" dxfId="346" priority="115">
      <formula>MOD(ROW(),2)</formula>
    </cfRule>
  </conditionalFormatting>
  <conditionalFormatting sqref="M72">
    <cfRule type="expression" dxfId="345" priority="114">
      <formula>MOD(ROW(),2)</formula>
    </cfRule>
  </conditionalFormatting>
  <conditionalFormatting sqref="N72">
    <cfRule type="expression" dxfId="344" priority="113">
      <formula>MOD(ROW(),2)</formula>
    </cfRule>
  </conditionalFormatting>
  <conditionalFormatting sqref="O72">
    <cfRule type="expression" dxfId="343" priority="112">
      <formula>MOD(ROW(),2)</formula>
    </cfRule>
  </conditionalFormatting>
  <conditionalFormatting sqref="P72">
    <cfRule type="expression" dxfId="342" priority="111">
      <formula>MOD(ROW(),2)</formula>
    </cfRule>
  </conditionalFormatting>
  <conditionalFormatting sqref="Q72">
    <cfRule type="expression" dxfId="341" priority="110">
      <formula>MOD(ROW(),2)</formula>
    </cfRule>
  </conditionalFormatting>
  <conditionalFormatting sqref="R72">
    <cfRule type="expression" dxfId="340" priority="109">
      <formula>MOD(ROW(),2)</formula>
    </cfRule>
  </conditionalFormatting>
  <conditionalFormatting sqref="S72">
    <cfRule type="expression" dxfId="339" priority="108">
      <formula>MOD(ROW(),2)</formula>
    </cfRule>
  </conditionalFormatting>
  <conditionalFormatting sqref="T72">
    <cfRule type="expression" dxfId="338" priority="107">
      <formula>MOD(ROW(),2)</formula>
    </cfRule>
  </conditionalFormatting>
  <conditionalFormatting sqref="F73">
    <cfRule type="expression" dxfId="337" priority="106">
      <formula>MOD(ROW(),2)</formula>
    </cfRule>
  </conditionalFormatting>
  <conditionalFormatting sqref="G73">
    <cfRule type="expression" dxfId="336" priority="104">
      <formula>MOD(ROW(),2)</formula>
    </cfRule>
  </conditionalFormatting>
  <conditionalFormatting sqref="G73">
    <cfRule type="expression" dxfId="335" priority="103">
      <formula>MOD(ROW(),2)</formula>
    </cfRule>
  </conditionalFormatting>
  <conditionalFormatting sqref="U73">
    <cfRule type="expression" dxfId="334" priority="102">
      <formula>MOD(ROW(),2)</formula>
    </cfRule>
  </conditionalFormatting>
  <conditionalFormatting sqref="I73:T73">
    <cfRule type="expression" dxfId="333" priority="101">
      <formula>MOD(ROW(),2)</formula>
    </cfRule>
  </conditionalFormatting>
  <conditionalFormatting sqref="J73">
    <cfRule type="expression" dxfId="332" priority="100">
      <formula>MOD(ROW(),2)</formula>
    </cfRule>
  </conditionalFormatting>
  <conditionalFormatting sqref="I73">
    <cfRule type="expression" dxfId="331" priority="99">
      <formula>MOD(ROW(),2)</formula>
    </cfRule>
  </conditionalFormatting>
  <conditionalFormatting sqref="L73">
    <cfRule type="expression" dxfId="330" priority="98">
      <formula>MOD(ROW(),2)</formula>
    </cfRule>
  </conditionalFormatting>
  <conditionalFormatting sqref="M73">
    <cfRule type="expression" dxfId="329" priority="97">
      <formula>MOD(ROW(),2)</formula>
    </cfRule>
  </conditionalFormatting>
  <conditionalFormatting sqref="N73">
    <cfRule type="expression" dxfId="328" priority="96">
      <formula>MOD(ROW(),2)</formula>
    </cfRule>
  </conditionalFormatting>
  <conditionalFormatting sqref="O73">
    <cfRule type="expression" dxfId="327" priority="95">
      <formula>MOD(ROW(),2)</formula>
    </cfRule>
  </conditionalFormatting>
  <conditionalFormatting sqref="P73">
    <cfRule type="expression" dxfId="326" priority="94">
      <formula>MOD(ROW(),2)</formula>
    </cfRule>
  </conditionalFormatting>
  <conditionalFormatting sqref="Q73">
    <cfRule type="expression" dxfId="325" priority="93">
      <formula>MOD(ROW(),2)</formula>
    </cfRule>
  </conditionalFormatting>
  <conditionalFormatting sqref="R73">
    <cfRule type="expression" dxfId="324" priority="92">
      <formula>MOD(ROW(),2)</formula>
    </cfRule>
  </conditionalFormatting>
  <conditionalFormatting sqref="S73">
    <cfRule type="expression" dxfId="323" priority="91">
      <formula>MOD(ROW(),2)</formula>
    </cfRule>
  </conditionalFormatting>
  <conditionalFormatting sqref="T73">
    <cfRule type="expression" dxfId="322" priority="90">
      <formula>MOD(ROW(),2)</formula>
    </cfRule>
  </conditionalFormatting>
  <conditionalFormatting sqref="I73">
    <cfRule type="expression" dxfId="321" priority="89">
      <formula>MOD(ROW(),2)</formula>
    </cfRule>
  </conditionalFormatting>
  <conditionalFormatting sqref="K73">
    <cfRule type="expression" dxfId="320" priority="88">
      <formula>MOD(ROW(),2)</formula>
    </cfRule>
  </conditionalFormatting>
  <conditionalFormatting sqref="L73">
    <cfRule type="expression" dxfId="319" priority="87">
      <formula>MOD(ROW(),2)</formula>
    </cfRule>
  </conditionalFormatting>
  <conditionalFormatting sqref="M73">
    <cfRule type="expression" dxfId="318" priority="86">
      <formula>MOD(ROW(),2)</formula>
    </cfRule>
  </conditionalFormatting>
  <conditionalFormatting sqref="N73">
    <cfRule type="expression" dxfId="317" priority="85">
      <formula>MOD(ROW(),2)</formula>
    </cfRule>
  </conditionalFormatting>
  <conditionalFormatting sqref="O73">
    <cfRule type="expression" dxfId="316" priority="84">
      <formula>MOD(ROW(),2)</formula>
    </cfRule>
  </conditionalFormatting>
  <conditionalFormatting sqref="P73">
    <cfRule type="expression" dxfId="315" priority="83">
      <formula>MOD(ROW(),2)</formula>
    </cfRule>
  </conditionalFormatting>
  <conditionalFormatting sqref="Q73">
    <cfRule type="expression" dxfId="314" priority="82">
      <formula>MOD(ROW(),2)</formula>
    </cfRule>
  </conditionalFormatting>
  <conditionalFormatting sqref="R73">
    <cfRule type="expression" dxfId="313" priority="81">
      <formula>MOD(ROW(),2)</formula>
    </cfRule>
  </conditionalFormatting>
  <conditionalFormatting sqref="S73">
    <cfRule type="expression" dxfId="312" priority="80">
      <formula>MOD(ROW(),2)</formula>
    </cfRule>
  </conditionalFormatting>
  <conditionalFormatting sqref="T73">
    <cfRule type="expression" dxfId="311" priority="79">
      <formula>MOD(ROW(),2)</formula>
    </cfRule>
  </conditionalFormatting>
  <conditionalFormatting sqref="V6">
    <cfRule type="expression" dxfId="310" priority="77">
      <formula>MOD(ROW(),2)</formula>
    </cfRule>
  </conditionalFormatting>
  <conditionalFormatting sqref="V4:V5">
    <cfRule type="expression" dxfId="309" priority="78">
      <formula>MOD(ROW(),2)</formula>
    </cfRule>
  </conditionalFormatting>
  <conditionalFormatting sqref="V12">
    <cfRule type="expression" dxfId="308" priority="75">
      <formula>MOD(ROW(),2)</formula>
    </cfRule>
  </conditionalFormatting>
  <conditionalFormatting sqref="V10:V11">
    <cfRule type="expression" dxfId="307" priority="76">
      <formula>MOD(ROW(),2)</formula>
    </cfRule>
  </conditionalFormatting>
  <conditionalFormatting sqref="V9">
    <cfRule type="expression" dxfId="306" priority="73">
      <formula>MOD(ROW(),2)</formula>
    </cfRule>
  </conditionalFormatting>
  <conditionalFormatting sqref="V7:V8">
    <cfRule type="expression" dxfId="305" priority="74">
      <formula>MOD(ROW(),2)</formula>
    </cfRule>
  </conditionalFormatting>
  <conditionalFormatting sqref="V15">
    <cfRule type="expression" dxfId="304" priority="71">
      <formula>MOD(ROW(),2)</formula>
    </cfRule>
  </conditionalFormatting>
  <conditionalFormatting sqref="V13:V14">
    <cfRule type="expression" dxfId="303" priority="72">
      <formula>MOD(ROW(),2)</formula>
    </cfRule>
  </conditionalFormatting>
  <conditionalFormatting sqref="V21">
    <cfRule type="expression" dxfId="302" priority="69">
      <formula>MOD(ROW(),2)</formula>
    </cfRule>
  </conditionalFormatting>
  <conditionalFormatting sqref="V19:V20">
    <cfRule type="expression" dxfId="301" priority="70">
      <formula>MOD(ROW(),2)</formula>
    </cfRule>
  </conditionalFormatting>
  <conditionalFormatting sqref="V18">
    <cfRule type="expression" dxfId="300" priority="67">
      <formula>MOD(ROW(),2)</formula>
    </cfRule>
  </conditionalFormatting>
  <conditionalFormatting sqref="V16:V17">
    <cfRule type="expression" dxfId="299" priority="68">
      <formula>MOD(ROW(),2)</formula>
    </cfRule>
  </conditionalFormatting>
  <conditionalFormatting sqref="V32">
    <cfRule type="expression" dxfId="298" priority="63">
      <formula>MOD(ROW(),2)</formula>
    </cfRule>
  </conditionalFormatting>
  <conditionalFormatting sqref="V31">
    <cfRule type="expression" dxfId="297" priority="64">
      <formula>MOD(ROW(),2)</formula>
    </cfRule>
  </conditionalFormatting>
  <conditionalFormatting sqref="V24">
    <cfRule type="expression" dxfId="296" priority="59">
      <formula>MOD(ROW(),2)</formula>
    </cfRule>
  </conditionalFormatting>
  <conditionalFormatting sqref="V22:V23">
    <cfRule type="expression" dxfId="295" priority="60">
      <formula>MOD(ROW(),2)</formula>
    </cfRule>
  </conditionalFormatting>
  <conditionalFormatting sqref="V30">
    <cfRule type="expression" dxfId="294" priority="57">
      <formula>MOD(ROW(),2)</formula>
    </cfRule>
  </conditionalFormatting>
  <conditionalFormatting sqref="V28:V29">
    <cfRule type="expression" dxfId="293" priority="58">
      <formula>MOD(ROW(),2)</formula>
    </cfRule>
  </conditionalFormatting>
  <conditionalFormatting sqref="V27">
    <cfRule type="expression" dxfId="292" priority="55">
      <formula>MOD(ROW(),2)</formula>
    </cfRule>
  </conditionalFormatting>
  <conditionalFormatting sqref="V25:V26">
    <cfRule type="expression" dxfId="291" priority="56">
      <formula>MOD(ROW(),2)</formula>
    </cfRule>
  </conditionalFormatting>
  <conditionalFormatting sqref="V45">
    <cfRule type="expression" dxfId="290" priority="51">
      <formula>MOD(ROW(),2)</formula>
    </cfRule>
  </conditionalFormatting>
  <conditionalFormatting sqref="V43:V44">
    <cfRule type="expression" dxfId="289" priority="52">
      <formula>MOD(ROW(),2)</formula>
    </cfRule>
  </conditionalFormatting>
  <conditionalFormatting sqref="V42">
    <cfRule type="expression" dxfId="288" priority="49">
      <formula>MOD(ROW(),2)</formula>
    </cfRule>
  </conditionalFormatting>
  <conditionalFormatting sqref="V35">
    <cfRule type="expression" dxfId="287" priority="47">
      <formula>MOD(ROW(),2)</formula>
    </cfRule>
  </conditionalFormatting>
  <conditionalFormatting sqref="V33:V34">
    <cfRule type="expression" dxfId="286" priority="48">
      <formula>MOD(ROW(),2)</formula>
    </cfRule>
  </conditionalFormatting>
  <conditionalFormatting sqref="V41">
    <cfRule type="expression" dxfId="285" priority="45">
      <formula>MOD(ROW(),2)</formula>
    </cfRule>
  </conditionalFormatting>
  <conditionalFormatting sqref="V39:V40">
    <cfRule type="expression" dxfId="284" priority="46">
      <formula>MOD(ROW(),2)</formula>
    </cfRule>
  </conditionalFormatting>
  <conditionalFormatting sqref="V38">
    <cfRule type="expression" dxfId="283" priority="43">
      <formula>MOD(ROW(),2)</formula>
    </cfRule>
  </conditionalFormatting>
  <conditionalFormatting sqref="V36:V37">
    <cfRule type="expression" dxfId="282" priority="44">
      <formula>MOD(ROW(),2)</formula>
    </cfRule>
  </conditionalFormatting>
  <conditionalFormatting sqref="V48">
    <cfRule type="expression" dxfId="281" priority="41">
      <formula>MOD(ROW(),2)</formula>
    </cfRule>
  </conditionalFormatting>
  <conditionalFormatting sqref="V46:V47">
    <cfRule type="expression" dxfId="280" priority="42">
      <formula>MOD(ROW(),2)</formula>
    </cfRule>
  </conditionalFormatting>
  <conditionalFormatting sqref="V54">
    <cfRule type="expression" dxfId="279" priority="39">
      <formula>MOD(ROW(),2)</formula>
    </cfRule>
  </conditionalFormatting>
  <conditionalFormatting sqref="V52:V53">
    <cfRule type="expression" dxfId="278" priority="40">
      <formula>MOD(ROW(),2)</formula>
    </cfRule>
  </conditionalFormatting>
  <conditionalFormatting sqref="V51">
    <cfRule type="expression" dxfId="277" priority="37">
      <formula>MOD(ROW(),2)</formula>
    </cfRule>
  </conditionalFormatting>
  <conditionalFormatting sqref="V49:V50">
    <cfRule type="expression" dxfId="276" priority="38">
      <formula>MOD(ROW(),2)</formula>
    </cfRule>
  </conditionalFormatting>
  <conditionalFormatting sqref="V66">
    <cfRule type="expression" dxfId="275" priority="33">
      <formula>MOD(ROW(),2)</formula>
    </cfRule>
  </conditionalFormatting>
  <conditionalFormatting sqref="V64:V65">
    <cfRule type="expression" dxfId="274" priority="34">
      <formula>MOD(ROW(),2)</formula>
    </cfRule>
  </conditionalFormatting>
  <conditionalFormatting sqref="V57">
    <cfRule type="expression" dxfId="273" priority="29">
      <formula>MOD(ROW(),2)</formula>
    </cfRule>
  </conditionalFormatting>
  <conditionalFormatting sqref="V55:V56">
    <cfRule type="expression" dxfId="272" priority="30">
      <formula>MOD(ROW(),2)</formula>
    </cfRule>
  </conditionalFormatting>
  <conditionalFormatting sqref="V63">
    <cfRule type="expression" dxfId="271" priority="27">
      <formula>MOD(ROW(),2)</formula>
    </cfRule>
  </conditionalFormatting>
  <conditionalFormatting sqref="V61:V62">
    <cfRule type="expression" dxfId="270" priority="28">
      <formula>MOD(ROW(),2)</formula>
    </cfRule>
  </conditionalFormatting>
  <conditionalFormatting sqref="V60">
    <cfRule type="expression" dxfId="269" priority="25">
      <formula>MOD(ROW(),2)</formula>
    </cfRule>
  </conditionalFormatting>
  <conditionalFormatting sqref="V58:V59">
    <cfRule type="expression" dxfId="268" priority="26">
      <formula>MOD(ROW(),2)</formula>
    </cfRule>
  </conditionalFormatting>
  <conditionalFormatting sqref="V69">
    <cfRule type="expression" dxfId="267" priority="23">
      <formula>MOD(ROW(),2)</formula>
    </cfRule>
  </conditionalFormatting>
  <conditionalFormatting sqref="V67:V68">
    <cfRule type="expression" dxfId="266" priority="24">
      <formula>MOD(ROW(),2)</formula>
    </cfRule>
  </conditionalFormatting>
  <conditionalFormatting sqref="V75">
    <cfRule type="expression" dxfId="265" priority="21">
      <formula>MOD(ROW(),2)</formula>
    </cfRule>
  </conditionalFormatting>
  <conditionalFormatting sqref="V73">
    <cfRule type="expression" dxfId="264" priority="22">
      <formula>MOD(ROW(),2)</formula>
    </cfRule>
  </conditionalFormatting>
  <conditionalFormatting sqref="V72">
    <cfRule type="expression" dxfId="263" priority="19">
      <formula>MOD(ROW(),2)</formula>
    </cfRule>
  </conditionalFormatting>
  <conditionalFormatting sqref="V70:V71">
    <cfRule type="expression" dxfId="262" priority="20">
      <formula>MOD(ROW(),2)</formula>
    </cfRule>
  </conditionalFormatting>
  <conditionalFormatting sqref="C74:E74">
    <cfRule type="expression" dxfId="261" priority="18">
      <formula>MOD(ROW(),2)</formula>
    </cfRule>
  </conditionalFormatting>
  <conditionalFormatting sqref="F74">
    <cfRule type="expression" dxfId="260" priority="17">
      <formula>MOD(ROW(),2)</formula>
    </cfRule>
  </conditionalFormatting>
  <conditionalFormatting sqref="G74">
    <cfRule type="expression" dxfId="259" priority="16">
      <formula>MOD(ROW(),2)</formula>
    </cfRule>
  </conditionalFormatting>
  <conditionalFormatting sqref="G74">
    <cfRule type="expression" dxfId="258" priority="15">
      <formula>MOD(ROW(),2)</formula>
    </cfRule>
  </conditionalFormatting>
  <conditionalFormatting sqref="I74">
    <cfRule type="expression" dxfId="257" priority="14">
      <formula>MOD(ROW(),2)</formula>
    </cfRule>
  </conditionalFormatting>
  <conditionalFormatting sqref="I74">
    <cfRule type="expression" dxfId="256" priority="13">
      <formula>MOD(ROW(),2)</formula>
    </cfRule>
  </conditionalFormatting>
  <conditionalFormatting sqref="K74">
    <cfRule type="expression" dxfId="255" priority="12">
      <formula>MOD(ROW(),2)</formula>
    </cfRule>
  </conditionalFormatting>
  <conditionalFormatting sqref="K74">
    <cfRule type="expression" dxfId="254" priority="11">
      <formula>MOD(ROW(),2)</formula>
    </cfRule>
  </conditionalFormatting>
  <conditionalFormatting sqref="M74">
    <cfRule type="expression" dxfId="253" priority="10">
      <formula>MOD(ROW(),2)</formula>
    </cfRule>
  </conditionalFormatting>
  <conditionalFormatting sqref="M74">
    <cfRule type="expression" dxfId="252" priority="9">
      <formula>MOD(ROW(),2)</formula>
    </cfRule>
  </conditionalFormatting>
  <conditionalFormatting sqref="O74">
    <cfRule type="expression" dxfId="251" priority="8">
      <formula>MOD(ROW(),2)</formula>
    </cfRule>
  </conditionalFormatting>
  <conditionalFormatting sqref="O74">
    <cfRule type="expression" dxfId="250" priority="7">
      <formula>MOD(ROW(),2)</formula>
    </cfRule>
  </conditionalFormatting>
  <conditionalFormatting sqref="Q74">
    <cfRule type="expression" dxfId="249" priority="6">
      <formula>MOD(ROW(),2)</formula>
    </cfRule>
  </conditionalFormatting>
  <conditionalFormatting sqref="Q74">
    <cfRule type="expression" dxfId="248" priority="5">
      <formula>MOD(ROW(),2)</formula>
    </cfRule>
  </conditionalFormatting>
  <conditionalFormatting sqref="S74">
    <cfRule type="expression" dxfId="247" priority="4">
      <formula>MOD(ROW(),2)</formula>
    </cfRule>
  </conditionalFormatting>
  <conditionalFormatting sqref="S74">
    <cfRule type="expression" dxfId="246" priority="3">
      <formula>MOD(ROW(),2)</formula>
    </cfRule>
  </conditionalFormatting>
  <conditionalFormatting sqref="U74">
    <cfRule type="expression" dxfId="245" priority="2">
      <formula>MOD(ROW(),2)</formula>
    </cfRule>
  </conditionalFormatting>
  <conditionalFormatting sqref="U74">
    <cfRule type="expression" dxfId="244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9FCC-F336-4501-AE9A-839BC6813E6C}">
  <sheetPr>
    <tabColor rgb="FF0070C0"/>
  </sheetPr>
  <dimension ref="A1:D16"/>
  <sheetViews>
    <sheetView workbookViewId="0">
      <selection activeCell="C2" sqref="C2:C3"/>
    </sheetView>
  </sheetViews>
  <sheetFormatPr baseColWidth="10" defaultColWidth="9.28515625" defaultRowHeight="15" x14ac:dyDescent="0.25"/>
  <cols>
    <col min="1" max="1" width="30.5703125" customWidth="1"/>
    <col min="2" max="2" width="12.7109375" bestFit="1" customWidth="1"/>
    <col min="3" max="4" width="16.28515625" bestFit="1" customWidth="1"/>
  </cols>
  <sheetData>
    <row r="1" spans="1:4" ht="20.25" thickBot="1" x14ac:dyDescent="0.35">
      <c r="A1" s="8" t="s">
        <v>122</v>
      </c>
    </row>
    <row r="2" spans="1:4" ht="15.75" thickTop="1" x14ac:dyDescent="0.25">
      <c r="B2" s="4" t="s">
        <v>87</v>
      </c>
      <c r="C2" s="9" t="s">
        <v>489</v>
      </c>
      <c r="D2" s="12" t="s">
        <v>489</v>
      </c>
    </row>
    <row r="3" spans="1:4" x14ac:dyDescent="0.25">
      <c r="A3" s="4" t="s">
        <v>96</v>
      </c>
      <c r="B3" s="3" t="s">
        <v>85</v>
      </c>
      <c r="C3" s="2" t="s">
        <v>136</v>
      </c>
      <c r="D3" s="2" t="s">
        <v>488</v>
      </c>
    </row>
    <row r="4" spans="1:4" x14ac:dyDescent="0.25">
      <c r="A4" s="9" t="s">
        <v>97</v>
      </c>
      <c r="B4" s="2" t="s">
        <v>102</v>
      </c>
      <c r="C4">
        <v>0.3</v>
      </c>
      <c r="D4">
        <v>1E-3</v>
      </c>
    </row>
    <row r="5" spans="1:4" x14ac:dyDescent="0.25">
      <c r="A5" s="9" t="s">
        <v>98</v>
      </c>
      <c r="B5" s="2" t="s">
        <v>103</v>
      </c>
      <c r="C5">
        <v>0.1</v>
      </c>
      <c r="D5">
        <v>0.01</v>
      </c>
    </row>
    <row r="6" spans="1:4" x14ac:dyDescent="0.25">
      <c r="A6" s="9" t="s">
        <v>99</v>
      </c>
      <c r="B6" s="2" t="s">
        <v>104</v>
      </c>
      <c r="C6">
        <v>0.5</v>
      </c>
      <c r="D6">
        <v>0.03</v>
      </c>
    </row>
    <row r="7" spans="1:4" x14ac:dyDescent="0.25">
      <c r="A7" s="9" t="s">
        <v>100</v>
      </c>
      <c r="B7" s="2" t="s">
        <v>105</v>
      </c>
      <c r="C7">
        <v>0.4</v>
      </c>
      <c r="D7">
        <v>4.2999999999999997E-2</v>
      </c>
    </row>
    <row r="8" spans="1:4" x14ac:dyDescent="0.25">
      <c r="A8" s="9" t="s">
        <v>101</v>
      </c>
      <c r="B8" s="2" t="s">
        <v>106</v>
      </c>
      <c r="C8">
        <v>0.8</v>
      </c>
      <c r="D8">
        <v>0.06</v>
      </c>
    </row>
    <row r="9" spans="1:4" x14ac:dyDescent="0.25">
      <c r="A9" s="12" t="s">
        <v>215</v>
      </c>
      <c r="B9" s="2" t="s">
        <v>216</v>
      </c>
      <c r="C9" s="17">
        <v>0.05</v>
      </c>
      <c r="D9" s="17">
        <v>1E-4</v>
      </c>
    </row>
    <row r="10" spans="1:4" x14ac:dyDescent="0.25">
      <c r="A10" s="12" t="s">
        <v>217</v>
      </c>
      <c r="B10" s="2" t="s">
        <v>218</v>
      </c>
      <c r="C10" s="17">
        <v>2</v>
      </c>
      <c r="D10" s="17">
        <v>0.1</v>
      </c>
    </row>
    <row r="11" spans="1:4" x14ac:dyDescent="0.25">
      <c r="A11" s="12" t="s">
        <v>219</v>
      </c>
      <c r="B11" s="2" t="s">
        <v>220</v>
      </c>
      <c r="C11" s="17">
        <v>1</v>
      </c>
      <c r="D11" s="17">
        <v>0.01</v>
      </c>
    </row>
    <row r="12" spans="1:4" x14ac:dyDescent="0.25">
      <c r="A12" s="12" t="s">
        <v>221</v>
      </c>
      <c r="B12" s="2" t="s">
        <v>222</v>
      </c>
      <c r="C12" s="17">
        <v>0.1</v>
      </c>
      <c r="D12" s="17">
        <v>1E-3</v>
      </c>
    </row>
    <row r="13" spans="1:4" x14ac:dyDescent="0.25">
      <c r="A13" s="12" t="s">
        <v>434</v>
      </c>
      <c r="B13" s="2" t="s">
        <v>435</v>
      </c>
      <c r="C13" s="17">
        <v>1</v>
      </c>
      <c r="D13" s="17">
        <v>0.3</v>
      </c>
    </row>
    <row r="14" spans="1:4" x14ac:dyDescent="0.25">
      <c r="A14" s="12" t="s">
        <v>436</v>
      </c>
      <c r="B14" s="2" t="s">
        <v>438</v>
      </c>
      <c r="C14" s="17">
        <v>0.05</v>
      </c>
      <c r="D14" s="17">
        <v>1.3375E-2</v>
      </c>
    </row>
    <row r="15" spans="1:4" x14ac:dyDescent="0.25">
      <c r="A15" s="9" t="s">
        <v>437</v>
      </c>
      <c r="B15" s="2" t="s">
        <v>439</v>
      </c>
      <c r="C15">
        <v>0.3</v>
      </c>
      <c r="D15">
        <v>1.34E-2</v>
      </c>
    </row>
    <row r="16" spans="1:4" x14ac:dyDescent="0.25">
      <c r="A16" s="9" t="s">
        <v>440</v>
      </c>
      <c r="B16" s="2" t="s">
        <v>441</v>
      </c>
      <c r="C16" s="17">
        <v>2</v>
      </c>
      <c r="D16" s="17">
        <v>6.25E-2</v>
      </c>
    </row>
  </sheetData>
  <phoneticPr fontId="7" type="noConversion"/>
  <conditionalFormatting sqref="C4:C8">
    <cfRule type="expression" dxfId="243" priority="11">
      <formula>MOD(ROW(),2)</formula>
    </cfRule>
  </conditionalFormatting>
  <conditionalFormatting sqref="D4:D12">
    <cfRule type="expression" dxfId="242" priority="10">
      <formula>MOD(ROW(),2)</formula>
    </cfRule>
  </conditionalFormatting>
  <conditionalFormatting sqref="C9:C12">
    <cfRule type="expression" dxfId="241" priority="9">
      <formula>MOD(ROW(),2)</formula>
    </cfRule>
  </conditionalFormatting>
  <conditionalFormatting sqref="D13">
    <cfRule type="expression" dxfId="240" priority="8">
      <formula>MOD(ROW(),2)</formula>
    </cfRule>
  </conditionalFormatting>
  <conditionalFormatting sqref="C13">
    <cfRule type="expression" dxfId="239" priority="7">
      <formula>MOD(ROW(),2)</formula>
    </cfRule>
  </conditionalFormatting>
  <conditionalFormatting sqref="D14">
    <cfRule type="expression" dxfId="238" priority="6">
      <formula>MOD(ROW(),2)</formula>
    </cfRule>
  </conditionalFormatting>
  <conditionalFormatting sqref="C14">
    <cfRule type="expression" dxfId="237" priority="5">
      <formula>MOD(ROW(),2)</formula>
    </cfRule>
  </conditionalFormatting>
  <conditionalFormatting sqref="C15">
    <cfRule type="expression" dxfId="236" priority="4">
      <formula>MOD(ROW(),2)</formula>
    </cfRule>
  </conditionalFormatting>
  <conditionalFormatting sqref="D15">
    <cfRule type="expression" dxfId="235" priority="3">
      <formula>MOD(ROW(),2)</formula>
    </cfRule>
  </conditionalFormatting>
  <conditionalFormatting sqref="D16">
    <cfRule type="expression" dxfId="234" priority="2">
      <formula>MOD(ROW(),2)</formula>
    </cfRule>
  </conditionalFormatting>
  <conditionalFormatting sqref="C16">
    <cfRule type="expression" dxfId="233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BE86-ACF0-40BA-A490-9700EA9162C5}">
  <sheetPr>
    <tabColor rgb="FF002060"/>
  </sheetPr>
  <dimension ref="A1:CU29"/>
  <sheetViews>
    <sheetView tabSelected="1" topLeftCell="Q1" zoomScale="80" zoomScaleNormal="80" workbookViewId="0">
      <selection activeCell="Z32" sqref="Z32"/>
    </sheetView>
  </sheetViews>
  <sheetFormatPr baseColWidth="10" defaultColWidth="9.28515625" defaultRowHeight="15" x14ac:dyDescent="0.25"/>
  <cols>
    <col min="1" max="1" width="15.42578125" bestFit="1" customWidth="1"/>
    <col min="2" max="2" width="12.7109375" bestFit="1" customWidth="1"/>
    <col min="3" max="3" width="14.28515625" bestFit="1" customWidth="1"/>
    <col min="4" max="4" width="11.28515625" bestFit="1" customWidth="1"/>
    <col min="5" max="8" width="11.28515625" customWidth="1"/>
    <col min="9" max="9" width="18.28515625" customWidth="1"/>
    <col min="10" max="10" width="18.7109375" customWidth="1"/>
    <col min="11" max="11" width="17.7109375" bestFit="1" customWidth="1"/>
    <col min="12" max="12" width="21.42578125" customWidth="1"/>
    <col min="13" max="13" width="18.28515625" bestFit="1" customWidth="1"/>
    <col min="14" max="14" width="19.42578125" bestFit="1" customWidth="1"/>
    <col min="15" max="15" width="14.28515625" bestFit="1" customWidth="1"/>
    <col min="16" max="16" width="14.7109375" bestFit="1" customWidth="1"/>
    <col min="17" max="17" width="16.5703125" bestFit="1" customWidth="1"/>
    <col min="18" max="18" width="18.28515625" bestFit="1" customWidth="1"/>
    <col min="19" max="19" width="18.28515625" customWidth="1"/>
    <col min="20" max="20" width="17.28515625" bestFit="1" customWidth="1"/>
    <col min="21" max="21" width="8.5703125" bestFit="1" customWidth="1"/>
    <col min="22" max="23" width="12.5703125" customWidth="1"/>
    <col min="24" max="24" width="14.7109375" customWidth="1"/>
    <col min="25" max="28" width="23.5703125" customWidth="1"/>
    <col min="29" max="30" width="6" bestFit="1" customWidth="1"/>
    <col min="31" max="31" width="6.7109375" bestFit="1" customWidth="1"/>
    <col min="32" max="32" width="7.28515625" bestFit="1" customWidth="1"/>
    <col min="33" max="33" width="7" bestFit="1" customWidth="1"/>
    <col min="34" max="35" width="8.28515625" bestFit="1" customWidth="1"/>
    <col min="36" max="36" width="6" bestFit="1" customWidth="1"/>
    <col min="37" max="37" width="9.28515625" bestFit="1" customWidth="1"/>
    <col min="38" max="38" width="6.28515625" bestFit="1" customWidth="1"/>
    <col min="39" max="39" width="6.7109375" bestFit="1" customWidth="1"/>
    <col min="40" max="40" width="7.5703125" bestFit="1" customWidth="1"/>
    <col min="41" max="43" width="6.28515625" bestFit="1" customWidth="1"/>
    <col min="44" max="44" width="7.28515625" bestFit="1" customWidth="1"/>
    <col min="45" max="45" width="6.5703125" bestFit="1" customWidth="1"/>
    <col min="46" max="46" width="6.7109375" bestFit="1" customWidth="1"/>
    <col min="47" max="47" width="6.5703125" bestFit="1" customWidth="1"/>
    <col min="48" max="49" width="12.5703125" bestFit="1" customWidth="1"/>
    <col min="50" max="50" width="8" bestFit="1" customWidth="1"/>
    <col min="51" max="51" width="6.28515625" bestFit="1" customWidth="1"/>
    <col min="52" max="52" width="10.28515625" bestFit="1" customWidth="1"/>
    <col min="56" max="56" width="6.28515625" bestFit="1" customWidth="1"/>
    <col min="57" max="57" width="12.7109375" bestFit="1" customWidth="1"/>
    <col min="58" max="58" width="6.7109375" bestFit="1" customWidth="1"/>
    <col min="59" max="59" width="7.28515625" bestFit="1" customWidth="1"/>
    <col min="60" max="60" width="7.42578125" bestFit="1" customWidth="1"/>
    <col min="61" max="61" width="7.5703125" bestFit="1" customWidth="1"/>
    <col min="62" max="62" width="7.42578125" bestFit="1" customWidth="1"/>
    <col min="63" max="63" width="7.28515625" customWidth="1"/>
    <col min="87" max="87" width="14.7109375" customWidth="1"/>
  </cols>
  <sheetData>
    <row r="1" spans="1:99" ht="20.25" thickBot="1" x14ac:dyDescent="0.35">
      <c r="A1" s="8" t="s">
        <v>123</v>
      </c>
    </row>
    <row r="2" spans="1:99" ht="15.75" thickTop="1" x14ac:dyDescent="0.25">
      <c r="B2" s="4" t="s">
        <v>87</v>
      </c>
      <c r="C2" s="10" t="s">
        <v>111</v>
      </c>
      <c r="D2" s="10" t="s">
        <v>112</v>
      </c>
      <c r="E2" s="10" t="s">
        <v>261</v>
      </c>
      <c r="F2" s="10" t="s">
        <v>262</v>
      </c>
      <c r="G2" s="10" t="s">
        <v>263</v>
      </c>
      <c r="H2" s="10" t="s">
        <v>264</v>
      </c>
      <c r="I2" s="10" t="s">
        <v>113</v>
      </c>
      <c r="J2" s="10" t="s">
        <v>265</v>
      </c>
      <c r="K2" s="10" t="s">
        <v>250</v>
      </c>
      <c r="L2" s="14" t="s">
        <v>251</v>
      </c>
      <c r="M2" s="14" t="s">
        <v>127</v>
      </c>
      <c r="N2" s="14" t="s">
        <v>128</v>
      </c>
      <c r="O2" s="14" t="s">
        <v>129</v>
      </c>
      <c r="P2" s="14" t="s">
        <v>130</v>
      </c>
      <c r="Q2" s="14" t="s">
        <v>131</v>
      </c>
      <c r="R2" s="14" t="s">
        <v>132</v>
      </c>
      <c r="S2" s="14" t="s">
        <v>419</v>
      </c>
      <c r="T2" s="14" t="s">
        <v>133</v>
      </c>
      <c r="U2" s="14" t="s">
        <v>223</v>
      </c>
      <c r="V2" s="14" t="s">
        <v>239</v>
      </c>
      <c r="W2" s="14" t="s">
        <v>240</v>
      </c>
      <c r="X2" s="14" t="s">
        <v>241</v>
      </c>
      <c r="Y2" s="14" t="s">
        <v>224</v>
      </c>
      <c r="Z2" s="14" t="s">
        <v>552</v>
      </c>
      <c r="AA2" s="14" t="s">
        <v>553</v>
      </c>
      <c r="AB2" s="14" t="s">
        <v>554</v>
      </c>
      <c r="AC2" s="9" t="s">
        <v>15</v>
      </c>
      <c r="AD2" s="9" t="s">
        <v>16</v>
      </c>
      <c r="AE2" s="9" t="s">
        <v>17</v>
      </c>
      <c r="AF2" s="9" t="s">
        <v>18</v>
      </c>
      <c r="AG2" s="9" t="s">
        <v>19</v>
      </c>
      <c r="AH2" s="9" t="s">
        <v>20</v>
      </c>
      <c r="AI2" s="9" t="s">
        <v>21</v>
      </c>
      <c r="AJ2" s="9" t="s">
        <v>22</v>
      </c>
      <c r="AK2" s="9" t="s">
        <v>23</v>
      </c>
      <c r="AL2" s="9" t="s">
        <v>24</v>
      </c>
      <c r="AM2" s="9" t="s">
        <v>25</v>
      </c>
      <c r="AN2" s="9" t="s">
        <v>26</v>
      </c>
      <c r="AO2" s="9" t="s">
        <v>27</v>
      </c>
      <c r="AP2" s="9" t="s">
        <v>28</v>
      </c>
      <c r="AQ2" s="9" t="s">
        <v>29</v>
      </c>
      <c r="AR2" s="9" t="s">
        <v>30</v>
      </c>
      <c r="AS2" s="9" t="s">
        <v>31</v>
      </c>
      <c r="AT2" s="9" t="s">
        <v>32</v>
      </c>
      <c r="AU2" s="12" t="s">
        <v>125</v>
      </c>
      <c r="AV2" s="9" t="s">
        <v>33</v>
      </c>
      <c r="AW2" s="9" t="s">
        <v>34</v>
      </c>
      <c r="AX2" s="9" t="s">
        <v>35</v>
      </c>
      <c r="AY2" s="9" t="s">
        <v>36</v>
      </c>
      <c r="AZ2" s="9" t="s">
        <v>37</v>
      </c>
      <c r="BA2" s="9" t="s">
        <v>38</v>
      </c>
      <c r="BB2" s="9" t="s">
        <v>39</v>
      </c>
      <c r="BC2" s="9" t="s">
        <v>40</v>
      </c>
      <c r="BD2" s="9" t="s">
        <v>41</v>
      </c>
      <c r="BE2" s="9" t="s">
        <v>42</v>
      </c>
      <c r="BF2" s="9" t="s">
        <v>43</v>
      </c>
      <c r="BG2" s="9" t="s">
        <v>44</v>
      </c>
      <c r="BH2" s="9" t="s">
        <v>45</v>
      </c>
      <c r="BI2" s="9" t="s">
        <v>46</v>
      </c>
      <c r="BJ2" s="9" t="s">
        <v>47</v>
      </c>
      <c r="BK2" s="9" t="s">
        <v>48</v>
      </c>
      <c r="BL2" s="9" t="s">
        <v>49</v>
      </c>
      <c r="BM2" s="16" t="s">
        <v>141</v>
      </c>
      <c r="BN2" s="16" t="s">
        <v>143</v>
      </c>
      <c r="BO2" s="16" t="s">
        <v>145</v>
      </c>
      <c r="BP2" s="16" t="s">
        <v>147</v>
      </c>
      <c r="BQ2" s="16" t="s">
        <v>149</v>
      </c>
      <c r="BR2" s="16" t="s">
        <v>151</v>
      </c>
      <c r="BS2" s="16" t="s">
        <v>153</v>
      </c>
      <c r="BT2" s="16" t="s">
        <v>155</v>
      </c>
      <c r="BU2" s="16" t="s">
        <v>157</v>
      </c>
      <c r="BV2" s="16" t="s">
        <v>159</v>
      </c>
      <c r="BW2" s="16" t="s">
        <v>161</v>
      </c>
      <c r="BX2" s="16" t="s">
        <v>163</v>
      </c>
      <c r="BY2" s="16" t="s">
        <v>303</v>
      </c>
      <c r="BZ2" s="16" t="s">
        <v>304</v>
      </c>
      <c r="CA2" s="16" t="s">
        <v>288</v>
      </c>
      <c r="CB2" s="16" t="s">
        <v>290</v>
      </c>
      <c r="CC2" s="16" t="s">
        <v>305</v>
      </c>
      <c r="CD2" s="16" t="s">
        <v>282</v>
      </c>
      <c r="CE2" s="16" t="s">
        <v>294</v>
      </c>
      <c r="CF2" s="16" t="s">
        <v>268</v>
      </c>
      <c r="CG2" s="16" t="s">
        <v>306</v>
      </c>
      <c r="CH2" s="16" t="s">
        <v>266</v>
      </c>
      <c r="CI2" s="16" t="s">
        <v>270</v>
      </c>
      <c r="CJ2" s="16" t="s">
        <v>272</v>
      </c>
      <c r="CK2" s="16" t="s">
        <v>274</v>
      </c>
      <c r="CL2" s="16" t="s">
        <v>276</v>
      </c>
      <c r="CM2" s="16" t="s">
        <v>278</v>
      </c>
      <c r="CN2" s="16" t="s">
        <v>280</v>
      </c>
      <c r="CO2" s="16" t="s">
        <v>313</v>
      </c>
      <c r="CP2" s="16" t="s">
        <v>284</v>
      </c>
      <c r="CQ2" s="16" t="s">
        <v>286</v>
      </c>
      <c r="CR2" s="16" t="s">
        <v>345</v>
      </c>
      <c r="CS2" s="16" t="s">
        <v>350</v>
      </c>
      <c r="CT2" s="16" t="s">
        <v>348</v>
      </c>
    </row>
    <row r="3" spans="1:99" x14ac:dyDescent="0.25">
      <c r="A3" s="4" t="s">
        <v>107</v>
      </c>
      <c r="B3" s="3" t="s">
        <v>85</v>
      </c>
      <c r="C3" s="2" t="s">
        <v>490</v>
      </c>
      <c r="D3" s="2" t="s">
        <v>533</v>
      </c>
      <c r="E3" s="2" t="s">
        <v>491</v>
      </c>
      <c r="F3" s="2" t="s">
        <v>492</v>
      </c>
      <c r="G3" s="2" t="s">
        <v>426</v>
      </c>
      <c r="H3" s="2" t="s">
        <v>427</v>
      </c>
      <c r="I3" s="2" t="s">
        <v>560</v>
      </c>
      <c r="J3" s="2" t="s">
        <v>428</v>
      </c>
      <c r="K3" s="2" t="s">
        <v>561</v>
      </c>
      <c r="L3" s="2" t="s">
        <v>562</v>
      </c>
      <c r="M3" s="2" t="s">
        <v>137</v>
      </c>
      <c r="N3" s="2" t="s">
        <v>138</v>
      </c>
      <c r="O3" s="2" t="s">
        <v>493</v>
      </c>
      <c r="P3" s="2" t="s">
        <v>494</v>
      </c>
      <c r="Q3" s="2" t="s">
        <v>139</v>
      </c>
      <c r="R3" s="2" t="s">
        <v>140</v>
      </c>
      <c r="S3" s="2" t="s">
        <v>495</v>
      </c>
      <c r="T3" s="2" t="s">
        <v>496</v>
      </c>
      <c r="U3" s="2" t="s">
        <v>497</v>
      </c>
      <c r="V3" s="2" t="s">
        <v>563</v>
      </c>
      <c r="W3" s="2" t="s">
        <v>564</v>
      </c>
      <c r="X3" s="2" t="s">
        <v>565</v>
      </c>
      <c r="Y3" s="2" t="s">
        <v>566</v>
      </c>
      <c r="Z3" s="2" t="s">
        <v>551</v>
      </c>
      <c r="AA3" s="2" t="s">
        <v>553</v>
      </c>
      <c r="AB3" s="2" t="s">
        <v>554</v>
      </c>
      <c r="AC3" s="2" t="s">
        <v>50</v>
      </c>
      <c r="AD3" s="2" t="s">
        <v>51</v>
      </c>
      <c r="AE3" s="2" t="s">
        <v>52</v>
      </c>
      <c r="AF3" s="2" t="s">
        <v>53</v>
      </c>
      <c r="AG3" s="2" t="s">
        <v>54</v>
      </c>
      <c r="AH3" s="2" t="s">
        <v>55</v>
      </c>
      <c r="AI3" s="2" t="s">
        <v>56</v>
      </c>
      <c r="AJ3" s="2" t="s">
        <v>57</v>
      </c>
      <c r="AK3" s="2" t="s">
        <v>58</v>
      </c>
      <c r="AL3" s="2" t="s">
        <v>59</v>
      </c>
      <c r="AM3" s="2" t="s">
        <v>60</v>
      </c>
      <c r="AN3" s="2" t="s">
        <v>61</v>
      </c>
      <c r="AO3" s="2" t="s">
        <v>62</v>
      </c>
      <c r="AP3" s="2" t="s">
        <v>63</v>
      </c>
      <c r="AQ3" s="2" t="s">
        <v>64</v>
      </c>
      <c r="AR3" s="2" t="s">
        <v>65</v>
      </c>
      <c r="AS3" s="2" t="s">
        <v>66</v>
      </c>
      <c r="AT3" s="2" t="s">
        <v>67</v>
      </c>
      <c r="AU3" s="2" t="s">
        <v>68</v>
      </c>
      <c r="AV3" s="2" t="s">
        <v>69</v>
      </c>
      <c r="AW3" s="2" t="s">
        <v>70</v>
      </c>
      <c r="AX3" s="2" t="s">
        <v>71</v>
      </c>
      <c r="AY3" s="2" t="s">
        <v>72</v>
      </c>
      <c r="AZ3" s="2" t="s">
        <v>73</v>
      </c>
      <c r="BA3" s="2" t="s">
        <v>74</v>
      </c>
      <c r="BB3" s="2" t="s">
        <v>75</v>
      </c>
      <c r="BC3" s="2" t="s">
        <v>76</v>
      </c>
      <c r="BD3" s="2" t="s">
        <v>77</v>
      </c>
      <c r="BE3" s="2" t="s">
        <v>78</v>
      </c>
      <c r="BF3" s="2" t="s">
        <v>79</v>
      </c>
      <c r="BG3" s="2" t="s">
        <v>80</v>
      </c>
      <c r="BH3" s="2" t="s">
        <v>81</v>
      </c>
      <c r="BI3" s="2" t="s">
        <v>82</v>
      </c>
      <c r="BJ3" s="2" t="s">
        <v>83</v>
      </c>
      <c r="BK3" s="2" t="s">
        <v>84</v>
      </c>
      <c r="BL3" s="2" t="s">
        <v>126</v>
      </c>
      <c r="BM3" s="2" t="s">
        <v>142</v>
      </c>
      <c r="BN3" s="2" t="s">
        <v>144</v>
      </c>
      <c r="BO3" s="2" t="s">
        <v>146</v>
      </c>
      <c r="BP3" s="2" t="s">
        <v>148</v>
      </c>
      <c r="BQ3" s="2" t="s">
        <v>150</v>
      </c>
      <c r="BR3" s="2" t="s">
        <v>152</v>
      </c>
      <c r="BS3" s="2" t="s">
        <v>154</v>
      </c>
      <c r="BT3" s="2" t="s">
        <v>156</v>
      </c>
      <c r="BU3" s="2" t="s">
        <v>158</v>
      </c>
      <c r="BV3" s="2" t="s">
        <v>160</v>
      </c>
      <c r="BW3" s="2" t="s">
        <v>162</v>
      </c>
      <c r="BX3" s="2" t="s">
        <v>164</v>
      </c>
      <c r="BY3" s="2" t="s">
        <v>267</v>
      </c>
      <c r="BZ3" s="2" t="s">
        <v>269</v>
      </c>
      <c r="CA3" s="2" t="s">
        <v>271</v>
      </c>
      <c r="CB3" s="2" t="s">
        <v>273</v>
      </c>
      <c r="CC3" s="2" t="s">
        <v>275</v>
      </c>
      <c r="CD3" s="2" t="s">
        <v>277</v>
      </c>
      <c r="CE3" s="2" t="s">
        <v>279</v>
      </c>
      <c r="CF3" s="2" t="s">
        <v>281</v>
      </c>
      <c r="CG3" s="2" t="s">
        <v>283</v>
      </c>
      <c r="CH3" s="2" t="s">
        <v>285</v>
      </c>
      <c r="CI3" s="2" t="s">
        <v>287</v>
      </c>
      <c r="CJ3" s="2" t="s">
        <v>289</v>
      </c>
      <c r="CK3" s="2" t="s">
        <v>291</v>
      </c>
      <c r="CL3" s="2" t="s">
        <v>293</v>
      </c>
      <c r="CM3" s="2" t="s">
        <v>295</v>
      </c>
      <c r="CN3" s="2" t="s">
        <v>311</v>
      </c>
      <c r="CO3" s="2" t="s">
        <v>312</v>
      </c>
      <c r="CP3" s="2" t="s">
        <v>316</v>
      </c>
      <c r="CQ3" s="2" t="s">
        <v>314</v>
      </c>
      <c r="CR3" s="2" t="s">
        <v>315</v>
      </c>
      <c r="CS3" s="2" t="s">
        <v>346</v>
      </c>
      <c r="CT3" s="2" t="s">
        <v>347</v>
      </c>
    </row>
    <row r="4" spans="1:99" x14ac:dyDescent="0.25">
      <c r="A4" s="12" t="s">
        <v>253</v>
      </c>
      <c r="B4" s="2" t="s">
        <v>114</v>
      </c>
      <c r="C4">
        <v>0.36</v>
      </c>
      <c r="D4">
        <v>0.36</v>
      </c>
      <c r="E4">
        <v>0.36</v>
      </c>
      <c r="F4">
        <v>0.36</v>
      </c>
      <c r="G4">
        <v>0.36</v>
      </c>
      <c r="H4">
        <v>0.36</v>
      </c>
      <c r="I4">
        <v>20000</v>
      </c>
      <c r="J4">
        <v>0</v>
      </c>
      <c r="K4" s="17">
        <v>1</v>
      </c>
      <c r="L4" s="17">
        <v>60</v>
      </c>
      <c r="M4" s="17">
        <v>18.399999999999999</v>
      </c>
      <c r="N4" s="17">
        <v>1.84</v>
      </c>
      <c r="O4" s="17">
        <v>0.13600000000000001</v>
      </c>
      <c r="P4" s="17">
        <v>0.52300000000000002</v>
      </c>
      <c r="Q4" s="17">
        <v>2000</v>
      </c>
      <c r="R4">
        <v>0.3</v>
      </c>
      <c r="S4" s="22">
        <v>0.21</v>
      </c>
      <c r="T4">
        <v>2</v>
      </c>
      <c r="U4">
        <v>3.1E-2</v>
      </c>
      <c r="V4">
        <v>1</v>
      </c>
      <c r="W4">
        <v>1.6</v>
      </c>
      <c r="X4">
        <v>0.5</v>
      </c>
    </row>
    <row r="5" spans="1:99" x14ac:dyDescent="0.25">
      <c r="A5" s="9" t="s">
        <v>109</v>
      </c>
      <c r="B5" s="2" t="s">
        <v>115</v>
      </c>
      <c r="C5">
        <v>5.8</v>
      </c>
      <c r="D5">
        <v>5.8</v>
      </c>
      <c r="E5">
        <v>5.8</v>
      </c>
      <c r="F5">
        <v>5.8</v>
      </c>
      <c r="G5">
        <v>5.8</v>
      </c>
      <c r="H5">
        <v>5.8</v>
      </c>
      <c r="I5">
        <v>20000</v>
      </c>
      <c r="J5">
        <v>0</v>
      </c>
      <c r="K5">
        <v>1</v>
      </c>
      <c r="L5">
        <v>142</v>
      </c>
      <c r="M5" s="17">
        <v>18.399999999999999</v>
      </c>
      <c r="N5" s="17">
        <v>1.84</v>
      </c>
      <c r="O5" s="17">
        <v>0.13600000000000001</v>
      </c>
      <c r="P5" s="17">
        <v>0.52300000000000002</v>
      </c>
      <c r="Q5" s="17">
        <v>21000</v>
      </c>
      <c r="R5" s="17">
        <v>0.25</v>
      </c>
      <c r="S5" s="22">
        <v>0.16</v>
      </c>
      <c r="T5">
        <v>2</v>
      </c>
      <c r="U5">
        <v>3.1E-2</v>
      </c>
      <c r="V5">
        <v>1</v>
      </c>
      <c r="W5">
        <v>1.6</v>
      </c>
      <c r="X5">
        <v>0.5</v>
      </c>
      <c r="Y5" s="17">
        <f>AVERAGE(AC5:FG5)</f>
        <v>0.52249999999999996</v>
      </c>
      <c r="Z5" s="17"/>
      <c r="AA5" s="17"/>
      <c r="AB5" s="17"/>
      <c r="AV5">
        <v>0.22</v>
      </c>
      <c r="AW5">
        <v>1.42</v>
      </c>
      <c r="AZ5">
        <v>0.42</v>
      </c>
      <c r="BG5">
        <v>0.03</v>
      </c>
    </row>
    <row r="6" spans="1:99" x14ac:dyDescent="0.25">
      <c r="A6" s="12" t="s">
        <v>431</v>
      </c>
      <c r="B6" s="2" t="s">
        <v>116</v>
      </c>
      <c r="C6" s="17">
        <v>13</v>
      </c>
      <c r="D6" s="17">
        <v>13</v>
      </c>
      <c r="E6" s="17">
        <v>13</v>
      </c>
      <c r="F6" s="17">
        <v>13</v>
      </c>
      <c r="G6" s="17">
        <v>13</v>
      </c>
      <c r="H6" s="17">
        <v>13</v>
      </c>
      <c r="I6">
        <v>20000</v>
      </c>
      <c r="J6">
        <v>0</v>
      </c>
      <c r="K6" s="17">
        <v>1</v>
      </c>
      <c r="L6" s="17">
        <v>63.4</v>
      </c>
      <c r="M6">
        <f>70*60*24/1000</f>
        <v>100.8</v>
      </c>
      <c r="N6">
        <v>9.9999999999999995E-7</v>
      </c>
      <c r="O6">
        <v>14.7</v>
      </c>
      <c r="P6">
        <v>9.9999999999999995E-7</v>
      </c>
      <c r="Q6" s="17">
        <v>21000</v>
      </c>
      <c r="R6" s="17">
        <v>0.25</v>
      </c>
      <c r="S6" s="17">
        <v>1</v>
      </c>
      <c r="T6" s="17">
        <v>2</v>
      </c>
      <c r="U6" s="22">
        <v>4.2000000000000003E-2</v>
      </c>
      <c r="V6" s="22">
        <v>1</v>
      </c>
      <c r="W6" s="22">
        <v>1.96</v>
      </c>
      <c r="X6" s="22">
        <v>0.5</v>
      </c>
      <c r="Y6">
        <f>AVERAGE(AC6:CQ6)</f>
        <v>0.36800000000000005</v>
      </c>
      <c r="AG6">
        <v>0.11600000000000001</v>
      </c>
      <c r="BT6">
        <v>0.30499999999999999</v>
      </c>
      <c r="CA6">
        <v>0.68300000000000005</v>
      </c>
    </row>
    <row r="7" spans="1:99" x14ac:dyDescent="0.25">
      <c r="A7" s="12" t="s">
        <v>242</v>
      </c>
      <c r="B7" s="2" t="s">
        <v>117</v>
      </c>
      <c r="C7" s="22">
        <v>126</v>
      </c>
      <c r="D7" s="22">
        <v>126</v>
      </c>
      <c r="E7" s="22">
        <v>126</v>
      </c>
      <c r="F7" s="22">
        <v>126</v>
      </c>
      <c r="G7" s="22">
        <v>126</v>
      </c>
      <c r="H7" s="22">
        <v>126</v>
      </c>
      <c r="I7">
        <v>300</v>
      </c>
      <c r="J7">
        <v>0</v>
      </c>
      <c r="K7" s="17">
        <v>5.8299999999999998E-2</v>
      </c>
      <c r="L7" s="17">
        <v>0.51200000000000001</v>
      </c>
      <c r="M7" s="17">
        <v>164.64</v>
      </c>
      <c r="N7" s="17">
        <v>9.9999999999999995E-7</v>
      </c>
      <c r="O7" s="17">
        <v>2.4</v>
      </c>
      <c r="P7" s="17">
        <v>9.9999999999999995E-7</v>
      </c>
      <c r="Q7" s="17">
        <v>10000</v>
      </c>
      <c r="R7" s="17">
        <v>1.5</v>
      </c>
      <c r="S7" s="17">
        <v>1</v>
      </c>
      <c r="T7">
        <v>2</v>
      </c>
      <c r="U7" s="17">
        <v>2.3E-2</v>
      </c>
      <c r="V7">
        <v>1</v>
      </c>
      <c r="W7" s="17">
        <v>4.3</v>
      </c>
      <c r="X7">
        <v>0.5</v>
      </c>
      <c r="Y7" s="17">
        <f>AVERAGE(AC7:FG7)</f>
        <v>3.8059999999999996</v>
      </c>
      <c r="Z7" s="17"/>
      <c r="AA7" s="17"/>
      <c r="AB7" s="17"/>
      <c r="AD7">
        <v>2.2999999999999998</v>
      </c>
      <c r="AL7">
        <v>2</v>
      </c>
      <c r="AO7">
        <v>6.3</v>
      </c>
      <c r="AX7">
        <v>1.2</v>
      </c>
      <c r="AY7">
        <v>18</v>
      </c>
      <c r="BF7">
        <v>0.96</v>
      </c>
      <c r="BH7">
        <v>2</v>
      </c>
      <c r="BK7">
        <v>2.4</v>
      </c>
      <c r="BL7">
        <v>1.5</v>
      </c>
      <c r="BR7">
        <v>1.4</v>
      </c>
    </row>
    <row r="8" spans="1:99" x14ac:dyDescent="0.25">
      <c r="A8" s="12" t="s">
        <v>233</v>
      </c>
      <c r="B8" s="2" t="s">
        <v>118</v>
      </c>
      <c r="C8">
        <v>204</v>
      </c>
      <c r="D8">
        <v>204</v>
      </c>
      <c r="E8">
        <v>204</v>
      </c>
      <c r="F8">
        <v>204</v>
      </c>
      <c r="G8">
        <v>204</v>
      </c>
      <c r="H8">
        <v>204</v>
      </c>
      <c r="I8">
        <v>20000</v>
      </c>
      <c r="J8">
        <v>0</v>
      </c>
      <c r="K8" s="22">
        <v>1</v>
      </c>
      <c r="L8" s="22">
        <v>21</v>
      </c>
      <c r="M8" s="22">
        <v>11.29</v>
      </c>
      <c r="N8" s="22">
        <v>155.4</v>
      </c>
      <c r="O8" s="22">
        <v>3.3</v>
      </c>
      <c r="P8" s="22">
        <v>2.0099999999999998</v>
      </c>
      <c r="Q8" s="17">
        <v>20000</v>
      </c>
      <c r="R8">
        <v>0.05</v>
      </c>
      <c r="S8" s="22">
        <v>0.02</v>
      </c>
      <c r="T8">
        <v>2</v>
      </c>
      <c r="U8">
        <v>4.7450000000000001</v>
      </c>
      <c r="V8">
        <v>1</v>
      </c>
      <c r="W8">
        <v>1.4850000000000001</v>
      </c>
      <c r="X8">
        <v>0.5</v>
      </c>
      <c r="Y8" s="17">
        <f>AVERAGE(AC8:FG8)</f>
        <v>4.0874999999999995</v>
      </c>
      <c r="Z8" s="17"/>
      <c r="AA8" s="17"/>
      <c r="AB8" s="17"/>
      <c r="AD8">
        <v>2.1</v>
      </c>
      <c r="AL8">
        <v>2.1</v>
      </c>
      <c r="AX8">
        <v>1.2</v>
      </c>
      <c r="AY8">
        <v>20</v>
      </c>
      <c r="BH8">
        <v>3.2</v>
      </c>
      <c r="BK8">
        <v>1</v>
      </c>
      <c r="BL8">
        <v>1</v>
      </c>
      <c r="BR8">
        <v>2.1</v>
      </c>
    </row>
    <row r="9" spans="1:99" x14ac:dyDescent="0.25">
      <c r="A9" s="12" t="s">
        <v>259</v>
      </c>
      <c r="B9" s="2" t="s">
        <v>119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20000</v>
      </c>
      <c r="J9">
        <v>0</v>
      </c>
      <c r="K9" s="22">
        <v>1</v>
      </c>
      <c r="L9" s="22">
        <v>21</v>
      </c>
      <c r="M9" s="17">
        <v>18.399999999999999</v>
      </c>
      <c r="N9" s="17">
        <v>1.84</v>
      </c>
      <c r="O9" s="17">
        <v>0.13600000000000001</v>
      </c>
      <c r="P9" s="17">
        <v>0.52300000000000002</v>
      </c>
      <c r="Q9" s="17">
        <v>20000</v>
      </c>
      <c r="R9">
        <v>0.05</v>
      </c>
      <c r="S9" s="22">
        <v>0.02</v>
      </c>
      <c r="T9">
        <v>2</v>
      </c>
      <c r="U9">
        <v>4.7450000000000001</v>
      </c>
      <c r="V9">
        <v>1</v>
      </c>
      <c r="W9">
        <v>1.4850000000000001</v>
      </c>
      <c r="X9">
        <v>0.5</v>
      </c>
      <c r="Y9" s="17">
        <f>AVERAGE(AC9:FG9)</f>
        <v>4.0874999999999995</v>
      </c>
      <c r="Z9" s="17"/>
      <c r="AA9" s="17"/>
      <c r="AB9" s="17"/>
      <c r="AD9">
        <v>2.1</v>
      </c>
      <c r="AL9">
        <v>2.1</v>
      </c>
      <c r="AX9">
        <v>1.2</v>
      </c>
      <c r="AY9">
        <v>20</v>
      </c>
      <c r="BH9">
        <v>3.2</v>
      </c>
      <c r="BK9">
        <v>1</v>
      </c>
      <c r="BL9">
        <v>1</v>
      </c>
      <c r="BR9">
        <v>2.1</v>
      </c>
    </row>
    <row r="10" spans="1:99" x14ac:dyDescent="0.25">
      <c r="A10" s="12" t="s">
        <v>235</v>
      </c>
      <c r="B10" s="2" t="s">
        <v>227</v>
      </c>
      <c r="C10">
        <v>750</v>
      </c>
      <c r="D10">
        <v>750</v>
      </c>
      <c r="E10">
        <v>750</v>
      </c>
      <c r="F10">
        <v>750</v>
      </c>
      <c r="G10">
        <v>750</v>
      </c>
      <c r="H10">
        <v>750</v>
      </c>
      <c r="I10">
        <v>20000</v>
      </c>
      <c r="J10">
        <v>0</v>
      </c>
      <c r="K10" s="22">
        <v>1</v>
      </c>
      <c r="L10" s="22">
        <v>13</v>
      </c>
      <c r="M10" s="17">
        <v>18.399999999999999</v>
      </c>
      <c r="N10" s="17">
        <v>1.84</v>
      </c>
      <c r="O10" s="17">
        <v>0.13600000000000001</v>
      </c>
      <c r="P10" s="17">
        <v>0.52300000000000002</v>
      </c>
      <c r="Q10" s="17">
        <v>20000</v>
      </c>
      <c r="R10">
        <v>0.02</v>
      </c>
      <c r="S10" s="22">
        <v>0.01</v>
      </c>
      <c r="T10">
        <v>2</v>
      </c>
      <c r="U10">
        <v>0.09</v>
      </c>
      <c r="V10">
        <v>1</v>
      </c>
      <c r="W10">
        <v>1.1200000000000001</v>
      </c>
      <c r="X10">
        <v>0.5</v>
      </c>
      <c r="Y10" s="17">
        <f>AVERAGE(AC10:FG10)</f>
        <v>5.4111111111111114</v>
      </c>
      <c r="Z10" s="17"/>
      <c r="AA10" s="17"/>
      <c r="AB10" s="17"/>
      <c r="AD10">
        <v>0.4</v>
      </c>
      <c r="AE10">
        <v>6.7</v>
      </c>
      <c r="AG10">
        <v>11</v>
      </c>
      <c r="AL10">
        <v>2</v>
      </c>
      <c r="AX10">
        <v>2.6</v>
      </c>
      <c r="AY10">
        <v>17</v>
      </c>
      <c r="BH10">
        <v>3.6</v>
      </c>
      <c r="BJ10">
        <v>2.5</v>
      </c>
      <c r="BK10">
        <v>2.9</v>
      </c>
    </row>
    <row r="11" spans="1:99" x14ac:dyDescent="0.25">
      <c r="A11" s="12" t="s">
        <v>237</v>
      </c>
      <c r="B11" s="2" t="s">
        <v>229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20000</v>
      </c>
      <c r="J11">
        <v>0</v>
      </c>
      <c r="K11" s="17">
        <v>1</v>
      </c>
      <c r="L11" s="17">
        <v>13</v>
      </c>
      <c r="M11" s="17">
        <v>18.399999999999999</v>
      </c>
      <c r="N11" s="17">
        <v>1.84</v>
      </c>
      <c r="O11" s="17">
        <v>0.13600000000000001</v>
      </c>
      <c r="P11" s="17">
        <v>0.52300000000000002</v>
      </c>
      <c r="Q11" s="17">
        <v>1000</v>
      </c>
      <c r="R11">
        <v>0.12</v>
      </c>
      <c r="S11" s="22">
        <v>0.01</v>
      </c>
      <c r="T11">
        <v>2</v>
      </c>
      <c r="U11">
        <v>2.5000000000000001E-2</v>
      </c>
      <c r="V11">
        <v>1</v>
      </c>
      <c r="W11">
        <v>3</v>
      </c>
      <c r="X11">
        <v>0.5</v>
      </c>
      <c r="Y11" s="17">
        <f>AVERAGE(AC11:FG11)</f>
        <v>5.4111111111111114</v>
      </c>
      <c r="Z11" s="17"/>
      <c r="AA11" s="17"/>
      <c r="AB11" s="17"/>
      <c r="AD11">
        <v>0.4</v>
      </c>
      <c r="AE11">
        <v>6.7</v>
      </c>
      <c r="AG11">
        <v>11</v>
      </c>
      <c r="AL11">
        <v>2</v>
      </c>
      <c r="AX11">
        <v>2.6</v>
      </c>
      <c r="AY11">
        <v>17</v>
      </c>
      <c r="BH11">
        <v>3.6</v>
      </c>
      <c r="BJ11">
        <v>2.5</v>
      </c>
      <c r="BK11">
        <v>2.9</v>
      </c>
    </row>
    <row r="12" spans="1:99" x14ac:dyDescent="0.25">
      <c r="A12" s="12" t="s">
        <v>255</v>
      </c>
      <c r="B12" s="2" t="s">
        <v>231</v>
      </c>
      <c r="C12">
        <v>10.1</v>
      </c>
      <c r="D12">
        <v>10.1</v>
      </c>
      <c r="E12">
        <v>10.1</v>
      </c>
      <c r="F12">
        <v>10.1</v>
      </c>
      <c r="G12">
        <v>10.1</v>
      </c>
      <c r="H12">
        <v>10.1</v>
      </c>
      <c r="I12">
        <v>300</v>
      </c>
      <c r="J12">
        <v>0</v>
      </c>
      <c r="K12" s="22">
        <v>1</v>
      </c>
      <c r="L12" s="22">
        <v>19</v>
      </c>
      <c r="S12" s="17">
        <v>1</v>
      </c>
      <c r="T12">
        <v>2</v>
      </c>
      <c r="X12">
        <v>0.5</v>
      </c>
    </row>
    <row r="13" spans="1:99" x14ac:dyDescent="0.25">
      <c r="A13" s="12" t="s">
        <v>225</v>
      </c>
      <c r="B13" s="2" t="s">
        <v>232</v>
      </c>
      <c r="C13">
        <v>25</v>
      </c>
      <c r="D13">
        <v>25</v>
      </c>
      <c r="E13">
        <v>25</v>
      </c>
      <c r="F13">
        <v>25</v>
      </c>
      <c r="G13">
        <v>25</v>
      </c>
      <c r="H13">
        <v>25</v>
      </c>
      <c r="I13">
        <v>0</v>
      </c>
      <c r="J13">
        <v>3821200</v>
      </c>
      <c r="K13" s="17">
        <v>1</v>
      </c>
      <c r="L13" s="17">
        <v>1E-3</v>
      </c>
      <c r="M13" s="17">
        <v>100</v>
      </c>
      <c r="N13" s="17">
        <v>10</v>
      </c>
      <c r="O13" s="17">
        <v>0.3</v>
      </c>
      <c r="P13" s="17">
        <v>0.8</v>
      </c>
      <c r="Q13" s="17">
        <v>30000</v>
      </c>
      <c r="R13" s="17">
        <v>0.4</v>
      </c>
      <c r="S13" s="17">
        <v>1</v>
      </c>
      <c r="T13">
        <v>2</v>
      </c>
      <c r="U13">
        <v>0.8</v>
      </c>
      <c r="V13">
        <v>1</v>
      </c>
      <c r="W13">
        <v>1</v>
      </c>
      <c r="X13">
        <v>0.5</v>
      </c>
      <c r="Y13" s="17">
        <f t="shared" ref="Y13:Y18" si="0">AVERAGE(AC13:FG13)</f>
        <v>0.33666666666666667</v>
      </c>
      <c r="Z13" s="17"/>
      <c r="AA13" s="17"/>
      <c r="AB13" s="17"/>
      <c r="AD13">
        <v>0.1</v>
      </c>
      <c r="AL13">
        <v>0.3</v>
      </c>
      <c r="AO13">
        <v>0.9</v>
      </c>
      <c r="AX13">
        <v>0.03</v>
      </c>
      <c r="AY13">
        <v>0.3</v>
      </c>
      <c r="BF13">
        <v>0.05</v>
      </c>
      <c r="BH13">
        <v>0.1</v>
      </c>
      <c r="BI13">
        <v>0.1</v>
      </c>
      <c r="BJ13">
        <v>1.8</v>
      </c>
      <c r="BK13">
        <v>0.25</v>
      </c>
      <c r="BQ13">
        <v>0.05</v>
      </c>
      <c r="BR13">
        <v>0.06</v>
      </c>
      <c r="CU13" s="1"/>
    </row>
    <row r="14" spans="1:99" x14ac:dyDescent="0.25">
      <c r="A14" s="12" t="s">
        <v>330</v>
      </c>
      <c r="B14" s="2" t="s">
        <v>234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300</v>
      </c>
      <c r="J14">
        <v>0</v>
      </c>
      <c r="K14">
        <v>5.8299999999999998E-2</v>
      </c>
      <c r="L14">
        <v>0.51200000000000001</v>
      </c>
      <c r="M14">
        <v>205</v>
      </c>
      <c r="N14">
        <v>564</v>
      </c>
      <c r="O14">
        <v>672</v>
      </c>
      <c r="P14">
        <v>1010</v>
      </c>
      <c r="Q14">
        <v>40000</v>
      </c>
      <c r="R14">
        <v>0.5</v>
      </c>
      <c r="S14" s="17">
        <v>1</v>
      </c>
      <c r="T14">
        <v>2</v>
      </c>
      <c r="U14" s="17">
        <v>2.1000000000000001E-2</v>
      </c>
      <c r="V14">
        <v>1</v>
      </c>
      <c r="W14" s="17">
        <v>3.2</v>
      </c>
      <c r="X14">
        <v>0.5</v>
      </c>
      <c r="Y14" s="17">
        <f t="shared" si="0"/>
        <v>6.2176923076923076</v>
      </c>
      <c r="Z14" s="17"/>
      <c r="AA14" s="17"/>
      <c r="AB14" s="17"/>
      <c r="AD14">
        <v>5.0999999999999996</v>
      </c>
      <c r="AL14">
        <v>2.2000000000000002</v>
      </c>
      <c r="AO14">
        <v>12</v>
      </c>
      <c r="AU14">
        <v>3</v>
      </c>
      <c r="AX14">
        <v>2.2000000000000002</v>
      </c>
      <c r="AY14">
        <v>9.73</v>
      </c>
      <c r="BF14">
        <v>0.9</v>
      </c>
      <c r="BH14">
        <v>2.1</v>
      </c>
      <c r="BI14">
        <v>1.8</v>
      </c>
      <c r="BJ14">
        <v>32</v>
      </c>
      <c r="BK14">
        <v>2.2999999999999998</v>
      </c>
      <c r="BL14">
        <v>3</v>
      </c>
      <c r="BR14">
        <v>4.5</v>
      </c>
      <c r="CU14" s="27"/>
    </row>
    <row r="15" spans="1:99" x14ac:dyDescent="0.25">
      <c r="A15" s="12" t="s">
        <v>425</v>
      </c>
      <c r="B15" s="2" t="s">
        <v>236</v>
      </c>
      <c r="C15">
        <v>20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300</v>
      </c>
      <c r="J15">
        <v>0</v>
      </c>
      <c r="K15">
        <v>5.8299999999999998E-2</v>
      </c>
      <c r="L15">
        <v>0.51200000000000001</v>
      </c>
      <c r="M15">
        <v>205</v>
      </c>
      <c r="N15">
        <v>564</v>
      </c>
      <c r="O15">
        <v>672</v>
      </c>
      <c r="P15">
        <v>1010</v>
      </c>
      <c r="Q15">
        <v>40000</v>
      </c>
      <c r="R15">
        <v>0.5</v>
      </c>
      <c r="S15" s="17">
        <v>1</v>
      </c>
      <c r="T15">
        <v>2</v>
      </c>
      <c r="U15" s="17">
        <v>2.1000000000000001E-2</v>
      </c>
      <c r="V15">
        <v>1</v>
      </c>
      <c r="W15" s="17">
        <v>3.2</v>
      </c>
      <c r="X15">
        <v>0.5</v>
      </c>
      <c r="Y15" s="17">
        <f t="shared" si="0"/>
        <v>6.2176923076923076</v>
      </c>
      <c r="Z15" s="17"/>
      <c r="AA15" s="17"/>
      <c r="AB15" s="17"/>
      <c r="AD15">
        <v>5.0999999999999996</v>
      </c>
      <c r="AL15">
        <v>2.2000000000000002</v>
      </c>
      <c r="AO15">
        <v>12</v>
      </c>
      <c r="AU15">
        <v>3</v>
      </c>
      <c r="AX15">
        <v>2.2000000000000002</v>
      </c>
      <c r="AY15">
        <v>9.73</v>
      </c>
      <c r="BF15">
        <v>0.9</v>
      </c>
      <c r="BH15">
        <v>2.1</v>
      </c>
      <c r="BI15">
        <v>1.8</v>
      </c>
      <c r="BJ15">
        <v>32</v>
      </c>
      <c r="BK15">
        <v>2.2999999999999998</v>
      </c>
      <c r="BL15">
        <v>3</v>
      </c>
      <c r="BR15">
        <v>4.5</v>
      </c>
      <c r="CU15" s="27"/>
    </row>
    <row r="16" spans="1:99" x14ac:dyDescent="0.25">
      <c r="A16" s="9" t="s">
        <v>418</v>
      </c>
      <c r="B16" s="2" t="s">
        <v>238</v>
      </c>
      <c r="C16">
        <v>143</v>
      </c>
      <c r="D16">
        <v>143</v>
      </c>
      <c r="E16">
        <v>143</v>
      </c>
      <c r="F16">
        <v>143</v>
      </c>
      <c r="G16">
        <v>143</v>
      </c>
      <c r="H16">
        <v>143</v>
      </c>
      <c r="I16">
        <v>300</v>
      </c>
      <c r="J16">
        <v>0</v>
      </c>
      <c r="K16">
        <v>0.183</v>
      </c>
      <c r="L16">
        <v>0.51200000000000001</v>
      </c>
      <c r="M16" s="17">
        <v>20</v>
      </c>
      <c r="N16">
        <v>9.9999999999999995E-7</v>
      </c>
      <c r="O16">
        <v>7.17</v>
      </c>
      <c r="P16">
        <v>9.9999999999999995E-7</v>
      </c>
      <c r="Q16">
        <v>80000</v>
      </c>
      <c r="R16">
        <v>0.5</v>
      </c>
      <c r="S16">
        <v>7.0000000000000007E-2</v>
      </c>
      <c r="T16">
        <v>2</v>
      </c>
      <c r="U16" s="17">
        <v>2.4E-2</v>
      </c>
      <c r="V16">
        <v>1</v>
      </c>
      <c r="W16" s="17">
        <v>3.4</v>
      </c>
      <c r="X16">
        <v>0.5</v>
      </c>
      <c r="Y16" s="17">
        <f t="shared" si="0"/>
        <v>1.166923076923077</v>
      </c>
      <c r="Z16" s="17"/>
      <c r="AA16" s="17"/>
      <c r="AB16" s="17"/>
      <c r="AD16">
        <v>1</v>
      </c>
      <c r="AL16">
        <v>0.83</v>
      </c>
      <c r="AO16">
        <v>2.64</v>
      </c>
      <c r="AU16">
        <v>0.53</v>
      </c>
      <c r="AX16">
        <v>0.37</v>
      </c>
      <c r="AY16">
        <v>1.18</v>
      </c>
      <c r="BF16">
        <v>0.4</v>
      </c>
      <c r="BH16">
        <v>0.8</v>
      </c>
      <c r="BI16">
        <v>0.34</v>
      </c>
      <c r="BJ16">
        <v>4.82</v>
      </c>
      <c r="BK16">
        <v>0.51</v>
      </c>
      <c r="BL16">
        <v>0.85</v>
      </c>
      <c r="BR16">
        <v>0.9</v>
      </c>
      <c r="CU16" s="27"/>
    </row>
    <row r="17" spans="1:89" x14ac:dyDescent="0.25">
      <c r="A17" s="9" t="s">
        <v>417</v>
      </c>
      <c r="B17" s="2" t="s">
        <v>243</v>
      </c>
      <c r="C17">
        <v>143</v>
      </c>
      <c r="D17">
        <v>143</v>
      </c>
      <c r="E17">
        <v>143</v>
      </c>
      <c r="F17">
        <v>143</v>
      </c>
      <c r="G17">
        <v>143</v>
      </c>
      <c r="H17">
        <v>143</v>
      </c>
      <c r="I17">
        <v>300</v>
      </c>
      <c r="J17">
        <v>0</v>
      </c>
      <c r="K17">
        <v>0.183</v>
      </c>
      <c r="L17">
        <v>0.51200000000000001</v>
      </c>
      <c r="M17">
        <v>1.06</v>
      </c>
      <c r="N17">
        <v>2.7</v>
      </c>
      <c r="O17">
        <v>0.156</v>
      </c>
      <c r="P17">
        <v>0.23100000000000001</v>
      </c>
      <c r="Q17">
        <v>80000</v>
      </c>
      <c r="R17">
        <v>0.5</v>
      </c>
      <c r="S17">
        <v>0.02</v>
      </c>
      <c r="T17">
        <v>2</v>
      </c>
      <c r="U17" s="17">
        <v>2.4E-2</v>
      </c>
      <c r="V17">
        <v>1</v>
      </c>
      <c r="W17" s="17">
        <v>3.4</v>
      </c>
      <c r="X17">
        <v>0.5</v>
      </c>
      <c r="Y17" s="17">
        <f t="shared" si="0"/>
        <v>1.166923076923077</v>
      </c>
      <c r="Z17" s="17"/>
      <c r="AA17" s="17"/>
      <c r="AB17" s="17"/>
      <c r="AD17">
        <v>1</v>
      </c>
      <c r="AL17">
        <v>0.83</v>
      </c>
      <c r="AO17">
        <v>2.64</v>
      </c>
      <c r="AU17">
        <v>0.53</v>
      </c>
      <c r="AX17">
        <v>0.37</v>
      </c>
      <c r="AY17">
        <v>1.18</v>
      </c>
      <c r="BF17">
        <v>0.4</v>
      </c>
      <c r="BH17">
        <v>0.8</v>
      </c>
      <c r="BI17">
        <v>0.34</v>
      </c>
      <c r="BJ17">
        <v>4.82</v>
      </c>
      <c r="BK17">
        <v>0.51</v>
      </c>
      <c r="BL17">
        <v>0.85</v>
      </c>
      <c r="BR17">
        <v>0.9</v>
      </c>
    </row>
    <row r="18" spans="1:89" x14ac:dyDescent="0.25">
      <c r="A18" s="9" t="s">
        <v>416</v>
      </c>
      <c r="B18" s="2" t="s">
        <v>245</v>
      </c>
      <c r="C18">
        <v>143</v>
      </c>
      <c r="D18">
        <v>143</v>
      </c>
      <c r="E18">
        <v>143</v>
      </c>
      <c r="F18">
        <v>143</v>
      </c>
      <c r="G18">
        <v>143</v>
      </c>
      <c r="H18">
        <v>143</v>
      </c>
      <c r="I18">
        <v>300</v>
      </c>
      <c r="J18">
        <v>0</v>
      </c>
      <c r="K18">
        <v>0.183</v>
      </c>
      <c r="L18">
        <v>0.51200000000000001</v>
      </c>
      <c r="M18">
        <v>190.8</v>
      </c>
      <c r="N18">
        <v>9.9999999999999995E-7</v>
      </c>
      <c r="O18">
        <v>7.17</v>
      </c>
      <c r="P18">
        <v>9.9999999999999995E-7</v>
      </c>
      <c r="Q18">
        <v>80000</v>
      </c>
      <c r="R18">
        <v>0.5</v>
      </c>
      <c r="S18">
        <v>0.5</v>
      </c>
      <c r="T18">
        <v>2</v>
      </c>
      <c r="U18" s="17">
        <v>2.4E-2</v>
      </c>
      <c r="V18">
        <v>1</v>
      </c>
      <c r="W18" s="17">
        <v>3.4</v>
      </c>
      <c r="X18">
        <v>0.5</v>
      </c>
      <c r="Y18" s="17">
        <f t="shared" si="0"/>
        <v>1.166923076923077</v>
      </c>
      <c r="Z18" s="17"/>
      <c r="AA18" s="17"/>
      <c r="AB18" s="17"/>
      <c r="AD18">
        <v>1</v>
      </c>
      <c r="AL18">
        <v>0.83</v>
      </c>
      <c r="AO18">
        <v>2.64</v>
      </c>
      <c r="AU18">
        <v>0.53</v>
      </c>
      <c r="AX18">
        <v>0.37</v>
      </c>
      <c r="AY18">
        <v>1.18</v>
      </c>
      <c r="BF18">
        <v>0.4</v>
      </c>
      <c r="BH18">
        <v>0.8</v>
      </c>
      <c r="BI18">
        <v>0.34</v>
      </c>
      <c r="BJ18">
        <v>4.82</v>
      </c>
      <c r="BK18">
        <v>0.51</v>
      </c>
      <c r="BL18">
        <v>0.85</v>
      </c>
      <c r="BR18">
        <v>0.9</v>
      </c>
    </row>
    <row r="19" spans="1:89" x14ac:dyDescent="0.25">
      <c r="A19" s="12" t="s">
        <v>257</v>
      </c>
      <c r="B19" s="2" t="s">
        <v>247</v>
      </c>
      <c r="C19">
        <v>102</v>
      </c>
      <c r="D19">
        <v>102</v>
      </c>
      <c r="E19">
        <v>102</v>
      </c>
      <c r="F19">
        <v>102</v>
      </c>
      <c r="G19">
        <v>102</v>
      </c>
      <c r="H19">
        <v>102</v>
      </c>
      <c r="I19">
        <v>300</v>
      </c>
      <c r="J19">
        <v>0</v>
      </c>
      <c r="K19">
        <v>1</v>
      </c>
      <c r="L19">
        <v>15</v>
      </c>
      <c r="M19" s="17">
        <v>190.8</v>
      </c>
      <c r="N19" s="17">
        <v>9.9999999999999995E-7</v>
      </c>
      <c r="O19" s="17">
        <v>7.17</v>
      </c>
      <c r="P19" s="17">
        <v>9.9999999999999995E-7</v>
      </c>
      <c r="Q19" s="17">
        <v>80000</v>
      </c>
      <c r="R19" s="17">
        <v>0.5</v>
      </c>
      <c r="S19" s="17">
        <v>1</v>
      </c>
      <c r="T19">
        <v>2</v>
      </c>
      <c r="U19" s="17">
        <v>2.7E-2</v>
      </c>
      <c r="V19" s="17">
        <v>1</v>
      </c>
      <c r="W19" s="17">
        <v>3.4</v>
      </c>
      <c r="X19">
        <v>0.5</v>
      </c>
    </row>
    <row r="20" spans="1:89" x14ac:dyDescent="0.25">
      <c r="A20" s="9" t="s">
        <v>110</v>
      </c>
      <c r="B20" s="2" t="s">
        <v>249</v>
      </c>
      <c r="C20">
        <v>40</v>
      </c>
      <c r="D20">
        <v>40</v>
      </c>
      <c r="E20">
        <v>40</v>
      </c>
      <c r="F20">
        <v>40</v>
      </c>
      <c r="G20">
        <v>40</v>
      </c>
      <c r="H20">
        <v>40</v>
      </c>
      <c r="I20">
        <v>300</v>
      </c>
      <c r="J20">
        <v>0</v>
      </c>
      <c r="K20">
        <v>5.8299999999999998E-2</v>
      </c>
      <c r="L20">
        <v>0.51200000000000001</v>
      </c>
      <c r="M20">
        <v>164.64</v>
      </c>
      <c r="N20">
        <v>9.9999999999999995E-7</v>
      </c>
      <c r="O20">
        <v>2.4</v>
      </c>
      <c r="P20">
        <v>9.9999999999999995E-7</v>
      </c>
      <c r="Q20">
        <v>40000</v>
      </c>
      <c r="R20">
        <v>0.3</v>
      </c>
      <c r="S20" s="17">
        <v>1</v>
      </c>
      <c r="T20">
        <v>2</v>
      </c>
      <c r="U20">
        <v>0.02</v>
      </c>
      <c r="V20">
        <v>1</v>
      </c>
      <c r="W20">
        <v>2</v>
      </c>
      <c r="X20">
        <v>0.5</v>
      </c>
      <c r="Y20" s="17">
        <f t="shared" ref="Y20:Y29" si="1">AVERAGE(AC20:FG20)</f>
        <v>17.52</v>
      </c>
      <c r="Z20" s="17"/>
      <c r="AA20" s="17"/>
      <c r="AB20" s="17"/>
      <c r="AO20">
        <v>28.5</v>
      </c>
      <c r="AU20">
        <v>3.2</v>
      </c>
      <c r="AY20">
        <v>5.56</v>
      </c>
      <c r="BI20">
        <v>1.1100000000000001</v>
      </c>
      <c r="BJ20">
        <v>65.05</v>
      </c>
      <c r="BK20">
        <v>1.7</v>
      </c>
    </row>
    <row r="21" spans="1:89" x14ac:dyDescent="0.25">
      <c r="A21" s="23" t="s">
        <v>230</v>
      </c>
      <c r="B21" s="2" t="s">
        <v>254</v>
      </c>
      <c r="C21" s="17">
        <v>15</v>
      </c>
      <c r="D21" s="17">
        <v>15</v>
      </c>
      <c r="E21" s="17">
        <v>15</v>
      </c>
      <c r="F21" s="17">
        <v>15</v>
      </c>
      <c r="G21" s="17">
        <v>15</v>
      </c>
      <c r="H21" s="17">
        <v>15</v>
      </c>
      <c r="I21">
        <v>5000</v>
      </c>
      <c r="J21">
        <v>0</v>
      </c>
      <c r="K21" s="17">
        <v>1</v>
      </c>
      <c r="L21" s="17">
        <v>1E-3</v>
      </c>
      <c r="M21" s="17">
        <v>50</v>
      </c>
      <c r="N21" s="17">
        <v>5</v>
      </c>
      <c r="O21" s="17">
        <v>0.2</v>
      </c>
      <c r="P21" s="17">
        <v>0.7</v>
      </c>
      <c r="Q21" s="17">
        <v>25000</v>
      </c>
      <c r="R21" s="17">
        <v>0.3</v>
      </c>
      <c r="S21" s="17">
        <v>1</v>
      </c>
      <c r="T21">
        <v>2</v>
      </c>
      <c r="U21">
        <v>0.8</v>
      </c>
      <c r="V21">
        <v>1</v>
      </c>
      <c r="W21">
        <v>1</v>
      </c>
      <c r="X21">
        <v>0.5</v>
      </c>
      <c r="Y21" s="17">
        <f t="shared" si="1"/>
        <v>9.4E-2</v>
      </c>
      <c r="Z21" s="17"/>
      <c r="AA21" s="17"/>
      <c r="AB21" s="17"/>
      <c r="AD21">
        <v>0.01</v>
      </c>
      <c r="AL21">
        <v>0.08</v>
      </c>
      <c r="AO21">
        <v>0.5</v>
      </c>
      <c r="AX21">
        <v>0.01</v>
      </c>
      <c r="AY21">
        <v>0.04</v>
      </c>
      <c r="BF21">
        <v>0.01</v>
      </c>
      <c r="BH21">
        <v>0.01</v>
      </c>
      <c r="BK21">
        <v>0.02</v>
      </c>
      <c r="BL21">
        <v>0.01</v>
      </c>
      <c r="BR21">
        <v>0.25</v>
      </c>
    </row>
    <row r="22" spans="1:89" x14ac:dyDescent="0.25">
      <c r="A22" s="12" t="s">
        <v>248</v>
      </c>
      <c r="B22" s="2" t="s">
        <v>256</v>
      </c>
      <c r="C22" s="17">
        <v>50</v>
      </c>
      <c r="D22" s="17">
        <v>50</v>
      </c>
      <c r="E22" s="17">
        <v>50</v>
      </c>
      <c r="F22" s="17">
        <v>50</v>
      </c>
      <c r="G22" s="17">
        <v>50</v>
      </c>
      <c r="H22" s="17">
        <v>50</v>
      </c>
      <c r="I22">
        <v>300</v>
      </c>
      <c r="J22">
        <v>0</v>
      </c>
      <c r="K22" s="17">
        <v>5.8299999999999998E-2</v>
      </c>
      <c r="L22" s="17">
        <v>0.51200000000000001</v>
      </c>
      <c r="M22" s="17">
        <v>164.64</v>
      </c>
      <c r="N22" s="17">
        <v>9.9999999999999995E-7</v>
      </c>
      <c r="O22" s="17">
        <v>2.4</v>
      </c>
      <c r="P22" s="17">
        <v>9.9999999999999995E-7</v>
      </c>
      <c r="Q22" s="17">
        <v>50000</v>
      </c>
      <c r="R22" s="17">
        <v>0.5</v>
      </c>
      <c r="S22" s="17">
        <v>1</v>
      </c>
      <c r="T22">
        <v>2</v>
      </c>
      <c r="U22">
        <v>0.02</v>
      </c>
      <c r="V22">
        <v>1</v>
      </c>
      <c r="W22">
        <v>2</v>
      </c>
      <c r="X22">
        <v>0.5</v>
      </c>
      <c r="Y22" s="17">
        <f t="shared" si="1"/>
        <v>2.2930000000000001</v>
      </c>
      <c r="Z22" s="17"/>
      <c r="AA22" s="17"/>
      <c r="AB22" s="17"/>
      <c r="AD22">
        <v>1.5</v>
      </c>
      <c r="AL22">
        <v>1.1000000000000001</v>
      </c>
      <c r="AO22">
        <v>4.8</v>
      </c>
      <c r="AX22">
        <v>0.93</v>
      </c>
      <c r="AY22">
        <v>8.6999999999999993</v>
      </c>
      <c r="BF22">
        <v>0.5</v>
      </c>
      <c r="BH22">
        <v>1.8</v>
      </c>
      <c r="BK22">
        <v>1.5</v>
      </c>
      <c r="BL22">
        <v>0.8</v>
      </c>
      <c r="BR22">
        <v>1.3</v>
      </c>
    </row>
    <row r="23" spans="1:89" x14ac:dyDescent="0.25">
      <c r="A23" s="12" t="s">
        <v>244</v>
      </c>
      <c r="B23" s="2" t="s">
        <v>258</v>
      </c>
      <c r="C23" s="17">
        <v>40</v>
      </c>
      <c r="D23" s="17">
        <v>40</v>
      </c>
      <c r="E23" s="17">
        <v>40</v>
      </c>
      <c r="F23" s="17">
        <v>40</v>
      </c>
      <c r="G23" s="17">
        <v>40</v>
      </c>
      <c r="H23" s="17">
        <v>40</v>
      </c>
      <c r="I23">
        <v>300</v>
      </c>
      <c r="J23">
        <v>0</v>
      </c>
      <c r="K23" s="17">
        <v>5.8299999999999998E-2</v>
      </c>
      <c r="L23" s="17">
        <v>0.51200000000000001</v>
      </c>
      <c r="M23" s="17">
        <v>164.64</v>
      </c>
      <c r="N23" s="17">
        <v>9.9999999999999995E-7</v>
      </c>
      <c r="O23" s="17">
        <v>2.4</v>
      </c>
      <c r="P23" s="17">
        <v>9.9999999999999995E-7</v>
      </c>
      <c r="Q23" s="17">
        <v>50000</v>
      </c>
      <c r="R23" s="17">
        <v>0.5</v>
      </c>
      <c r="S23" s="17">
        <v>1</v>
      </c>
      <c r="T23">
        <v>2</v>
      </c>
      <c r="U23">
        <v>0.02</v>
      </c>
      <c r="V23">
        <v>1</v>
      </c>
      <c r="W23">
        <v>2</v>
      </c>
      <c r="X23">
        <v>0.5</v>
      </c>
      <c r="Y23" s="17">
        <f t="shared" si="1"/>
        <v>1.9709999999999996</v>
      </c>
      <c r="Z23" s="17"/>
      <c r="AA23" s="17"/>
      <c r="AB23" s="17"/>
      <c r="AD23">
        <v>1.3</v>
      </c>
      <c r="AL23">
        <v>1.2</v>
      </c>
      <c r="AO23">
        <v>4</v>
      </c>
      <c r="AX23">
        <v>0.8</v>
      </c>
      <c r="AY23">
        <v>6.6</v>
      </c>
      <c r="BF23">
        <v>0.44</v>
      </c>
      <c r="BH23">
        <v>1.1000000000000001</v>
      </c>
      <c r="BK23">
        <v>2.2000000000000002</v>
      </c>
      <c r="BL23">
        <v>0.56999999999999995</v>
      </c>
      <c r="BR23">
        <v>1.5</v>
      </c>
    </row>
    <row r="24" spans="1:89" x14ac:dyDescent="0.25">
      <c r="A24" s="9" t="s">
        <v>108</v>
      </c>
      <c r="B24" s="2" t="s">
        <v>260</v>
      </c>
      <c r="C24">
        <v>13</v>
      </c>
      <c r="D24">
        <v>13</v>
      </c>
      <c r="E24">
        <v>13</v>
      </c>
      <c r="F24">
        <v>13</v>
      </c>
      <c r="G24">
        <v>13</v>
      </c>
      <c r="H24">
        <v>13</v>
      </c>
      <c r="I24">
        <v>20000</v>
      </c>
      <c r="J24">
        <v>0</v>
      </c>
      <c r="K24">
        <v>1</v>
      </c>
      <c r="L24">
        <v>63.4</v>
      </c>
      <c r="M24">
        <v>18.399999999999999</v>
      </c>
      <c r="N24">
        <v>1.84</v>
      </c>
      <c r="O24">
        <v>0.13600000000000001</v>
      </c>
      <c r="P24">
        <v>0.52300000000000002</v>
      </c>
      <c r="Q24">
        <v>21000</v>
      </c>
      <c r="R24">
        <v>0.25</v>
      </c>
      <c r="S24">
        <v>0.19</v>
      </c>
      <c r="T24">
        <v>2</v>
      </c>
      <c r="U24">
        <v>1.9</v>
      </c>
      <c r="V24">
        <v>1</v>
      </c>
      <c r="W24">
        <v>1.49</v>
      </c>
      <c r="X24">
        <v>0.5</v>
      </c>
      <c r="Y24" s="17">
        <f t="shared" si="1"/>
        <v>0.41363636363636364</v>
      </c>
      <c r="Z24" s="17"/>
      <c r="AA24" s="17"/>
      <c r="AB24" s="17"/>
      <c r="AD24">
        <v>0.2</v>
      </c>
      <c r="AE24">
        <v>0.7</v>
      </c>
      <c r="AF24">
        <v>0.94</v>
      </c>
      <c r="AG24">
        <v>0.23</v>
      </c>
      <c r="AK24">
        <v>0.43</v>
      </c>
      <c r="AL24">
        <v>0.12</v>
      </c>
      <c r="AS24">
        <v>0.31</v>
      </c>
      <c r="AT24">
        <v>0.63</v>
      </c>
      <c r="AV24">
        <v>0.42</v>
      </c>
      <c r="AX24">
        <v>0.4</v>
      </c>
      <c r="BH24">
        <v>0.17</v>
      </c>
    </row>
    <row r="25" spans="1:89" x14ac:dyDescent="0.25">
      <c r="A25" s="12" t="s">
        <v>226</v>
      </c>
      <c r="B25" s="2" t="s">
        <v>310</v>
      </c>
      <c r="C25">
        <v>0.26</v>
      </c>
      <c r="D25">
        <v>0.26</v>
      </c>
      <c r="E25">
        <v>0.26</v>
      </c>
      <c r="F25">
        <v>0.26</v>
      </c>
      <c r="G25">
        <v>0.26</v>
      </c>
      <c r="H25">
        <v>0.26</v>
      </c>
      <c r="I25">
        <v>20000</v>
      </c>
      <c r="J25">
        <v>0</v>
      </c>
      <c r="K25" s="17">
        <v>1</v>
      </c>
      <c r="L25" s="17">
        <v>60</v>
      </c>
      <c r="M25" s="17">
        <v>18.399999999999999</v>
      </c>
      <c r="N25" s="17">
        <v>1.84</v>
      </c>
      <c r="O25" s="17">
        <v>0.13600000000000001</v>
      </c>
      <c r="P25" s="17">
        <v>0.52300000000000002</v>
      </c>
      <c r="Q25" s="17">
        <v>2000</v>
      </c>
      <c r="R25">
        <v>0.3</v>
      </c>
      <c r="S25" s="22">
        <v>0.17</v>
      </c>
      <c r="T25">
        <v>2</v>
      </c>
      <c r="U25">
        <v>2.5000000000000001E-2</v>
      </c>
      <c r="V25">
        <v>1</v>
      </c>
      <c r="W25">
        <v>3</v>
      </c>
      <c r="X25">
        <v>0.5</v>
      </c>
      <c r="Y25" s="17">
        <f t="shared" si="1"/>
        <v>149.4</v>
      </c>
      <c r="Z25" s="17"/>
      <c r="AA25" s="17"/>
      <c r="AB25" s="17"/>
      <c r="AD25">
        <v>82</v>
      </c>
      <c r="AL25">
        <v>74</v>
      </c>
      <c r="AO25">
        <v>94</v>
      </c>
      <c r="AX25">
        <v>200</v>
      </c>
      <c r="AY25">
        <v>350</v>
      </c>
      <c r="BF25">
        <v>67</v>
      </c>
      <c r="BH25">
        <v>86</v>
      </c>
      <c r="BK25">
        <v>180</v>
      </c>
      <c r="BL25">
        <v>66</v>
      </c>
      <c r="BR25">
        <v>295</v>
      </c>
    </row>
    <row r="26" spans="1:89" x14ac:dyDescent="0.25">
      <c r="A26" s="23" t="s">
        <v>252</v>
      </c>
      <c r="B26" s="2" t="s">
        <v>319</v>
      </c>
      <c r="C26">
        <v>15</v>
      </c>
      <c r="D26">
        <v>15</v>
      </c>
      <c r="E26">
        <v>15</v>
      </c>
      <c r="F26">
        <v>15</v>
      </c>
      <c r="G26">
        <v>15</v>
      </c>
      <c r="H26">
        <v>15</v>
      </c>
      <c r="I26">
        <v>5000</v>
      </c>
      <c r="J26">
        <v>0</v>
      </c>
      <c r="K26" s="17">
        <v>1</v>
      </c>
      <c r="L26" s="17">
        <v>1E-3</v>
      </c>
      <c r="M26" s="17">
        <v>50</v>
      </c>
      <c r="N26" s="17">
        <v>5</v>
      </c>
      <c r="O26" s="17">
        <v>0.2</v>
      </c>
      <c r="P26" s="17">
        <v>0.7</v>
      </c>
      <c r="Q26" s="17">
        <v>25000</v>
      </c>
      <c r="R26">
        <v>0.05</v>
      </c>
      <c r="S26" s="17">
        <v>1</v>
      </c>
      <c r="T26">
        <v>2</v>
      </c>
      <c r="U26">
        <v>0.8</v>
      </c>
      <c r="V26">
        <v>1</v>
      </c>
      <c r="W26">
        <v>1</v>
      </c>
      <c r="X26">
        <v>0.5</v>
      </c>
      <c r="Y26" s="17">
        <f t="shared" si="1"/>
        <v>0.1</v>
      </c>
      <c r="Z26" s="17"/>
      <c r="AA26" s="17"/>
      <c r="AB26" s="17"/>
      <c r="AC26">
        <v>0.1</v>
      </c>
    </row>
    <row r="27" spans="1:89" x14ac:dyDescent="0.25">
      <c r="A27" s="12" t="s">
        <v>228</v>
      </c>
      <c r="B27" s="2" t="s">
        <v>420</v>
      </c>
      <c r="C27">
        <v>141</v>
      </c>
      <c r="D27">
        <v>141</v>
      </c>
      <c r="E27">
        <v>141</v>
      </c>
      <c r="F27">
        <v>141</v>
      </c>
      <c r="G27">
        <v>141</v>
      </c>
      <c r="H27">
        <v>141</v>
      </c>
      <c r="I27">
        <v>300</v>
      </c>
      <c r="J27">
        <v>0</v>
      </c>
      <c r="K27" s="17">
        <v>5.8299999999999998E-2</v>
      </c>
      <c r="L27" s="17">
        <v>0.51200000000000001</v>
      </c>
      <c r="M27" s="22">
        <f>2.55*24</f>
        <v>61.199999999999996</v>
      </c>
      <c r="N27" s="22">
        <v>9.9999999999999995E-7</v>
      </c>
      <c r="O27" s="22">
        <v>23.4</v>
      </c>
      <c r="P27" s="22">
        <v>4.55</v>
      </c>
      <c r="Q27" s="17">
        <v>40000</v>
      </c>
      <c r="R27">
        <v>2.5</v>
      </c>
      <c r="S27" s="17">
        <v>1</v>
      </c>
      <c r="T27">
        <v>2</v>
      </c>
      <c r="U27" s="17">
        <v>2.9000000000000001E-2</v>
      </c>
      <c r="V27">
        <v>1</v>
      </c>
      <c r="W27" s="17">
        <v>6.7</v>
      </c>
      <c r="X27">
        <v>0.5</v>
      </c>
      <c r="Y27" s="17">
        <f t="shared" si="1"/>
        <v>7.5062499999999996</v>
      </c>
      <c r="Z27" s="17"/>
      <c r="AA27" s="17"/>
      <c r="AB27" s="17"/>
      <c r="AD27">
        <v>4.5</v>
      </c>
      <c r="AE27">
        <v>13.9</v>
      </c>
      <c r="AL27">
        <v>2.9</v>
      </c>
      <c r="AO27">
        <v>15</v>
      </c>
      <c r="AV27">
        <v>33</v>
      </c>
      <c r="AW27">
        <v>6</v>
      </c>
      <c r="AX27">
        <v>1</v>
      </c>
      <c r="AY27">
        <v>20</v>
      </c>
      <c r="BC27">
        <v>4.3</v>
      </c>
      <c r="BF27">
        <v>0.6</v>
      </c>
      <c r="BH27">
        <v>2.5</v>
      </c>
      <c r="BK27">
        <v>6.2</v>
      </c>
      <c r="BL27">
        <v>3.4</v>
      </c>
      <c r="BR27">
        <v>3.8</v>
      </c>
      <c r="CJ27">
        <v>2</v>
      </c>
      <c r="CK27">
        <v>1</v>
      </c>
    </row>
    <row r="28" spans="1:89" x14ac:dyDescent="0.25">
      <c r="A28" s="12" t="s">
        <v>320</v>
      </c>
      <c r="B28" s="2" t="s">
        <v>421</v>
      </c>
      <c r="C28">
        <v>141</v>
      </c>
      <c r="D28">
        <v>141</v>
      </c>
      <c r="E28">
        <v>141</v>
      </c>
      <c r="F28">
        <v>141</v>
      </c>
      <c r="G28">
        <v>141</v>
      </c>
      <c r="H28">
        <v>141</v>
      </c>
      <c r="I28">
        <v>300</v>
      </c>
      <c r="J28">
        <v>0</v>
      </c>
      <c r="K28" s="17">
        <v>5.8299999999999998E-2</v>
      </c>
      <c r="L28" s="17">
        <v>0.51200000000000001</v>
      </c>
      <c r="M28" s="22">
        <f>1101*24/1000</f>
        <v>26.423999999999999</v>
      </c>
      <c r="N28" s="22">
        <v>9.9999999999999995E-7</v>
      </c>
      <c r="O28" s="22">
        <f>23031/1000</f>
        <v>23.030999999999999</v>
      </c>
      <c r="P28" s="22">
        <v>9.9999999999999995E-7</v>
      </c>
      <c r="Q28" s="17">
        <v>40000</v>
      </c>
      <c r="R28">
        <v>2.5</v>
      </c>
      <c r="S28" s="17">
        <v>1</v>
      </c>
      <c r="T28">
        <v>2</v>
      </c>
      <c r="U28" s="17">
        <v>2.9000000000000001E-2</v>
      </c>
      <c r="V28">
        <v>1</v>
      </c>
      <c r="W28" s="17">
        <v>6.7</v>
      </c>
      <c r="X28">
        <v>0.5</v>
      </c>
      <c r="Y28" s="17">
        <f t="shared" si="1"/>
        <v>7.5062499999999996</v>
      </c>
      <c r="Z28" s="17"/>
      <c r="AA28" s="17"/>
      <c r="AB28" s="17"/>
      <c r="AD28">
        <v>4.5</v>
      </c>
      <c r="AE28">
        <v>13.9</v>
      </c>
      <c r="AL28">
        <v>2.9</v>
      </c>
      <c r="AO28">
        <v>15</v>
      </c>
      <c r="AV28">
        <v>33</v>
      </c>
      <c r="AW28">
        <v>6</v>
      </c>
      <c r="AX28">
        <v>1</v>
      </c>
      <c r="AY28">
        <v>20</v>
      </c>
      <c r="BC28">
        <v>4.3</v>
      </c>
      <c r="BF28">
        <v>0.6</v>
      </c>
      <c r="BH28">
        <v>2.5</v>
      </c>
      <c r="BK28">
        <v>6.2</v>
      </c>
      <c r="BL28">
        <v>3.4</v>
      </c>
      <c r="BR28">
        <v>3.8</v>
      </c>
      <c r="CJ28">
        <v>2</v>
      </c>
      <c r="CK28">
        <v>1</v>
      </c>
    </row>
    <row r="29" spans="1:89" x14ac:dyDescent="0.25">
      <c r="A29" s="12" t="s">
        <v>246</v>
      </c>
      <c r="B29" s="2" t="s">
        <v>424</v>
      </c>
      <c r="C29" s="22">
        <v>17</v>
      </c>
      <c r="D29" s="22">
        <v>17</v>
      </c>
      <c r="E29" s="22">
        <v>17</v>
      </c>
      <c r="F29" s="22">
        <v>17</v>
      </c>
      <c r="G29" s="22">
        <v>17</v>
      </c>
      <c r="H29" s="22">
        <v>17</v>
      </c>
      <c r="I29">
        <v>300</v>
      </c>
      <c r="J29">
        <v>0</v>
      </c>
      <c r="K29" s="17">
        <v>1</v>
      </c>
      <c r="L29" s="17">
        <v>694</v>
      </c>
      <c r="M29" s="17">
        <v>164.64</v>
      </c>
      <c r="N29" s="17">
        <v>9.9999999999999995E-7</v>
      </c>
      <c r="O29" s="17">
        <v>2.4</v>
      </c>
      <c r="P29" s="17">
        <v>9.9999999999999995E-7</v>
      </c>
      <c r="Q29" s="17">
        <v>20000</v>
      </c>
      <c r="R29" s="17">
        <v>0.5</v>
      </c>
      <c r="S29" s="17">
        <v>1</v>
      </c>
      <c r="T29">
        <v>2</v>
      </c>
      <c r="U29" s="17">
        <v>2.1000000000000001E-2</v>
      </c>
      <c r="V29">
        <v>1</v>
      </c>
      <c r="W29" s="17">
        <v>2.8</v>
      </c>
      <c r="X29">
        <v>0.5</v>
      </c>
      <c r="Y29" s="17" t="e">
        <f t="shared" si="1"/>
        <v>#DIV/0!</v>
      </c>
      <c r="Z29" s="17"/>
      <c r="AA29" s="17"/>
      <c r="AB29" s="17"/>
    </row>
  </sheetData>
  <sortState xmlns:xlrd2="http://schemas.microsoft.com/office/spreadsheetml/2017/richdata2" ref="A4:CT29">
    <sortCondition ref="A4"/>
  </sortState>
  <phoneticPr fontId="7" type="noConversion"/>
  <conditionalFormatting sqref="M4:T6 T20:T27 M10:T19">
    <cfRule type="expression" dxfId="232" priority="334">
      <formula>MOD(ROW(),2)</formula>
    </cfRule>
  </conditionalFormatting>
  <conditionalFormatting sqref="E11 E5:E6">
    <cfRule type="expression" dxfId="231" priority="196">
      <formula>MOD(ROW(),2)</formula>
    </cfRule>
  </conditionalFormatting>
  <conditionalFormatting sqref="E10">
    <cfRule type="expression" dxfId="230" priority="192">
      <formula>MOD(ROW(),2)</formula>
    </cfRule>
  </conditionalFormatting>
  <conditionalFormatting sqref="M21:Q21">
    <cfRule type="expression" dxfId="229" priority="256">
      <formula>MOD(ROW(),2)</formula>
    </cfRule>
  </conditionalFormatting>
  <conditionalFormatting sqref="E16">
    <cfRule type="expression" dxfId="228" priority="190">
      <formula>MOD(ROW(),2)</formula>
    </cfRule>
  </conditionalFormatting>
  <conditionalFormatting sqref="M23:Q23">
    <cfRule type="expression" dxfId="227" priority="254">
      <formula>MOD(ROW(),2)</formula>
    </cfRule>
  </conditionalFormatting>
  <conditionalFormatting sqref="E19">
    <cfRule type="expression" dxfId="226" priority="188">
      <formula>MOD(ROW(),2)</formula>
    </cfRule>
  </conditionalFormatting>
  <conditionalFormatting sqref="R22:S23">
    <cfRule type="expression" dxfId="225" priority="252">
      <formula>MOD(ROW(),2)</formula>
    </cfRule>
  </conditionalFormatting>
  <conditionalFormatting sqref="E23">
    <cfRule type="expression" dxfId="224" priority="185">
      <formula>MOD(ROW(),2)</formula>
    </cfRule>
  </conditionalFormatting>
  <conditionalFormatting sqref="C4:D4">
    <cfRule type="expression" dxfId="223" priority="222">
      <formula>MOD(ROW(),2)</formula>
    </cfRule>
  </conditionalFormatting>
  <conditionalFormatting sqref="C11:D11 C5:D6">
    <cfRule type="expression" dxfId="222" priority="223">
      <formula>MOD(ROW(),2)</formula>
    </cfRule>
  </conditionalFormatting>
  <conditionalFormatting sqref="K16:L16">
    <cfRule type="expression" dxfId="221" priority="138">
      <formula>MOD(ROW(),2)</formula>
    </cfRule>
  </conditionalFormatting>
  <conditionalFormatting sqref="C13:D13 C14:H14">
    <cfRule type="expression" dxfId="220" priority="220">
      <formula>MOD(ROW(),2)</formula>
    </cfRule>
  </conditionalFormatting>
  <conditionalFormatting sqref="C19:D19">
    <cfRule type="expression" dxfId="219" priority="215">
      <formula>MOD(ROW(),2)</formula>
    </cfRule>
  </conditionalFormatting>
  <conditionalFormatting sqref="C21:D22">
    <cfRule type="expression" dxfId="218" priority="213">
      <formula>MOD(ROW(),2)</formula>
    </cfRule>
  </conditionalFormatting>
  <conditionalFormatting sqref="M20:Q20">
    <cfRule type="expression" dxfId="217" priority="257">
      <formula>MOD(ROW(),2)</formula>
    </cfRule>
  </conditionalFormatting>
  <conditionalFormatting sqref="M22:Q22">
    <cfRule type="expression" dxfId="216" priority="255">
      <formula>MOD(ROW(),2)</formula>
    </cfRule>
  </conditionalFormatting>
  <conditionalFormatting sqref="R20:S21">
    <cfRule type="expression" dxfId="215" priority="253">
      <formula>MOD(ROW(),2)</formula>
    </cfRule>
  </conditionalFormatting>
  <conditionalFormatting sqref="F12">
    <cfRule type="expression" dxfId="214" priority="182">
      <formula>MOD(ROW(),2)</formula>
    </cfRule>
  </conditionalFormatting>
  <conditionalFormatting sqref="I21:I22">
    <cfRule type="expression" dxfId="213" priority="200">
      <formula>MOD(ROW(),2)</formula>
    </cfRule>
  </conditionalFormatting>
  <conditionalFormatting sqref="I23">
    <cfRule type="expression" dxfId="212" priority="199">
      <formula>MOD(ROW(),2)</formula>
    </cfRule>
  </conditionalFormatting>
  <conditionalFormatting sqref="I25">
    <cfRule type="expression" dxfId="211" priority="198">
      <formula>MOD(ROW(),2)</formula>
    </cfRule>
  </conditionalFormatting>
  <conditionalFormatting sqref="I26">
    <cfRule type="expression" dxfId="210" priority="197">
      <formula>MOD(ROW(),2)</formula>
    </cfRule>
  </conditionalFormatting>
  <conditionalFormatting sqref="E4">
    <cfRule type="expression" dxfId="209" priority="195">
      <formula>MOD(ROW(),2)</formula>
    </cfRule>
  </conditionalFormatting>
  <conditionalFormatting sqref="E12">
    <cfRule type="expression" dxfId="208" priority="194">
      <formula>MOD(ROW(),2)</formula>
    </cfRule>
  </conditionalFormatting>
  <conditionalFormatting sqref="E13">
    <cfRule type="expression" dxfId="207" priority="193">
      <formula>MOD(ROW(),2)</formula>
    </cfRule>
  </conditionalFormatting>
  <conditionalFormatting sqref="E17:E18">
    <cfRule type="expression" dxfId="206" priority="189">
      <formula>MOD(ROW(),2)</formula>
    </cfRule>
  </conditionalFormatting>
  <conditionalFormatting sqref="E20">
    <cfRule type="expression" dxfId="205" priority="187">
      <formula>MOD(ROW(),2)</formula>
    </cfRule>
  </conditionalFormatting>
  <conditionalFormatting sqref="E21:E22">
    <cfRule type="expression" dxfId="204" priority="186">
      <formula>MOD(ROW(),2)</formula>
    </cfRule>
  </conditionalFormatting>
  <conditionalFormatting sqref="F11 F5:F6">
    <cfRule type="expression" dxfId="203" priority="184">
      <formula>MOD(ROW(),2)</formula>
    </cfRule>
  </conditionalFormatting>
  <conditionalFormatting sqref="F4">
    <cfRule type="expression" dxfId="202" priority="183">
      <formula>MOD(ROW(),2)</formula>
    </cfRule>
  </conditionalFormatting>
  <conditionalFormatting sqref="F13">
    <cfRule type="expression" dxfId="201" priority="181">
      <formula>MOD(ROW(),2)</formula>
    </cfRule>
  </conditionalFormatting>
  <conditionalFormatting sqref="F10">
    <cfRule type="expression" dxfId="200" priority="180">
      <formula>MOD(ROW(),2)</formula>
    </cfRule>
  </conditionalFormatting>
  <conditionalFormatting sqref="F16">
    <cfRule type="expression" dxfId="199" priority="178">
      <formula>MOD(ROW(),2)</formula>
    </cfRule>
  </conditionalFormatting>
  <conditionalFormatting sqref="F17:F18">
    <cfRule type="expression" dxfId="198" priority="177">
      <formula>MOD(ROW(),2)</formula>
    </cfRule>
  </conditionalFormatting>
  <conditionalFormatting sqref="F19">
    <cfRule type="expression" dxfId="197" priority="176">
      <formula>MOD(ROW(),2)</formula>
    </cfRule>
  </conditionalFormatting>
  <conditionalFormatting sqref="F20">
    <cfRule type="expression" dxfId="196" priority="175">
      <formula>MOD(ROW(),2)</formula>
    </cfRule>
  </conditionalFormatting>
  <conditionalFormatting sqref="F21:F22">
    <cfRule type="expression" dxfId="195" priority="174">
      <formula>MOD(ROW(),2)</formula>
    </cfRule>
  </conditionalFormatting>
  <conditionalFormatting sqref="C27:D27">
    <cfRule type="expression" dxfId="194" priority="211">
      <formula>MOD(ROW(),2)</formula>
    </cfRule>
  </conditionalFormatting>
  <conditionalFormatting sqref="R27">
    <cfRule type="expression" dxfId="193" priority="77">
      <formula>MOD(ROW(),2)</formula>
    </cfRule>
  </conditionalFormatting>
  <conditionalFormatting sqref="C12:D12">
    <cfRule type="expression" dxfId="192" priority="221">
      <formula>MOD(ROW(),2)</formula>
    </cfRule>
  </conditionalFormatting>
  <conditionalFormatting sqref="C10:D10">
    <cfRule type="expression" dxfId="191" priority="219">
      <formula>MOD(ROW(),2)</formula>
    </cfRule>
  </conditionalFormatting>
  <conditionalFormatting sqref="C16:D16">
    <cfRule type="expression" dxfId="190" priority="217">
      <formula>MOD(ROW(),2)</formula>
    </cfRule>
  </conditionalFormatting>
  <conditionalFormatting sqref="C17:D18">
    <cfRule type="expression" dxfId="189" priority="216">
      <formula>MOD(ROW(),2)</formula>
    </cfRule>
  </conditionalFormatting>
  <conditionalFormatting sqref="C20:D20">
    <cfRule type="expression" dxfId="188" priority="214">
      <formula>MOD(ROW(),2)</formula>
    </cfRule>
  </conditionalFormatting>
  <conditionalFormatting sqref="C23:D23">
    <cfRule type="expression" dxfId="187" priority="212">
      <formula>MOD(ROW(),2)</formula>
    </cfRule>
  </conditionalFormatting>
  <conditionalFormatting sqref="I11 I5:I6">
    <cfRule type="expression" dxfId="186" priority="210">
      <formula>MOD(ROW(),2)</formula>
    </cfRule>
  </conditionalFormatting>
  <conditionalFormatting sqref="I4:J4 J5:J6 J10:J11">
    <cfRule type="expression" dxfId="185" priority="209">
      <formula>MOD(ROW(),2)</formula>
    </cfRule>
  </conditionalFormatting>
  <conditionalFormatting sqref="I12:J12">
    <cfRule type="expression" dxfId="184" priority="208">
      <formula>MOD(ROW(),2)</formula>
    </cfRule>
  </conditionalFormatting>
  <conditionalFormatting sqref="I13:J13 I14 J14:J28">
    <cfRule type="expression" dxfId="183" priority="207">
      <formula>MOD(ROW(),2)</formula>
    </cfRule>
  </conditionalFormatting>
  <conditionalFormatting sqref="I10">
    <cfRule type="expression" dxfId="182" priority="206">
      <formula>MOD(ROW(),2)</formula>
    </cfRule>
  </conditionalFormatting>
  <conditionalFormatting sqref="I15">
    <cfRule type="expression" dxfId="181" priority="205">
      <formula>MOD(ROW(),2)</formula>
    </cfRule>
  </conditionalFormatting>
  <conditionalFormatting sqref="I16">
    <cfRule type="expression" dxfId="180" priority="204">
      <formula>MOD(ROW(),2)</formula>
    </cfRule>
  </conditionalFormatting>
  <conditionalFormatting sqref="I17:I18">
    <cfRule type="expression" dxfId="179" priority="203">
      <formula>MOD(ROW(),2)</formula>
    </cfRule>
  </conditionalFormatting>
  <conditionalFormatting sqref="I19">
    <cfRule type="expression" dxfId="178" priority="202">
      <formula>MOD(ROW(),2)</formula>
    </cfRule>
  </conditionalFormatting>
  <conditionalFormatting sqref="I20">
    <cfRule type="expression" dxfId="177" priority="201">
      <formula>MOD(ROW(),2)</formula>
    </cfRule>
  </conditionalFormatting>
  <conditionalFormatting sqref="H11 H5:H6">
    <cfRule type="expression" dxfId="176" priority="160">
      <formula>MOD(ROW(),2)</formula>
    </cfRule>
  </conditionalFormatting>
  <conditionalFormatting sqref="H12">
    <cfRule type="expression" dxfId="175" priority="158">
      <formula>MOD(ROW(),2)</formula>
    </cfRule>
  </conditionalFormatting>
  <conditionalFormatting sqref="H10">
    <cfRule type="expression" dxfId="174" priority="156">
      <formula>MOD(ROW(),2)</formula>
    </cfRule>
  </conditionalFormatting>
  <conditionalFormatting sqref="H16">
    <cfRule type="expression" dxfId="173" priority="154">
      <formula>MOD(ROW(),2)</formula>
    </cfRule>
  </conditionalFormatting>
  <conditionalFormatting sqref="H19">
    <cfRule type="expression" dxfId="172" priority="152">
      <formula>MOD(ROW(),2)</formula>
    </cfRule>
  </conditionalFormatting>
  <conditionalFormatting sqref="H21:H22">
    <cfRule type="expression" dxfId="171" priority="150">
      <formula>MOD(ROW(),2)</formula>
    </cfRule>
  </conditionalFormatting>
  <conditionalFormatting sqref="F23">
    <cfRule type="expression" dxfId="170" priority="173">
      <formula>MOD(ROW(),2)</formula>
    </cfRule>
  </conditionalFormatting>
  <conditionalFormatting sqref="G4">
    <cfRule type="expression" dxfId="169" priority="171">
      <formula>MOD(ROW(),2)</formula>
    </cfRule>
  </conditionalFormatting>
  <conditionalFormatting sqref="G13">
    <cfRule type="expression" dxfId="168" priority="169">
      <formula>MOD(ROW(),2)</formula>
    </cfRule>
  </conditionalFormatting>
  <conditionalFormatting sqref="G17:G18">
    <cfRule type="expression" dxfId="167" priority="165">
      <formula>MOD(ROW(),2)</formula>
    </cfRule>
  </conditionalFormatting>
  <conditionalFormatting sqref="G20">
    <cfRule type="expression" dxfId="166" priority="163">
      <formula>MOD(ROW(),2)</formula>
    </cfRule>
  </conditionalFormatting>
  <conditionalFormatting sqref="G23">
    <cfRule type="expression" dxfId="165" priority="161">
      <formula>MOD(ROW(),2)</formula>
    </cfRule>
  </conditionalFormatting>
  <conditionalFormatting sqref="G11 G5:G6">
    <cfRule type="expression" dxfId="164" priority="172">
      <formula>MOD(ROW(),2)</formula>
    </cfRule>
  </conditionalFormatting>
  <conditionalFormatting sqref="G12">
    <cfRule type="expression" dxfId="163" priority="170">
      <formula>MOD(ROW(),2)</formula>
    </cfRule>
  </conditionalFormatting>
  <conditionalFormatting sqref="G10">
    <cfRule type="expression" dxfId="162" priority="168">
      <formula>MOD(ROW(),2)</formula>
    </cfRule>
  </conditionalFormatting>
  <conditionalFormatting sqref="G16">
    <cfRule type="expression" dxfId="161" priority="166">
      <formula>MOD(ROW(),2)</formula>
    </cfRule>
  </conditionalFormatting>
  <conditionalFormatting sqref="G19">
    <cfRule type="expression" dxfId="160" priority="164">
      <formula>MOD(ROW(),2)</formula>
    </cfRule>
  </conditionalFormatting>
  <conditionalFormatting sqref="G21:G22">
    <cfRule type="expression" dxfId="159" priority="162">
      <formula>MOD(ROW(),2)</formula>
    </cfRule>
  </conditionalFormatting>
  <conditionalFormatting sqref="H4">
    <cfRule type="expression" dxfId="158" priority="159">
      <formula>MOD(ROW(),2)</formula>
    </cfRule>
  </conditionalFormatting>
  <conditionalFormatting sqref="H13">
    <cfRule type="expression" dxfId="157" priority="157">
      <formula>MOD(ROW(),2)</formula>
    </cfRule>
  </conditionalFormatting>
  <conditionalFormatting sqref="H17:H18">
    <cfRule type="expression" dxfId="156" priority="153">
      <formula>MOD(ROW(),2)</formula>
    </cfRule>
  </conditionalFormatting>
  <conditionalFormatting sqref="H20">
    <cfRule type="expression" dxfId="155" priority="151">
      <formula>MOD(ROW(),2)</formula>
    </cfRule>
  </conditionalFormatting>
  <conditionalFormatting sqref="H23">
    <cfRule type="expression" dxfId="154" priority="149">
      <formula>MOD(ROW(),2)</formula>
    </cfRule>
  </conditionalFormatting>
  <conditionalFormatting sqref="I27">
    <cfRule type="expression" dxfId="153" priority="148">
      <formula>MOD(ROW(),2)</formula>
    </cfRule>
  </conditionalFormatting>
  <conditionalFormatting sqref="E27:F27">
    <cfRule type="expression" dxfId="152" priority="147">
      <formula>MOD(ROW(),2)</formula>
    </cfRule>
  </conditionalFormatting>
  <conditionalFormatting sqref="G27:H27">
    <cfRule type="expression" dxfId="151" priority="146">
      <formula>MOD(ROW(),2)</formula>
    </cfRule>
  </conditionalFormatting>
  <conditionalFormatting sqref="K11:L11 K5:L6">
    <cfRule type="expression" dxfId="150" priority="145">
      <formula>MOD(ROW(),2)</formula>
    </cfRule>
  </conditionalFormatting>
  <conditionalFormatting sqref="K4:L4">
    <cfRule type="expression" dxfId="149" priority="144">
      <formula>MOD(ROW(),2)</formula>
    </cfRule>
  </conditionalFormatting>
  <conditionalFormatting sqref="K12:L12">
    <cfRule type="expression" dxfId="148" priority="143">
      <formula>MOD(ROW(),2)</formula>
    </cfRule>
  </conditionalFormatting>
  <conditionalFormatting sqref="K14:L14">
    <cfRule type="expression" dxfId="147" priority="142">
      <formula>MOD(ROW(),2)</formula>
    </cfRule>
  </conditionalFormatting>
  <conditionalFormatting sqref="K13:L13">
    <cfRule type="expression" dxfId="146" priority="141">
      <formula>MOD(ROW(),2)</formula>
    </cfRule>
  </conditionalFormatting>
  <conditionalFormatting sqref="K10:L10">
    <cfRule type="expression" dxfId="145" priority="140">
      <formula>MOD(ROW(),2)</formula>
    </cfRule>
  </conditionalFormatting>
  <conditionalFormatting sqref="K15:L15">
    <cfRule type="expression" dxfId="144" priority="139">
      <formula>MOD(ROW(),2)</formula>
    </cfRule>
  </conditionalFormatting>
  <conditionalFormatting sqref="K17:L17">
    <cfRule type="expression" dxfId="143" priority="137">
      <formula>MOD(ROW(),2)</formula>
    </cfRule>
  </conditionalFormatting>
  <conditionalFormatting sqref="K18:L18">
    <cfRule type="expression" dxfId="142" priority="136">
      <formula>MOD(ROW(),2)</formula>
    </cfRule>
  </conditionalFormatting>
  <conditionalFormatting sqref="K19:L19">
    <cfRule type="expression" dxfId="141" priority="135">
      <formula>MOD(ROW(),2)</formula>
    </cfRule>
  </conditionalFormatting>
  <conditionalFormatting sqref="L20">
    <cfRule type="expression" dxfId="140" priority="134">
      <formula>MOD(ROW(),2)</formula>
    </cfRule>
  </conditionalFormatting>
  <conditionalFormatting sqref="K21:L22">
    <cfRule type="expression" dxfId="139" priority="133">
      <formula>MOD(ROW(),2)</formula>
    </cfRule>
  </conditionalFormatting>
  <conditionalFormatting sqref="K23:L23">
    <cfRule type="expression" dxfId="138" priority="132">
      <formula>MOD(ROW(),2)</formula>
    </cfRule>
  </conditionalFormatting>
  <conditionalFormatting sqref="K20">
    <cfRule type="expression" dxfId="137" priority="131">
      <formula>MOD(ROW(),2)</formula>
    </cfRule>
  </conditionalFormatting>
  <conditionalFormatting sqref="K25">
    <cfRule type="expression" dxfId="136" priority="130">
      <formula>MOD(ROW(),2)</formula>
    </cfRule>
  </conditionalFormatting>
  <conditionalFormatting sqref="L25">
    <cfRule type="expression" dxfId="135" priority="129">
      <formula>MOD(ROW(),2)</formula>
    </cfRule>
  </conditionalFormatting>
  <conditionalFormatting sqref="K26:L26">
    <cfRule type="expression" dxfId="134" priority="128">
      <formula>MOD(ROW(),2)</formula>
    </cfRule>
  </conditionalFormatting>
  <conditionalFormatting sqref="K27:L27">
    <cfRule type="expression" dxfId="133" priority="127">
      <formula>MOD(ROW(),2)</formula>
    </cfRule>
  </conditionalFormatting>
  <conditionalFormatting sqref="AC5:BL6 AC11:BL11 U6:W6">
    <cfRule type="expression" dxfId="132" priority="126">
      <formula>MOD(ROW(),2)</formula>
    </cfRule>
  </conditionalFormatting>
  <conditionalFormatting sqref="BM5:BW6 BM11:BW11">
    <cfRule type="expression" dxfId="131" priority="125">
      <formula>MOD(ROW(),2)</formula>
    </cfRule>
  </conditionalFormatting>
  <conditionalFormatting sqref="Y5:AB6 Y11:AB11">
    <cfRule type="expression" dxfId="130" priority="124">
      <formula>MOD(ROW(),2)</formula>
    </cfRule>
  </conditionalFormatting>
  <conditionalFormatting sqref="BX5:BX6 BX11">
    <cfRule type="expression" dxfId="129" priority="123">
      <formula>MOD(ROW(),2)</formula>
    </cfRule>
  </conditionalFormatting>
  <conditionalFormatting sqref="AC4:BX4">
    <cfRule type="expression" dxfId="128" priority="122">
      <formula>MOD(ROW(),2)</formula>
    </cfRule>
  </conditionalFormatting>
  <conditionalFormatting sqref="U4:AB4 X5:X6 X10:X26">
    <cfRule type="expression" dxfId="127" priority="121">
      <formula>MOD(ROW(),2)</formula>
    </cfRule>
  </conditionalFormatting>
  <conditionalFormatting sqref="AC12:BX12">
    <cfRule type="expression" dxfId="126" priority="120">
      <formula>MOD(ROW(),2)</formula>
    </cfRule>
  </conditionalFormatting>
  <conditionalFormatting sqref="Y12:AB12">
    <cfRule type="expression" dxfId="125" priority="119">
      <formula>MOD(ROW(),2)</formula>
    </cfRule>
  </conditionalFormatting>
  <conditionalFormatting sqref="AC13:BX14">
    <cfRule type="expression" dxfId="124" priority="118">
      <formula>MOD(ROW(),2)</formula>
    </cfRule>
  </conditionalFormatting>
  <conditionalFormatting sqref="Y13:AB14">
    <cfRule type="expression" dxfId="123" priority="117">
      <formula>MOD(ROW(),2)</formula>
    </cfRule>
  </conditionalFormatting>
  <conditionalFormatting sqref="AC10:BX10">
    <cfRule type="expression" dxfId="122" priority="116">
      <formula>MOD(ROW(),2)</formula>
    </cfRule>
  </conditionalFormatting>
  <conditionalFormatting sqref="Y10:AB10">
    <cfRule type="expression" dxfId="121" priority="115">
      <formula>MOD(ROW(),2)</formula>
    </cfRule>
  </conditionalFormatting>
  <conditionalFormatting sqref="AC15:BX15">
    <cfRule type="expression" dxfId="120" priority="114">
      <formula>MOD(ROW(),2)</formula>
    </cfRule>
  </conditionalFormatting>
  <conditionalFormatting sqref="Y15:AB15">
    <cfRule type="expression" dxfId="119" priority="113">
      <formula>MOD(ROW(),2)</formula>
    </cfRule>
  </conditionalFormatting>
  <conditionalFormatting sqref="AC16:BX16">
    <cfRule type="expression" dxfId="118" priority="112">
      <formula>MOD(ROW(),2)</formula>
    </cfRule>
  </conditionalFormatting>
  <conditionalFormatting sqref="Y16:AB16">
    <cfRule type="expression" dxfId="117" priority="111">
      <formula>MOD(ROW(),2)</formula>
    </cfRule>
  </conditionalFormatting>
  <conditionalFormatting sqref="AC17:BX18">
    <cfRule type="expression" dxfId="116" priority="110">
      <formula>MOD(ROW(),2)</formula>
    </cfRule>
  </conditionalFormatting>
  <conditionalFormatting sqref="Y17:AB18">
    <cfRule type="expression" dxfId="115" priority="109">
      <formula>MOD(ROW(),2)</formula>
    </cfRule>
  </conditionalFormatting>
  <conditionalFormatting sqref="AC19">
    <cfRule type="expression" dxfId="114" priority="108">
      <formula>MOD(ROW(),2)</formula>
    </cfRule>
  </conditionalFormatting>
  <conditionalFormatting sqref="Y19:AB19">
    <cfRule type="expression" dxfId="113" priority="107">
      <formula>MOD(ROW(),2)</formula>
    </cfRule>
  </conditionalFormatting>
  <conditionalFormatting sqref="AD19:BX19">
    <cfRule type="expression" dxfId="112" priority="106">
      <formula>MOD(ROW(),2)</formula>
    </cfRule>
  </conditionalFormatting>
  <conditionalFormatting sqref="AC20:BL20">
    <cfRule type="expression" dxfId="111" priority="105">
      <formula>MOD(ROW(),2)</formula>
    </cfRule>
  </conditionalFormatting>
  <conditionalFormatting sqref="BM20:BW20">
    <cfRule type="expression" dxfId="110" priority="104">
      <formula>MOD(ROW(),2)</formula>
    </cfRule>
  </conditionalFormatting>
  <conditionalFormatting sqref="Y20:AB20">
    <cfRule type="expression" dxfId="109" priority="103">
      <formula>MOD(ROW(),2)</formula>
    </cfRule>
  </conditionalFormatting>
  <conditionalFormatting sqref="BX20">
    <cfRule type="expression" dxfId="108" priority="102">
      <formula>MOD(ROW(),2)</formula>
    </cfRule>
  </conditionalFormatting>
  <conditionalFormatting sqref="AC21:BX22">
    <cfRule type="expression" dxfId="107" priority="101">
      <formula>MOD(ROW(),2)</formula>
    </cfRule>
  </conditionalFormatting>
  <conditionalFormatting sqref="Y21:AB22">
    <cfRule type="expression" dxfId="106" priority="100">
      <formula>MOD(ROW(),2)</formula>
    </cfRule>
  </conditionalFormatting>
  <conditionalFormatting sqref="AC23:BX23">
    <cfRule type="expression" dxfId="105" priority="99">
      <formula>MOD(ROW(),2)</formula>
    </cfRule>
  </conditionalFormatting>
  <conditionalFormatting sqref="Y23:AB23">
    <cfRule type="expression" dxfId="104" priority="98">
      <formula>MOD(ROW(),2)</formula>
    </cfRule>
  </conditionalFormatting>
  <conditionalFormatting sqref="U5:W5">
    <cfRule type="expression" dxfId="103" priority="97">
      <formula>MOD(ROW(),2)</formula>
    </cfRule>
  </conditionalFormatting>
  <conditionalFormatting sqref="U17:W17">
    <cfRule type="expression" dxfId="102" priority="96">
      <formula>MOD(ROW(),2)</formula>
    </cfRule>
  </conditionalFormatting>
  <conditionalFormatting sqref="U18:W18">
    <cfRule type="expression" dxfId="101" priority="95">
      <formula>MOD(ROW(),2)</formula>
    </cfRule>
  </conditionalFormatting>
  <conditionalFormatting sqref="U19:W19">
    <cfRule type="expression" dxfId="100" priority="94">
      <formula>MOD(ROW(),2)</formula>
    </cfRule>
  </conditionalFormatting>
  <conditionalFormatting sqref="U13:W13">
    <cfRule type="expression" dxfId="99" priority="93">
      <formula>MOD(ROW(),2)</formula>
    </cfRule>
  </conditionalFormatting>
  <conditionalFormatting sqref="U10:W10">
    <cfRule type="expression" dxfId="98" priority="92">
      <formula>MOD(ROW(),2)</formula>
    </cfRule>
  </conditionalFormatting>
  <conditionalFormatting sqref="U11:W11">
    <cfRule type="expression" dxfId="97" priority="91">
      <formula>MOD(ROW(),2)</formula>
    </cfRule>
  </conditionalFormatting>
  <conditionalFormatting sqref="U12:W12">
    <cfRule type="expression" dxfId="96" priority="90">
      <formula>MOD(ROW(),2)</formula>
    </cfRule>
  </conditionalFormatting>
  <conditionalFormatting sqref="U14:W14">
    <cfRule type="expression" dxfId="95" priority="89">
      <formula>MOD(ROW(),2)</formula>
    </cfRule>
  </conditionalFormatting>
  <conditionalFormatting sqref="U20:W20">
    <cfRule type="expression" dxfId="94" priority="88">
      <formula>MOD(ROW(),2)</formula>
    </cfRule>
  </conditionalFormatting>
  <conditionalFormatting sqref="U21:W21">
    <cfRule type="expression" dxfId="93" priority="87">
      <formula>MOD(ROW(),2)</formula>
    </cfRule>
  </conditionalFormatting>
  <conditionalFormatting sqref="U22:W22">
    <cfRule type="expression" dxfId="92" priority="86">
      <formula>MOD(ROW(),2)</formula>
    </cfRule>
  </conditionalFormatting>
  <conditionalFormatting sqref="U23:W23">
    <cfRule type="expression" dxfId="91" priority="85">
      <formula>MOD(ROW(),2)</formula>
    </cfRule>
  </conditionalFormatting>
  <conditionalFormatting sqref="U15:W15">
    <cfRule type="expression" dxfId="90" priority="84">
      <formula>MOD(ROW(),2)</formula>
    </cfRule>
  </conditionalFormatting>
  <conditionalFormatting sqref="U16:W16">
    <cfRule type="expression" dxfId="89" priority="83">
      <formula>MOD(ROW(),2)</formula>
    </cfRule>
  </conditionalFormatting>
  <conditionalFormatting sqref="X27">
    <cfRule type="expression" dxfId="88" priority="82">
      <formula>MOD(ROW(),2)</formula>
    </cfRule>
  </conditionalFormatting>
  <conditionalFormatting sqref="Y27:AB27">
    <cfRule type="expression" dxfId="87" priority="80">
      <formula>MOD(ROW(),2)</formula>
    </cfRule>
  </conditionalFormatting>
  <conditionalFormatting sqref="U27:W27">
    <cfRule type="expression" dxfId="86" priority="79">
      <formula>MOD(ROW(),2)</formula>
    </cfRule>
  </conditionalFormatting>
  <conditionalFormatting sqref="AC27:BX27">
    <cfRule type="expression" dxfId="85" priority="81">
      <formula>MOD(ROW(),2)</formula>
    </cfRule>
  </conditionalFormatting>
  <conditionalFormatting sqref="M27:Q27">
    <cfRule type="expression" dxfId="84" priority="78">
      <formula>MOD(ROW(),2)</formula>
    </cfRule>
  </conditionalFormatting>
  <conditionalFormatting sqref="M24:S24">
    <cfRule type="expression" dxfId="83" priority="76">
      <formula>MOD(ROW(),2)</formula>
    </cfRule>
  </conditionalFormatting>
  <conditionalFormatting sqref="M26:S26 V26">
    <cfRule type="expression" dxfId="82" priority="75">
      <formula>MOD(ROW(),2)</formula>
    </cfRule>
  </conditionalFormatting>
  <conditionalFormatting sqref="C28:D28">
    <cfRule type="expression" dxfId="81" priority="74">
      <formula>MOD(ROW(),2)</formula>
    </cfRule>
  </conditionalFormatting>
  <conditionalFormatting sqref="E28">
    <cfRule type="expression" dxfId="80" priority="72">
      <formula>MOD(ROW(),2)</formula>
    </cfRule>
  </conditionalFormatting>
  <conditionalFormatting sqref="F28">
    <cfRule type="expression" dxfId="79" priority="71">
      <formula>MOD(ROW(),2)</formula>
    </cfRule>
  </conditionalFormatting>
  <conditionalFormatting sqref="I28">
    <cfRule type="expression" dxfId="78" priority="73">
      <formula>MOD(ROW(),2)</formula>
    </cfRule>
  </conditionalFormatting>
  <conditionalFormatting sqref="G28">
    <cfRule type="expression" dxfId="77" priority="70">
      <formula>MOD(ROW(),2)</formula>
    </cfRule>
  </conditionalFormatting>
  <conditionalFormatting sqref="H28">
    <cfRule type="expression" dxfId="76" priority="69">
      <formula>MOD(ROW(),2)</formula>
    </cfRule>
  </conditionalFormatting>
  <conditionalFormatting sqref="K28:L28">
    <cfRule type="expression" dxfId="75" priority="68">
      <formula>MOD(ROW(),2)</formula>
    </cfRule>
  </conditionalFormatting>
  <conditionalFormatting sqref="N28">
    <cfRule type="expression" dxfId="74" priority="67">
      <formula>MOD(ROW(),2)</formula>
    </cfRule>
  </conditionalFormatting>
  <conditionalFormatting sqref="P28">
    <cfRule type="expression" dxfId="73" priority="66">
      <formula>MOD(ROW(),2)</formula>
    </cfRule>
  </conditionalFormatting>
  <conditionalFormatting sqref="Q28:S28">
    <cfRule type="expression" dxfId="72" priority="63">
      <formula>MOD(ROW(),2)</formula>
    </cfRule>
  </conditionalFormatting>
  <conditionalFormatting sqref="T28">
    <cfRule type="expression" dxfId="71" priority="62">
      <formula>MOD(ROW(),2)</formula>
    </cfRule>
  </conditionalFormatting>
  <conditionalFormatting sqref="U28:X28">
    <cfRule type="expression" dxfId="70" priority="61">
      <formula>MOD(ROW(),2)</formula>
    </cfRule>
  </conditionalFormatting>
  <conditionalFormatting sqref="M29:R29 T29">
    <cfRule type="expression" dxfId="69" priority="60">
      <formula>MOD(ROW(),2)</formula>
    </cfRule>
  </conditionalFormatting>
  <conditionalFormatting sqref="C29:D29">
    <cfRule type="expression" dxfId="68" priority="59">
      <formula>MOD(ROW(),2)</formula>
    </cfRule>
  </conditionalFormatting>
  <conditionalFormatting sqref="E29">
    <cfRule type="expression" dxfId="67" priority="57">
      <formula>MOD(ROW(),2)</formula>
    </cfRule>
  </conditionalFormatting>
  <conditionalFormatting sqref="F29">
    <cfRule type="expression" dxfId="66" priority="56">
      <formula>MOD(ROW(),2)</formula>
    </cfRule>
  </conditionalFormatting>
  <conditionalFormatting sqref="I29:J29">
    <cfRule type="expression" dxfId="65" priority="58">
      <formula>MOD(ROW(),2)</formula>
    </cfRule>
  </conditionalFormatting>
  <conditionalFormatting sqref="G29">
    <cfRule type="expression" dxfId="64" priority="55">
      <formula>MOD(ROW(),2)</formula>
    </cfRule>
  </conditionalFormatting>
  <conditionalFormatting sqref="H29">
    <cfRule type="expression" dxfId="63" priority="54">
      <formula>MOD(ROW(),2)</formula>
    </cfRule>
  </conditionalFormatting>
  <conditionalFormatting sqref="K29:L29">
    <cfRule type="expression" dxfId="62" priority="53">
      <formula>MOD(ROW(),2)</formula>
    </cfRule>
  </conditionalFormatting>
  <conditionalFormatting sqref="X29">
    <cfRule type="expression" dxfId="61" priority="52">
      <formula>MOD(ROW(),2)</formula>
    </cfRule>
  </conditionalFormatting>
  <conditionalFormatting sqref="AC29:BX29">
    <cfRule type="expression" dxfId="60" priority="51">
      <formula>MOD(ROW(),2)</formula>
    </cfRule>
  </conditionalFormatting>
  <conditionalFormatting sqref="Y29:AB29">
    <cfRule type="expression" dxfId="59" priority="50">
      <formula>MOD(ROW(),2)</formula>
    </cfRule>
  </conditionalFormatting>
  <conditionalFormatting sqref="U29:W29">
    <cfRule type="expression" dxfId="58" priority="49">
      <formula>MOD(ROW(),2)</formula>
    </cfRule>
  </conditionalFormatting>
  <conditionalFormatting sqref="M8:T8">
    <cfRule type="expression" dxfId="57" priority="48">
      <formula>MOD(ROW(),2)</formula>
    </cfRule>
  </conditionalFormatting>
  <conditionalFormatting sqref="E8">
    <cfRule type="expression" dxfId="56" priority="44">
      <formula>MOD(ROW(),2)</formula>
    </cfRule>
  </conditionalFormatting>
  <conditionalFormatting sqref="C8:D8">
    <cfRule type="expression" dxfId="55" priority="47">
      <formula>MOD(ROW(),2)</formula>
    </cfRule>
  </conditionalFormatting>
  <conditionalFormatting sqref="F8">
    <cfRule type="expression" dxfId="54" priority="43">
      <formula>MOD(ROW(),2)</formula>
    </cfRule>
  </conditionalFormatting>
  <conditionalFormatting sqref="I8">
    <cfRule type="expression" dxfId="53" priority="46">
      <formula>MOD(ROW(),2)</formula>
    </cfRule>
  </conditionalFormatting>
  <conditionalFormatting sqref="J8">
    <cfRule type="expression" dxfId="52" priority="45">
      <formula>MOD(ROW(),2)</formula>
    </cfRule>
  </conditionalFormatting>
  <conditionalFormatting sqref="H8">
    <cfRule type="expression" dxfId="51" priority="41">
      <formula>MOD(ROW(),2)</formula>
    </cfRule>
  </conditionalFormatting>
  <conditionalFormatting sqref="G8">
    <cfRule type="expression" dxfId="50" priority="42">
      <formula>MOD(ROW(),2)</formula>
    </cfRule>
  </conditionalFormatting>
  <conditionalFormatting sqref="K8:L8">
    <cfRule type="expression" dxfId="49" priority="40">
      <formula>MOD(ROW(),2)</formula>
    </cfRule>
  </conditionalFormatting>
  <conditionalFormatting sqref="AC8:BL8 U8:W8">
    <cfRule type="expression" dxfId="48" priority="39">
      <formula>MOD(ROW(),2)</formula>
    </cfRule>
  </conditionalFormatting>
  <conditionalFormatting sqref="BM8:BW8">
    <cfRule type="expression" dxfId="47" priority="38">
      <formula>MOD(ROW(),2)</formula>
    </cfRule>
  </conditionalFormatting>
  <conditionalFormatting sqref="Y8:AB8">
    <cfRule type="expression" dxfId="46" priority="37">
      <formula>MOD(ROW(),2)</formula>
    </cfRule>
  </conditionalFormatting>
  <conditionalFormatting sqref="BX8">
    <cfRule type="expression" dxfId="45" priority="36">
      <formula>MOD(ROW(),2)</formula>
    </cfRule>
  </conditionalFormatting>
  <conditionalFormatting sqref="X8">
    <cfRule type="expression" dxfId="44" priority="35">
      <formula>MOD(ROW(),2)</formula>
    </cfRule>
  </conditionalFormatting>
  <conditionalFormatting sqref="M7:T7">
    <cfRule type="expression" dxfId="43" priority="34">
      <formula>MOD(ROW(),2)</formula>
    </cfRule>
  </conditionalFormatting>
  <conditionalFormatting sqref="E7">
    <cfRule type="expression" dxfId="42" priority="30">
      <formula>MOD(ROW(),2)</formula>
    </cfRule>
  </conditionalFormatting>
  <conditionalFormatting sqref="C7:D7">
    <cfRule type="expression" dxfId="41" priority="33">
      <formula>MOD(ROW(),2)</formula>
    </cfRule>
  </conditionalFormatting>
  <conditionalFormatting sqref="F7">
    <cfRule type="expression" dxfId="40" priority="29">
      <formula>MOD(ROW(),2)</formula>
    </cfRule>
  </conditionalFormatting>
  <conditionalFormatting sqref="I7">
    <cfRule type="expression" dxfId="39" priority="32">
      <formula>MOD(ROW(),2)</formula>
    </cfRule>
  </conditionalFormatting>
  <conditionalFormatting sqref="J7">
    <cfRule type="expression" dxfId="38" priority="31">
      <formula>MOD(ROW(),2)</formula>
    </cfRule>
  </conditionalFormatting>
  <conditionalFormatting sqref="H7">
    <cfRule type="expression" dxfId="37" priority="27">
      <formula>MOD(ROW(),2)</formula>
    </cfRule>
  </conditionalFormatting>
  <conditionalFormatting sqref="G7">
    <cfRule type="expression" dxfId="36" priority="28">
      <formula>MOD(ROW(),2)</formula>
    </cfRule>
  </conditionalFormatting>
  <conditionalFormatting sqref="K7:L7">
    <cfRule type="expression" dxfId="35" priority="26">
      <formula>MOD(ROW(),2)</formula>
    </cfRule>
  </conditionalFormatting>
  <conditionalFormatting sqref="AC7:BL7 U7:W7">
    <cfRule type="expression" dxfId="34" priority="25">
      <formula>MOD(ROW(),2)</formula>
    </cfRule>
  </conditionalFormatting>
  <conditionalFormatting sqref="BM7:BW7">
    <cfRule type="expression" dxfId="33" priority="24">
      <formula>MOD(ROW(),2)</formula>
    </cfRule>
  </conditionalFormatting>
  <conditionalFormatting sqref="Y7:AB7">
    <cfRule type="expression" dxfId="32" priority="23">
      <formula>MOD(ROW(),2)</formula>
    </cfRule>
  </conditionalFormatting>
  <conditionalFormatting sqref="BX7">
    <cfRule type="expression" dxfId="31" priority="22">
      <formula>MOD(ROW(),2)</formula>
    </cfRule>
  </conditionalFormatting>
  <conditionalFormatting sqref="X7">
    <cfRule type="expression" dxfId="30" priority="21">
      <formula>MOD(ROW(),2)</formula>
    </cfRule>
  </conditionalFormatting>
  <conditionalFormatting sqref="U24:W24">
    <cfRule type="expression" dxfId="29" priority="20">
      <formula>MOD(ROW(),2)</formula>
    </cfRule>
  </conditionalFormatting>
  <conditionalFormatting sqref="M9:T9">
    <cfRule type="expression" dxfId="28" priority="19">
      <formula>MOD(ROW(),2)</formula>
    </cfRule>
  </conditionalFormatting>
  <conditionalFormatting sqref="E9">
    <cfRule type="expression" dxfId="27" priority="15">
      <formula>MOD(ROW(),2)</formula>
    </cfRule>
  </conditionalFormatting>
  <conditionalFormatting sqref="F9">
    <cfRule type="expression" dxfId="26" priority="14">
      <formula>MOD(ROW(),2)</formula>
    </cfRule>
  </conditionalFormatting>
  <conditionalFormatting sqref="C9:D9">
    <cfRule type="expression" dxfId="25" priority="18">
      <formula>MOD(ROW(),2)</formula>
    </cfRule>
  </conditionalFormatting>
  <conditionalFormatting sqref="J9">
    <cfRule type="expression" dxfId="24" priority="17">
      <formula>MOD(ROW(),2)</formula>
    </cfRule>
  </conditionalFormatting>
  <conditionalFormatting sqref="I9">
    <cfRule type="expression" dxfId="23" priority="16">
      <formula>MOD(ROW(),2)</formula>
    </cfRule>
  </conditionalFormatting>
  <conditionalFormatting sqref="H9">
    <cfRule type="expression" dxfId="22" priority="12">
      <formula>MOD(ROW(),2)</formula>
    </cfRule>
  </conditionalFormatting>
  <conditionalFormatting sqref="G9">
    <cfRule type="expression" dxfId="21" priority="13">
      <formula>MOD(ROW(),2)</formula>
    </cfRule>
  </conditionalFormatting>
  <conditionalFormatting sqref="K9:L9">
    <cfRule type="expression" dxfId="20" priority="11">
      <formula>MOD(ROW(),2)</formula>
    </cfRule>
  </conditionalFormatting>
  <conditionalFormatting sqref="X9">
    <cfRule type="expression" dxfId="19" priority="10">
      <formula>MOD(ROW(),2)</formula>
    </cfRule>
  </conditionalFormatting>
  <conditionalFormatting sqref="AC9:BX9">
    <cfRule type="expression" dxfId="18" priority="9">
      <formula>MOD(ROW(),2)</formula>
    </cfRule>
  </conditionalFormatting>
  <conditionalFormatting sqref="Y9:AB9">
    <cfRule type="expression" dxfId="17" priority="8">
      <formula>MOD(ROW(),2)</formula>
    </cfRule>
  </conditionalFormatting>
  <conditionalFormatting sqref="V9">
    <cfRule type="expression" dxfId="16" priority="7">
      <formula>MOD(ROW(),2)</formula>
    </cfRule>
  </conditionalFormatting>
  <conditionalFormatting sqref="S27">
    <cfRule type="expression" dxfId="15" priority="5">
      <formula>MOD(ROW(),2)</formula>
    </cfRule>
  </conditionalFormatting>
  <conditionalFormatting sqref="S29">
    <cfRule type="expression" dxfId="14" priority="4">
      <formula>MOD(ROW(),2)</formula>
    </cfRule>
  </conditionalFormatting>
  <conditionalFormatting sqref="C15:H15">
    <cfRule type="expression" dxfId="13" priority="3">
      <formula>MOD(ROW(),2)</formula>
    </cfRule>
  </conditionalFormatting>
  <conditionalFormatting sqref="U9">
    <cfRule type="expression" dxfId="12" priority="2">
      <formula>MOD(ROW(),2)</formula>
    </cfRule>
  </conditionalFormatting>
  <conditionalFormatting sqref="W9">
    <cfRule type="expression" dxfId="11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5DC9-6E85-4ED7-A16C-948F5AC34BCC}">
  <sheetPr>
    <tabColor theme="2" tint="-9.9978637043366805E-2"/>
  </sheetPr>
  <dimension ref="A2:K39"/>
  <sheetViews>
    <sheetView workbookViewId="0">
      <selection activeCell="J11" sqref="J11"/>
    </sheetView>
  </sheetViews>
  <sheetFormatPr baseColWidth="10" defaultColWidth="11.42578125" defaultRowHeight="15" x14ac:dyDescent="0.25"/>
  <cols>
    <col min="1" max="1" width="36" customWidth="1"/>
    <col min="2" max="2" width="12.7109375" bestFit="1" customWidth="1"/>
    <col min="3" max="3" width="13.28515625" bestFit="1" customWidth="1"/>
    <col min="4" max="4" width="13.42578125" bestFit="1" customWidth="1"/>
  </cols>
  <sheetData>
    <row r="2" spans="1:11" x14ac:dyDescent="0.25">
      <c r="F2" s="37" t="s">
        <v>445</v>
      </c>
      <c r="G2" s="37"/>
      <c r="H2" s="37"/>
    </row>
    <row r="3" spans="1:11" x14ac:dyDescent="0.25">
      <c r="B3" s="4" t="s">
        <v>87</v>
      </c>
      <c r="C3" s="30" t="s">
        <v>353</v>
      </c>
      <c r="D3" s="30" t="s">
        <v>354</v>
      </c>
      <c r="E3" s="30" t="s">
        <v>355</v>
      </c>
      <c r="F3" s="31" t="s">
        <v>442</v>
      </c>
      <c r="G3" s="31" t="s">
        <v>443</v>
      </c>
      <c r="H3" s="31" t="s">
        <v>446</v>
      </c>
      <c r="I3" s="31" t="s">
        <v>447</v>
      </c>
      <c r="J3" s="31" t="s">
        <v>448</v>
      </c>
      <c r="K3" s="31" t="s">
        <v>444</v>
      </c>
    </row>
    <row r="4" spans="1:11" x14ac:dyDescent="0.25">
      <c r="A4" s="4" t="s">
        <v>88</v>
      </c>
      <c r="B4" s="3" t="s">
        <v>85</v>
      </c>
      <c r="C4" s="2" t="s">
        <v>135</v>
      </c>
      <c r="D4" s="2" t="s">
        <v>429</v>
      </c>
      <c r="E4" s="2" t="s">
        <v>430</v>
      </c>
    </row>
    <row r="5" spans="1:11" x14ac:dyDescent="0.25">
      <c r="A5" s="9" t="s">
        <v>356</v>
      </c>
      <c r="B5" s="2" t="s">
        <v>357</v>
      </c>
      <c r="C5">
        <v>92.4</v>
      </c>
      <c r="D5">
        <v>1032.2</v>
      </c>
      <c r="F5" t="s">
        <v>455</v>
      </c>
    </row>
    <row r="6" spans="1:11" x14ac:dyDescent="0.25">
      <c r="A6" s="9" t="s">
        <v>358</v>
      </c>
      <c r="B6" s="2" t="s">
        <v>359</v>
      </c>
      <c r="C6">
        <v>120</v>
      </c>
      <c r="D6">
        <v>120</v>
      </c>
    </row>
    <row r="7" spans="1:11" x14ac:dyDescent="0.25">
      <c r="A7" s="9" t="s">
        <v>360</v>
      </c>
      <c r="B7" s="2" t="s">
        <v>361</v>
      </c>
      <c r="C7">
        <v>75</v>
      </c>
      <c r="D7">
        <v>75</v>
      </c>
    </row>
    <row r="8" spans="1:11" x14ac:dyDescent="0.25">
      <c r="A8" s="9" t="s">
        <v>362</v>
      </c>
      <c r="B8" s="2" t="s">
        <v>363</v>
      </c>
      <c r="C8">
        <v>30</v>
      </c>
      <c r="D8">
        <v>600</v>
      </c>
    </row>
    <row r="9" spans="1:11" x14ac:dyDescent="0.25">
      <c r="A9" s="9" t="s">
        <v>364</v>
      </c>
      <c r="B9" s="2" t="s">
        <v>365</v>
      </c>
      <c r="C9">
        <v>577</v>
      </c>
      <c r="D9">
        <v>3462</v>
      </c>
    </row>
    <row r="10" spans="1:11" x14ac:dyDescent="0.25">
      <c r="A10" s="9" t="s">
        <v>366</v>
      </c>
      <c r="B10" s="2" t="s">
        <v>367</v>
      </c>
      <c r="C10">
        <v>60</v>
      </c>
      <c r="D10">
        <v>305</v>
      </c>
    </row>
    <row r="11" spans="1:11" x14ac:dyDescent="0.25">
      <c r="A11" s="9" t="s">
        <v>368</v>
      </c>
      <c r="B11" s="2" t="s">
        <v>369</v>
      </c>
      <c r="C11">
        <v>166.3</v>
      </c>
      <c r="D11">
        <v>166.3</v>
      </c>
    </row>
    <row r="12" spans="1:11" x14ac:dyDescent="0.25">
      <c r="A12" s="9" t="s">
        <v>370</v>
      </c>
      <c r="B12" s="2" t="s">
        <v>371</v>
      </c>
      <c r="C12">
        <v>221.6</v>
      </c>
      <c r="D12">
        <v>221.6</v>
      </c>
    </row>
    <row r="13" spans="1:11" x14ac:dyDescent="0.25">
      <c r="A13" s="9" t="s">
        <v>372</v>
      </c>
      <c r="B13" s="2" t="s">
        <v>373</v>
      </c>
      <c r="C13">
        <v>115.2</v>
      </c>
      <c r="D13">
        <v>115.2</v>
      </c>
    </row>
    <row r="14" spans="1:11" x14ac:dyDescent="0.25">
      <c r="A14" s="9" t="s">
        <v>374</v>
      </c>
      <c r="B14" s="2" t="s">
        <v>375</v>
      </c>
      <c r="C14">
        <v>67.5</v>
      </c>
      <c r="D14">
        <v>67.5</v>
      </c>
    </row>
    <row r="15" spans="1:11" x14ac:dyDescent="0.25">
      <c r="A15" s="9" t="s">
        <v>376</v>
      </c>
      <c r="B15" s="2" t="s">
        <v>377</v>
      </c>
      <c r="C15">
        <v>86.3</v>
      </c>
      <c r="D15">
        <v>86.3</v>
      </c>
    </row>
    <row r="16" spans="1:11" x14ac:dyDescent="0.25">
      <c r="A16" s="9" t="s">
        <v>378</v>
      </c>
      <c r="B16" s="2" t="s">
        <v>379</v>
      </c>
      <c r="C16">
        <v>225</v>
      </c>
      <c r="D16">
        <v>225</v>
      </c>
    </row>
    <row r="17" spans="1:11" x14ac:dyDescent="0.25">
      <c r="A17" s="9" t="s">
        <v>380</v>
      </c>
      <c r="B17" s="2" t="s">
        <v>381</v>
      </c>
      <c r="C17">
        <v>92</v>
      </c>
      <c r="D17">
        <v>252</v>
      </c>
    </row>
    <row r="18" spans="1:11" x14ac:dyDescent="0.25">
      <c r="A18" s="9" t="s">
        <v>382</v>
      </c>
      <c r="B18" s="2" t="s">
        <v>383</v>
      </c>
      <c r="C18">
        <v>36</v>
      </c>
      <c r="D18">
        <v>1460</v>
      </c>
    </row>
    <row r="19" spans="1:11" x14ac:dyDescent="0.25">
      <c r="A19" s="9" t="s">
        <v>384</v>
      </c>
      <c r="B19" s="2" t="s">
        <v>385</v>
      </c>
      <c r="C19">
        <v>93</v>
      </c>
      <c r="D19">
        <v>108</v>
      </c>
      <c r="I19" t="s">
        <v>451</v>
      </c>
      <c r="J19">
        <v>1000000</v>
      </c>
    </row>
    <row r="20" spans="1:11" x14ac:dyDescent="0.25">
      <c r="A20" s="9" t="s">
        <v>386</v>
      </c>
      <c r="B20" s="2" t="s">
        <v>387</v>
      </c>
      <c r="C20">
        <v>29</v>
      </c>
      <c r="D20">
        <v>29</v>
      </c>
      <c r="I20" t="s">
        <v>451</v>
      </c>
      <c r="J20">
        <v>1000000</v>
      </c>
    </row>
    <row r="21" spans="1:11" x14ac:dyDescent="0.25">
      <c r="A21" s="9" t="s">
        <v>388</v>
      </c>
      <c r="B21" s="2" t="s">
        <v>389</v>
      </c>
      <c r="C21">
        <v>15</v>
      </c>
      <c r="D21">
        <v>21.1</v>
      </c>
    </row>
    <row r="22" spans="1:11" x14ac:dyDescent="0.25">
      <c r="A22" s="9" t="s">
        <v>390</v>
      </c>
      <c r="B22" s="2" t="s">
        <v>391</v>
      </c>
      <c r="C22">
        <v>152</v>
      </c>
      <c r="D22">
        <v>234</v>
      </c>
      <c r="E22">
        <v>193</v>
      </c>
    </row>
    <row r="23" spans="1:11" x14ac:dyDescent="0.25">
      <c r="A23" s="9" t="s">
        <v>392</v>
      </c>
      <c r="B23" s="2" t="s">
        <v>393</v>
      </c>
      <c r="C23">
        <v>75</v>
      </c>
      <c r="D23">
        <v>407</v>
      </c>
      <c r="E23">
        <v>241</v>
      </c>
    </row>
    <row r="24" spans="1:11" x14ac:dyDescent="0.25">
      <c r="A24" s="9" t="s">
        <v>394</v>
      </c>
      <c r="B24" s="2" t="s">
        <v>395</v>
      </c>
      <c r="C24">
        <v>102</v>
      </c>
      <c r="D24">
        <v>222</v>
      </c>
      <c r="E24">
        <v>162</v>
      </c>
      <c r="G24" t="s">
        <v>449</v>
      </c>
      <c r="H24">
        <v>100000</v>
      </c>
      <c r="I24" t="s">
        <v>450</v>
      </c>
      <c r="J24">
        <v>1000000</v>
      </c>
    </row>
    <row r="25" spans="1:11" x14ac:dyDescent="0.25">
      <c r="A25" s="9" t="s">
        <v>396</v>
      </c>
      <c r="B25" s="2" t="s">
        <v>397</v>
      </c>
      <c r="C25">
        <v>60</v>
      </c>
      <c r="D25">
        <v>146</v>
      </c>
      <c r="E25">
        <v>103</v>
      </c>
      <c r="K25" t="s">
        <v>452</v>
      </c>
    </row>
    <row r="26" spans="1:11" x14ac:dyDescent="0.25">
      <c r="A26" s="9" t="s">
        <v>398</v>
      </c>
      <c r="B26" s="2" t="s">
        <v>399</v>
      </c>
      <c r="C26">
        <v>2</v>
      </c>
      <c r="D26">
        <v>2</v>
      </c>
    </row>
    <row r="27" spans="1:11" x14ac:dyDescent="0.25">
      <c r="A27" s="9" t="s">
        <v>400</v>
      </c>
      <c r="B27" s="2" t="s">
        <v>401</v>
      </c>
      <c r="C27">
        <v>16</v>
      </c>
      <c r="D27">
        <v>6931</v>
      </c>
      <c r="E27">
        <v>94</v>
      </c>
    </row>
    <row r="28" spans="1:11" x14ac:dyDescent="0.25">
      <c r="A28" s="12" t="s">
        <v>402</v>
      </c>
      <c r="B28" s="2" t="s">
        <v>403</v>
      </c>
      <c r="C28">
        <v>29</v>
      </c>
      <c r="D28">
        <v>29</v>
      </c>
    </row>
    <row r="29" spans="1:11" x14ac:dyDescent="0.25">
      <c r="A29" s="12" t="s">
        <v>404</v>
      </c>
      <c r="B29" s="2" t="s">
        <v>405</v>
      </c>
      <c r="C29">
        <v>50</v>
      </c>
      <c r="D29">
        <v>377</v>
      </c>
      <c r="E29">
        <v>144</v>
      </c>
    </row>
    <row r="30" spans="1:11" x14ac:dyDescent="0.25">
      <c r="A30" s="12" t="s">
        <v>406</v>
      </c>
      <c r="B30" s="2" t="s">
        <v>407</v>
      </c>
      <c r="C30">
        <v>8</v>
      </c>
      <c r="D30">
        <v>212</v>
      </c>
      <c r="E30">
        <v>64</v>
      </c>
    </row>
    <row r="31" spans="1:11" x14ac:dyDescent="0.25">
      <c r="A31" s="9" t="s">
        <v>408</v>
      </c>
      <c r="B31" s="2" t="s">
        <v>409</v>
      </c>
      <c r="C31">
        <v>87</v>
      </c>
      <c r="D31">
        <v>87</v>
      </c>
    </row>
    <row r="32" spans="1:11" x14ac:dyDescent="0.25">
      <c r="A32" s="12" t="s">
        <v>410</v>
      </c>
      <c r="B32" s="2" t="s">
        <v>411</v>
      </c>
      <c r="C32">
        <v>382</v>
      </c>
      <c r="D32">
        <v>550</v>
      </c>
      <c r="E32">
        <v>466</v>
      </c>
    </row>
    <row r="33" spans="1:11" x14ac:dyDescent="0.25">
      <c r="A33" s="9" t="s">
        <v>412</v>
      </c>
      <c r="B33" s="2" t="s">
        <v>413</v>
      </c>
      <c r="C33">
        <v>47</v>
      </c>
      <c r="D33">
        <v>133</v>
      </c>
      <c r="E33">
        <v>90</v>
      </c>
    </row>
    <row r="34" spans="1:11" x14ac:dyDescent="0.25">
      <c r="A34" s="12" t="s">
        <v>414</v>
      </c>
      <c r="B34" s="2" t="s">
        <v>415</v>
      </c>
      <c r="C34">
        <v>15</v>
      </c>
      <c r="D34">
        <v>31</v>
      </c>
    </row>
    <row r="35" spans="1:11" x14ac:dyDescent="0.25">
      <c r="A35" s="12" t="s">
        <v>432</v>
      </c>
      <c r="B35" s="2" t="s">
        <v>433</v>
      </c>
      <c r="C35">
        <v>191</v>
      </c>
      <c r="D35">
        <v>191</v>
      </c>
      <c r="G35" t="s">
        <v>449</v>
      </c>
      <c r="H35">
        <v>100000</v>
      </c>
      <c r="I35" t="s">
        <v>450</v>
      </c>
      <c r="J35">
        <v>1000000</v>
      </c>
      <c r="K35" t="s">
        <v>452</v>
      </c>
    </row>
    <row r="36" spans="1:11" x14ac:dyDescent="0.25">
      <c r="A36" s="12" t="s">
        <v>453</v>
      </c>
      <c r="B36" s="2" t="s">
        <v>454</v>
      </c>
      <c r="C36">
        <v>100</v>
      </c>
      <c r="D36">
        <v>100</v>
      </c>
      <c r="K36" t="s">
        <v>452</v>
      </c>
    </row>
    <row r="37" spans="1:11" x14ac:dyDescent="0.25">
      <c r="A37" s="9" t="s">
        <v>534</v>
      </c>
      <c r="B37" s="2"/>
      <c r="C37">
        <v>17.7</v>
      </c>
      <c r="D37">
        <v>60.2</v>
      </c>
    </row>
    <row r="38" spans="1:11" x14ac:dyDescent="0.25">
      <c r="A38" s="12" t="s">
        <v>535</v>
      </c>
      <c r="B38" s="2"/>
      <c r="C38">
        <v>40</v>
      </c>
      <c r="D38">
        <v>60</v>
      </c>
    </row>
    <row r="39" spans="1:11" x14ac:dyDescent="0.25">
      <c r="A39" s="9" t="s">
        <v>536</v>
      </c>
      <c r="C39" s="15" t="s">
        <v>537</v>
      </c>
      <c r="D39" s="15" t="s">
        <v>538</v>
      </c>
    </row>
  </sheetData>
  <mergeCells count="1">
    <mergeCell ref="F2:H2"/>
  </mergeCells>
  <phoneticPr fontId="7" type="noConversion"/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5B54-BF1F-407B-902F-1B9DCD0D2B5D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E458-462B-4F5A-AB5D-D3CE587C29B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30BF-730E-473F-9886-B9AA2E67FC7C}">
  <dimension ref="A1:T4"/>
  <sheetViews>
    <sheetView topLeftCell="P1" workbookViewId="0">
      <selection activeCell="S1" sqref="S1:T1048576"/>
    </sheetView>
  </sheetViews>
  <sheetFormatPr baseColWidth="10" defaultRowHeight="15" x14ac:dyDescent="0.25"/>
  <cols>
    <col min="1" max="1" width="30.5703125" customWidth="1"/>
    <col min="2" max="2" width="12.7109375" bestFit="1" customWidth="1"/>
    <col min="3" max="7" width="26.7109375" bestFit="1" customWidth="1"/>
    <col min="8" max="8" width="23.42578125" bestFit="1" customWidth="1"/>
    <col min="9" max="9" width="23.42578125" customWidth="1"/>
    <col min="10" max="10" width="28.5703125" bestFit="1" customWidth="1"/>
    <col min="11" max="11" width="25.7109375" bestFit="1" customWidth="1"/>
    <col min="12" max="15" width="23.42578125" bestFit="1" customWidth="1"/>
    <col min="16" max="16" width="23.42578125" customWidth="1"/>
    <col min="17" max="17" width="23.42578125" bestFit="1" customWidth="1"/>
    <col min="18" max="19" width="23.42578125" customWidth="1"/>
    <col min="20" max="20" width="27.7109375" bestFit="1" customWidth="1"/>
    <col min="21" max="49" width="23.42578125" bestFit="1" customWidth="1"/>
  </cols>
  <sheetData>
    <row r="1" spans="1:20" ht="20.25" thickBot="1" x14ac:dyDescent="0.35">
      <c r="A1" s="8" t="s">
        <v>498</v>
      </c>
    </row>
    <row r="2" spans="1:20" ht="15.75" thickTop="1" x14ac:dyDescent="0.25">
      <c r="B2" s="4" t="s">
        <v>87</v>
      </c>
      <c r="C2" s="9" t="s">
        <v>508</v>
      </c>
      <c r="D2" s="9" t="s">
        <v>509</v>
      </c>
      <c r="E2" s="9" t="s">
        <v>511</v>
      </c>
      <c r="F2" s="9" t="s">
        <v>513</v>
      </c>
      <c r="G2" s="9" t="s">
        <v>507</v>
      </c>
      <c r="H2" s="12" t="s">
        <v>503</v>
      </c>
      <c r="I2" s="12" t="s">
        <v>540</v>
      </c>
      <c r="J2" s="12" t="s">
        <v>504</v>
      </c>
      <c r="K2" s="12" t="s">
        <v>505</v>
      </c>
      <c r="L2" s="12" t="s">
        <v>520</v>
      </c>
      <c r="M2" s="12" t="s">
        <v>519</v>
      </c>
      <c r="N2" s="12" t="s">
        <v>522</v>
      </c>
      <c r="O2" s="12" t="s">
        <v>523</v>
      </c>
      <c r="P2" s="12" t="s">
        <v>542</v>
      </c>
      <c r="Q2" s="12" t="s">
        <v>524</v>
      </c>
      <c r="R2" s="12" t="s">
        <v>526</v>
      </c>
      <c r="S2" s="12" t="s">
        <v>549</v>
      </c>
      <c r="T2" s="12" t="s">
        <v>547</v>
      </c>
    </row>
    <row r="3" spans="1:20" x14ac:dyDescent="0.25">
      <c r="A3" s="4" t="s">
        <v>499</v>
      </c>
      <c r="B3" s="3" t="s">
        <v>85</v>
      </c>
      <c r="C3" s="2" t="s">
        <v>506</v>
      </c>
      <c r="D3" s="2" t="s">
        <v>510</v>
      </c>
      <c r="E3" s="2" t="s">
        <v>512</v>
      </c>
      <c r="F3" s="2" t="s">
        <v>514</v>
      </c>
      <c r="G3" s="2" t="s">
        <v>502</v>
      </c>
      <c r="H3" s="2" t="s">
        <v>518</v>
      </c>
      <c r="I3" s="2" t="s">
        <v>539</v>
      </c>
      <c r="J3" s="2" t="s">
        <v>517</v>
      </c>
      <c r="K3" s="2" t="s">
        <v>516</v>
      </c>
      <c r="L3" s="2" t="s">
        <v>521</v>
      </c>
      <c r="M3" s="2" t="s">
        <v>515</v>
      </c>
      <c r="N3" s="2" t="s">
        <v>522</v>
      </c>
      <c r="O3" s="2" t="s">
        <v>523</v>
      </c>
      <c r="P3" s="2" t="s">
        <v>541</v>
      </c>
      <c r="Q3" s="2" t="s">
        <v>525</v>
      </c>
      <c r="R3" s="2" t="s">
        <v>527</v>
      </c>
      <c r="S3" s="2" t="s">
        <v>544</v>
      </c>
      <c r="T3" s="2" t="s">
        <v>546</v>
      </c>
    </row>
    <row r="4" spans="1:20" s="15" customFormat="1" x14ac:dyDescent="0.25">
      <c r="A4" s="33" t="s">
        <v>501</v>
      </c>
      <c r="B4" s="32" t="s">
        <v>500</v>
      </c>
      <c r="C4" s="15" t="s">
        <v>528</v>
      </c>
      <c r="D4" s="15" t="s">
        <v>529</v>
      </c>
      <c r="E4" s="15">
        <v>20000</v>
      </c>
      <c r="F4" s="15">
        <v>1000</v>
      </c>
      <c r="G4" s="15">
        <v>0.03</v>
      </c>
      <c r="H4" s="15">
        <v>10</v>
      </c>
      <c r="I4" s="15">
        <v>1000</v>
      </c>
      <c r="J4" s="15">
        <v>0.1</v>
      </c>
      <c r="K4" s="15">
        <v>1</v>
      </c>
      <c r="L4" s="15">
        <v>0.01</v>
      </c>
      <c r="M4" s="15">
        <v>0.01</v>
      </c>
      <c r="N4" s="15">
        <v>0.7</v>
      </c>
      <c r="O4" s="15">
        <v>0.1</v>
      </c>
      <c r="Q4" s="15">
        <v>0.1</v>
      </c>
      <c r="R4" s="15">
        <v>0.1</v>
      </c>
      <c r="S4" s="15" t="s">
        <v>555</v>
      </c>
      <c r="T4" s="15">
        <v>0</v>
      </c>
    </row>
  </sheetData>
  <conditionalFormatting sqref="G4">
    <cfRule type="expression" dxfId="10" priority="22">
      <formula>MOD(ROW(),2)</formula>
    </cfRule>
  </conditionalFormatting>
  <conditionalFormatting sqref="H4:I4">
    <cfRule type="expression" dxfId="9" priority="21">
      <formula>MOD(ROW(),2)</formula>
    </cfRule>
  </conditionalFormatting>
  <conditionalFormatting sqref="J4:K4 N4:Q4 S4:U4">
    <cfRule type="expression" dxfId="8" priority="11">
      <formula>MOD(ROW(),2)</formula>
    </cfRule>
  </conditionalFormatting>
  <conditionalFormatting sqref="D4">
    <cfRule type="expression" dxfId="7" priority="8">
      <formula>MOD(ROW(),2)</formula>
    </cfRule>
  </conditionalFormatting>
  <conditionalFormatting sqref="C4">
    <cfRule type="expression" dxfId="6" priority="7">
      <formula>MOD(ROW(),2)</formula>
    </cfRule>
  </conditionalFormatting>
  <conditionalFormatting sqref="E4">
    <cfRule type="expression" dxfId="5" priority="6">
      <formula>MOD(ROW(),2)</formula>
    </cfRule>
  </conditionalFormatting>
  <conditionalFormatting sqref="F4">
    <cfRule type="expression" dxfId="4" priority="5">
      <formula>MOD(ROW(),2)</formula>
    </cfRule>
  </conditionalFormatting>
  <conditionalFormatting sqref="L4">
    <cfRule type="expression" dxfId="3" priority="4">
      <formula>MOD(ROW(),2)</formula>
    </cfRule>
  </conditionalFormatting>
  <conditionalFormatting sqref="M4">
    <cfRule type="expression" dxfId="2" priority="3">
      <formula>MOD(ROW(),2)</formula>
    </cfRule>
  </conditionalFormatting>
  <conditionalFormatting sqref="V4:AW4">
    <cfRule type="expression" dxfId="1" priority="2">
      <formula>MOD(ROW(),2)</formula>
    </cfRule>
  </conditionalFormatting>
  <conditionalFormatting sqref="R4">
    <cfRule type="expression" dxfId="0" priority="1">
      <formula>MOD(ROW(),2)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Antibodies</vt:lpstr>
      <vt:lpstr>Cell Lines</vt:lpstr>
      <vt:lpstr>Linkers</vt:lpstr>
      <vt:lpstr>Payloads</vt:lpstr>
      <vt:lpstr>Tumor</vt:lpstr>
      <vt:lpstr>Duocarmycin</vt:lpstr>
      <vt:lpstr>Non-Cytotoxic</vt:lpstr>
      <vt:lpstr>TLR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 Lindroos</dc:creator>
  <cp:lastModifiedBy>Judith Stein</cp:lastModifiedBy>
  <dcterms:created xsi:type="dcterms:W3CDTF">2019-08-20T08:36:53Z</dcterms:created>
  <dcterms:modified xsi:type="dcterms:W3CDTF">2023-11-24T11:29:16Z</dcterms:modified>
</cp:coreProperties>
</file>