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emoi\excel document\"/>
    </mc:Choice>
  </mc:AlternateContent>
  <xr:revisionPtr revIDLastSave="0" documentId="13_ncr:1_{46ADA66E-A797-4713-8460-310538B8DF0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UMPRODUCT" sheetId="1" r:id="rId1"/>
    <sheet name="Sheet1" sheetId="6" r:id="rId2"/>
    <sheet name="Countif" sheetId="3" r:id="rId3"/>
    <sheet name="Countifs" sheetId="4" r:id="rId4"/>
    <sheet name="Ind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H13" i="4"/>
  <c r="H5" i="4"/>
  <c r="H10" i="4"/>
  <c r="H12" i="4"/>
  <c r="F16" i="3"/>
  <c r="E17" i="3"/>
  <c r="E16" i="3"/>
  <c r="E15" i="3"/>
  <c r="O6" i="3"/>
  <c r="O7" i="3"/>
  <c r="O8" i="3"/>
  <c r="O9" i="3"/>
  <c r="O10" i="3"/>
  <c r="O11" i="3"/>
  <c r="O12" i="3"/>
  <c r="O13" i="3"/>
  <c r="O5" i="3"/>
  <c r="N6" i="3"/>
  <c r="N7" i="3"/>
  <c r="N8" i="3"/>
  <c r="N9" i="3"/>
  <c r="N10" i="3"/>
  <c r="N11" i="3"/>
  <c r="N12" i="3"/>
  <c r="N13" i="3"/>
  <c r="N5" i="3"/>
  <c r="M8" i="3"/>
  <c r="M9" i="3"/>
  <c r="M10" i="3"/>
  <c r="M11" i="3"/>
  <c r="M12" i="3"/>
  <c r="M13" i="3"/>
  <c r="M7" i="3"/>
  <c r="M6" i="3"/>
  <c r="L7" i="3"/>
  <c r="L8" i="3"/>
  <c r="L9" i="3"/>
  <c r="L10" i="3"/>
  <c r="L11" i="3"/>
  <c r="L12" i="3"/>
  <c r="L13" i="3"/>
  <c r="L6" i="3"/>
  <c r="M5" i="3"/>
  <c r="L5" i="3"/>
  <c r="F11" i="6" l="1"/>
  <c r="H8" i="4" l="1"/>
  <c r="G15" i="4"/>
  <c r="G13" i="4"/>
  <c r="G12" i="4"/>
  <c r="G13" i="3"/>
  <c r="G12" i="3"/>
  <c r="G11" i="3"/>
  <c r="G8" i="3"/>
  <c r="L24" i="1"/>
  <c r="M24" i="1"/>
  <c r="N24" i="1"/>
  <c r="O24" i="1"/>
  <c r="P24" i="1"/>
  <c r="K24" i="1"/>
  <c r="Q24" i="1" s="1"/>
  <c r="L19" i="1"/>
  <c r="M19" i="1"/>
  <c r="N19" i="1"/>
  <c r="O19" i="1"/>
  <c r="K19" i="1"/>
  <c r="P19" i="1" s="1"/>
  <c r="L13" i="1"/>
  <c r="R13" i="1" s="1"/>
  <c r="M13" i="1"/>
  <c r="N13" i="1"/>
  <c r="O13" i="1"/>
  <c r="P13" i="1"/>
  <c r="Q13" i="1"/>
  <c r="K13" i="1"/>
  <c r="K18" i="1" l="1"/>
  <c r="L23" i="1"/>
  <c r="M23" i="1"/>
  <c r="N23" i="1"/>
  <c r="O23" i="1"/>
  <c r="P23" i="1"/>
  <c r="K23" i="1"/>
  <c r="Q23" i="1" l="1"/>
  <c r="L18" i="1"/>
  <c r="P18" i="1" s="1"/>
  <c r="M18" i="1"/>
  <c r="N18" i="1"/>
  <c r="O18" i="1"/>
  <c r="L12" i="1"/>
  <c r="M12" i="1"/>
  <c r="N12" i="1"/>
  <c r="O12" i="1"/>
  <c r="P12" i="1"/>
  <c r="Q12" i="1"/>
  <c r="K12" i="1"/>
  <c r="L7" i="1"/>
  <c r="M7" i="1"/>
  <c r="N7" i="1"/>
  <c r="O7" i="1"/>
  <c r="L8" i="1"/>
  <c r="M8" i="1"/>
  <c r="N8" i="1"/>
  <c r="O8" i="1"/>
  <c r="K8" i="1"/>
  <c r="K7" i="1"/>
  <c r="E8" i="6"/>
  <c r="D4" i="6"/>
  <c r="D5" i="6"/>
  <c r="D6" i="6"/>
  <c r="D7" i="6"/>
  <c r="D3" i="6"/>
  <c r="D8" i="6" s="1"/>
  <c r="R7" i="1" l="1"/>
  <c r="R8" i="1"/>
  <c r="R12" i="1"/>
  <c r="F12" i="5"/>
  <c r="E14" i="4"/>
  <c r="E14" i="3"/>
  <c r="I13" i="3" l="1"/>
  <c r="I12" i="3"/>
  <c r="G112" i="1"/>
</calcChain>
</file>

<file path=xl/sharedStrings.xml><?xml version="1.0" encoding="utf-8"?>
<sst xmlns="http://schemas.openxmlformats.org/spreadsheetml/2006/main" count="693" uniqueCount="101">
  <si>
    <t>Date</t>
  </si>
  <si>
    <t>Day</t>
  </si>
  <si>
    <t>Product</t>
  </si>
  <si>
    <t>Region</t>
  </si>
  <si>
    <t>SalesRep</t>
  </si>
  <si>
    <t>Customer</t>
  </si>
  <si>
    <t>Units</t>
  </si>
  <si>
    <t>price</t>
  </si>
  <si>
    <t>Bellen</t>
  </si>
  <si>
    <t>Quad</t>
  </si>
  <si>
    <t>Carlota</t>
  </si>
  <si>
    <t>Sunset</t>
  </si>
  <si>
    <t>Sunshine</t>
  </si>
  <si>
    <t>Wednesday</t>
  </si>
  <si>
    <t>West</t>
  </si>
  <si>
    <t>Pham</t>
  </si>
  <si>
    <t>FRED</t>
  </si>
  <si>
    <t>a)</t>
  </si>
  <si>
    <t>Monday</t>
  </si>
  <si>
    <t>Smith</t>
  </si>
  <si>
    <t>KBTB</t>
  </si>
  <si>
    <t>Revenue</t>
  </si>
  <si>
    <t>Thursday</t>
  </si>
  <si>
    <t>Sioux</t>
  </si>
  <si>
    <t>PCC</t>
  </si>
  <si>
    <t>Gault</t>
  </si>
  <si>
    <t>HII</t>
  </si>
  <si>
    <t>East</t>
  </si>
  <si>
    <t>Franks</t>
  </si>
  <si>
    <t>Tuesday</t>
  </si>
  <si>
    <t>Friday</t>
  </si>
  <si>
    <t>Saturday</t>
  </si>
  <si>
    <t>Sunday</t>
  </si>
  <si>
    <t>MidWest</t>
  </si>
  <si>
    <t>Chin</t>
  </si>
  <si>
    <t>EPP</t>
  </si>
  <si>
    <t>b)</t>
  </si>
  <si>
    <t>FM</t>
  </si>
  <si>
    <t>South</t>
  </si>
  <si>
    <t>ITW</t>
  </si>
  <si>
    <t>AA</t>
  </si>
  <si>
    <t>ITTW</t>
  </si>
  <si>
    <t>Mideast</t>
  </si>
  <si>
    <t>Midwest</t>
  </si>
  <si>
    <t>ET</t>
  </si>
  <si>
    <t>c)</t>
  </si>
  <si>
    <t>AST</t>
  </si>
  <si>
    <t>BBT</t>
  </si>
  <si>
    <t>DFR</t>
  </si>
  <si>
    <t>T</t>
  </si>
  <si>
    <t>PLOT</t>
  </si>
  <si>
    <t>d)</t>
  </si>
  <si>
    <t>YTR</t>
  </si>
  <si>
    <t>QT</t>
  </si>
  <si>
    <t>TTT</t>
  </si>
  <si>
    <t>SFWK</t>
  </si>
  <si>
    <t>HHH</t>
  </si>
  <si>
    <t>WT</t>
  </si>
  <si>
    <t>MNGD</t>
  </si>
  <si>
    <t>PSA</t>
  </si>
  <si>
    <t>MBG</t>
  </si>
  <si>
    <t>DFGH</t>
  </si>
  <si>
    <t>WSD</t>
  </si>
  <si>
    <t>JAQ</t>
  </si>
  <si>
    <t>ZAT</t>
  </si>
  <si>
    <t>TRU</t>
  </si>
  <si>
    <t>KPSA</t>
  </si>
  <si>
    <t>LOP</t>
  </si>
  <si>
    <t>Countif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</si>
  <si>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</si>
  <si>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</si>
  <si>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</si>
  <si>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</si>
  <si>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</si>
  <si>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</si>
  <si>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</si>
  <si>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</si>
  <si>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</si>
  <si>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</si>
  <si>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</si>
  <si>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</si>
  <si>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</si>
  <si>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</si>
  <si>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</si>
  <si>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</si>
  <si>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</si>
  <si>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</si>
  <si>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</si>
  <si>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Countifs</t>
  </si>
  <si>
    <t>qnty</t>
  </si>
  <si>
    <t>A</t>
  </si>
  <si>
    <t>B</t>
  </si>
  <si>
    <t>C</t>
  </si>
  <si>
    <t>D</t>
  </si>
  <si>
    <t>E</t>
  </si>
  <si>
    <t>Team</t>
  </si>
  <si>
    <t>country</t>
  </si>
  <si>
    <t>Champions</t>
  </si>
  <si>
    <t>Played</t>
  </si>
  <si>
    <t>Points</t>
  </si>
  <si>
    <t>Manchester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</si>
</sst>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Ksh&quot;* #,##0.00_-;\-&quot;Ksh&quot;* #,##0.00_-;_-&quot;Ksh&quot;* &quot;-&quot;??_-;_-@_-"/>
    <numFmt numFmtId="164" formatCode="m/d/yy"/>
    <numFmt numFmtId="165" formatCode="&quot;$&quot;#,##0_);[Red]\(&quot;$&quot;#,##0\)"/>
    <numFmt numFmtId="166" formatCode="_(&quot;$&quot;* #,##0_);_(&quot;$&quot;* \(#,##0\);_(&quot;$&quot;* &quot;-&quot;??_);_(@_)"/>
    <numFmt numFmtId="167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2"/>
      <color rgb="FF002060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B9CCE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 applyAlignment="1">
      <alignment vertical="center"/>
    </xf>
    <xf numFmtId="0" fontId="2" fillId="0" borderId="0" xfId="0" quotePrefix="1" applyFont="1" applyAlignment="1">
      <alignment horizontal="right"/>
    </xf>
    <xf numFmtId="0" fontId="4" fillId="0" borderId="1" xfId="0" applyFont="1" applyBorder="1"/>
    <xf numFmtId="0" fontId="2" fillId="3" borderId="1" xfId="0" applyFont="1" applyFill="1" applyBorder="1"/>
    <xf numFmtId="0" fontId="4" fillId="0" borderId="0" xfId="0" applyFont="1"/>
    <xf numFmtId="166" fontId="2" fillId="3" borderId="1" xfId="1" applyNumberFormat="1" applyFont="1" applyFill="1" applyBorder="1" applyProtection="1"/>
    <xf numFmtId="166" fontId="4" fillId="0" borderId="0" xfId="1" applyNumberFormat="1" applyFont="1" applyProtection="1"/>
    <xf numFmtId="44" fontId="2" fillId="0" borderId="0" xfId="1" applyFont="1" applyProtection="1"/>
    <xf numFmtId="167" fontId="2" fillId="3" borderId="1" xfId="0" applyNumberFormat="1" applyFont="1" applyFill="1" applyBorder="1"/>
    <xf numFmtId="0" fontId="4" fillId="0" borderId="2" xfId="0" applyFont="1" applyBorder="1"/>
    <xf numFmtId="0" fontId="3" fillId="0" borderId="0" xfId="0" applyFont="1"/>
    <xf numFmtId="0" fontId="5" fillId="2" borderId="1" xfId="0" applyFont="1" applyFill="1" applyBorder="1"/>
    <xf numFmtId="0" fontId="6" fillId="0" borderId="0" xfId="0" applyFont="1"/>
    <xf numFmtId="165" fontId="2" fillId="0" borderId="1" xfId="0" applyNumberFormat="1" applyFont="1" applyBorder="1"/>
    <xf numFmtId="0" fontId="7" fillId="4" borderId="0" xfId="0" applyFont="1" applyFill="1"/>
    <xf numFmtId="0" fontId="8" fillId="4" borderId="0" xfId="0" applyFont="1" applyFill="1"/>
    <xf numFmtId="0" fontId="9" fillId="4" borderId="3" xfId="0" applyFont="1" applyFill="1" applyBorder="1"/>
    <xf numFmtId="0" fontId="8" fillId="4" borderId="0" xfId="0" applyFont="1" applyFill="1" applyAlignment="1">
      <alignment horizontal="left"/>
    </xf>
    <xf numFmtId="167" fontId="4" fillId="0" borderId="0" xfId="0" applyNumberFormat="1" applyFont="1"/>
    <xf numFmtId="166" fontId="0" fillId="0" borderId="0" xfId="0" applyNumberFormat="1" applyAlignment="1">
      <alignment vertical="center"/>
    </xf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112"/>
  <sheetViews>
    <sheetView topLeftCell="A8" workbookViewId="0">
      <selection activeCell="L7" sqref="L7"/>
    </sheetView>
  </sheetViews>
  <sheetFormatPr defaultRowHeight="14.5" x14ac:dyDescent="0.35"/>
  <cols>
    <col min="1" max="1" width="7.7265625" bestFit="1" customWidth="1"/>
    <col min="2" max="2" width="11.453125" bestFit="1" customWidth="1"/>
    <col min="4" max="5" width="9" bestFit="1" customWidth="1"/>
    <col min="6" max="6" width="9.54296875" bestFit="1" customWidth="1"/>
    <col min="7" max="8" width="5.7265625" bestFit="1" customWidth="1"/>
    <col min="9" max="9" width="2.81640625" bestFit="1" customWidth="1"/>
    <col min="10" max="10" width="9" bestFit="1" customWidth="1"/>
    <col min="11" max="12" width="10" bestFit="1" customWidth="1"/>
    <col min="13" max="13" width="11.54296875" bestFit="1" customWidth="1"/>
    <col min="14" max="15" width="10" bestFit="1" customWidth="1"/>
    <col min="16" max="16" width="11.54296875" bestFit="1" customWidth="1"/>
    <col min="17" max="18" width="11" bestFit="1" customWidth="1"/>
  </cols>
  <sheetData>
    <row r="5" spans="1:18" x14ac:dyDescent="0.35">
      <c r="A5" s="1"/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2"/>
      <c r="J6" s="3" t="s">
        <v>2</v>
      </c>
      <c r="K6" s="4" t="s">
        <v>8</v>
      </c>
      <c r="L6" s="4" t="s">
        <v>9</v>
      </c>
      <c r="M6" s="4" t="s">
        <v>10</v>
      </c>
      <c r="N6" s="4" t="s">
        <v>11</v>
      </c>
      <c r="O6" s="5" t="s">
        <v>12</v>
      </c>
      <c r="P6" s="6"/>
      <c r="Q6" s="1"/>
      <c r="R6" s="1"/>
    </row>
    <row r="7" spans="1:18" x14ac:dyDescent="0.35">
      <c r="A7" s="7">
        <v>40569</v>
      </c>
      <c r="B7" s="7" t="s">
        <v>13</v>
      </c>
      <c r="C7" s="8" t="s">
        <v>8</v>
      </c>
      <c r="D7" s="8" t="s">
        <v>14</v>
      </c>
      <c r="E7" s="8" t="s">
        <v>15</v>
      </c>
      <c r="F7" s="8" t="s">
        <v>16</v>
      </c>
      <c r="G7" s="8">
        <v>61</v>
      </c>
      <c r="H7" s="9">
        <v>610</v>
      </c>
      <c r="I7" s="10" t="s">
        <v>17</v>
      </c>
      <c r="J7" s="11" t="s">
        <v>6</v>
      </c>
      <c r="K7" s="12">
        <f>SUMPRODUCT(($C7:$C111=K6)*($G7:$G111))</f>
        <v>2210</v>
      </c>
      <c r="L7" s="12">
        <f t="shared" ref="L7:O7" si="0">SUMPRODUCT(($C7:$C111=L6)*($G7:$G111))</f>
        <v>913.00000000186265</v>
      </c>
      <c r="M7" s="12">
        <f t="shared" si="0"/>
        <v>592</v>
      </c>
      <c r="N7" s="12">
        <f t="shared" si="0"/>
        <v>585</v>
      </c>
      <c r="O7" s="12">
        <f t="shared" si="0"/>
        <v>2878</v>
      </c>
      <c r="P7" s="12"/>
      <c r="Q7" s="12"/>
      <c r="R7" s="1">
        <f>SUM(K7:Q7)</f>
        <v>7178.0000000018626</v>
      </c>
    </row>
    <row r="8" spans="1:18" x14ac:dyDescent="0.35">
      <c r="A8" s="7">
        <v>40553</v>
      </c>
      <c r="B8" s="7" t="s">
        <v>18</v>
      </c>
      <c r="C8" s="8" t="s">
        <v>9</v>
      </c>
      <c r="D8" s="8" t="s">
        <v>14</v>
      </c>
      <c r="E8" s="8" t="s">
        <v>19</v>
      </c>
      <c r="F8" s="8" t="s">
        <v>20</v>
      </c>
      <c r="G8" s="8">
        <v>65.000000001862645</v>
      </c>
      <c r="H8" s="9">
        <v>942</v>
      </c>
      <c r="I8" s="2"/>
      <c r="J8" s="11" t="s">
        <v>21</v>
      </c>
      <c r="K8" s="14">
        <f>SUMPRODUCT(($C7:$C111=K$6)*($G7:$G111)*($H7:$H111))</f>
        <v>391710</v>
      </c>
      <c r="L8" s="14">
        <f t="shared" ref="L8:O8" si="1">SUMPRODUCT(($C7:$C111=L$6)*($G7:$G111)*($H7:$H111))</f>
        <v>633654.00000175461</v>
      </c>
      <c r="M8" s="14">
        <f t="shared" si="1"/>
        <v>285604</v>
      </c>
      <c r="N8" s="14">
        <f t="shared" si="1"/>
        <v>245622</v>
      </c>
      <c r="O8" s="14">
        <f t="shared" si="1"/>
        <v>396136</v>
      </c>
      <c r="P8" s="14"/>
      <c r="Q8" s="1"/>
      <c r="R8" s="28">
        <f>SUM(K8:Q8)</f>
        <v>1952726.0000017546</v>
      </c>
    </row>
    <row r="9" spans="1:18" x14ac:dyDescent="0.35">
      <c r="A9" s="7">
        <v>40549</v>
      </c>
      <c r="B9" s="7" t="s">
        <v>22</v>
      </c>
      <c r="C9" s="8" t="s">
        <v>9</v>
      </c>
      <c r="D9" s="8" t="s">
        <v>14</v>
      </c>
      <c r="E9" s="8" t="s">
        <v>23</v>
      </c>
      <c r="F9" s="8" t="s">
        <v>24</v>
      </c>
      <c r="G9" s="8">
        <v>64</v>
      </c>
      <c r="H9" s="9">
        <v>928</v>
      </c>
      <c r="I9" s="2"/>
      <c r="J9" s="1"/>
      <c r="K9" s="16"/>
      <c r="L9" s="16"/>
      <c r="M9" s="16"/>
      <c r="N9" s="16"/>
      <c r="O9" s="16"/>
      <c r="P9" s="16"/>
      <c r="Q9" s="1"/>
      <c r="R9" s="1"/>
    </row>
    <row r="10" spans="1:18" x14ac:dyDescent="0.35">
      <c r="A10" s="7">
        <v>40567</v>
      </c>
      <c r="B10" s="7" t="s">
        <v>18</v>
      </c>
      <c r="C10" s="8" t="s">
        <v>9</v>
      </c>
      <c r="D10" s="8" t="s">
        <v>14</v>
      </c>
      <c r="E10" s="8" t="s">
        <v>25</v>
      </c>
      <c r="F10" s="8" t="s">
        <v>26</v>
      </c>
      <c r="G10" s="8">
        <v>63</v>
      </c>
      <c r="H10" s="9">
        <v>913</v>
      </c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7">
        <v>40560</v>
      </c>
      <c r="B11" s="7" t="s">
        <v>18</v>
      </c>
      <c r="C11" s="8" t="s">
        <v>9</v>
      </c>
      <c r="D11" s="8" t="s">
        <v>27</v>
      </c>
      <c r="E11" s="8" t="s">
        <v>28</v>
      </c>
      <c r="F11" s="8" t="s">
        <v>26</v>
      </c>
      <c r="G11" s="8">
        <v>62</v>
      </c>
      <c r="H11" s="9">
        <v>899</v>
      </c>
      <c r="I11" s="2"/>
      <c r="J11" s="3" t="s">
        <v>1</v>
      </c>
      <c r="K11" s="4" t="s">
        <v>18</v>
      </c>
      <c r="L11" s="4" t="s">
        <v>29</v>
      </c>
      <c r="M11" s="4" t="s">
        <v>13</v>
      </c>
      <c r="N11" s="4" t="s">
        <v>22</v>
      </c>
      <c r="O11" s="4" t="s">
        <v>30</v>
      </c>
      <c r="P11" s="4" t="s">
        <v>31</v>
      </c>
      <c r="Q11" s="5" t="s">
        <v>32</v>
      </c>
      <c r="R11" s="6"/>
    </row>
    <row r="12" spans="1:18" x14ac:dyDescent="0.35">
      <c r="A12" s="7">
        <v>40560</v>
      </c>
      <c r="B12" s="7" t="s">
        <v>18</v>
      </c>
      <c r="C12" s="8" t="s">
        <v>9</v>
      </c>
      <c r="D12" s="8" t="s">
        <v>33</v>
      </c>
      <c r="E12" s="8" t="s">
        <v>34</v>
      </c>
      <c r="F12" s="8" t="s">
        <v>35</v>
      </c>
      <c r="G12" s="8">
        <v>61</v>
      </c>
      <c r="H12" s="9">
        <v>884</v>
      </c>
      <c r="I12" s="10" t="s">
        <v>36</v>
      </c>
      <c r="J12" s="11" t="s">
        <v>6</v>
      </c>
      <c r="K12" s="12">
        <f>SUMPRODUCT(($B7:$B111=K$11)*($G7:$G111))</f>
        <v>2853.0000000018626</v>
      </c>
      <c r="L12" s="12">
        <f t="shared" ref="L12:Q12" si="2">SUMPRODUCT(($B7:$B111=L$11)*($G7:$G111))</f>
        <v>811</v>
      </c>
      <c r="M12" s="12">
        <f t="shared" si="2"/>
        <v>369</v>
      </c>
      <c r="N12" s="12">
        <f t="shared" si="2"/>
        <v>495</v>
      </c>
      <c r="O12" s="12">
        <f t="shared" si="2"/>
        <v>811</v>
      </c>
      <c r="P12" s="12">
        <f t="shared" si="2"/>
        <v>1183</v>
      </c>
      <c r="Q12" s="12">
        <f t="shared" si="2"/>
        <v>656</v>
      </c>
      <c r="R12" s="13">
        <f>SUM(K12:Q12)</f>
        <v>7178.0000000018626</v>
      </c>
    </row>
    <row r="13" spans="1:18" x14ac:dyDescent="0.35">
      <c r="A13" s="7">
        <v>40564</v>
      </c>
      <c r="B13" s="7" t="s">
        <v>30</v>
      </c>
      <c r="C13" s="8" t="s">
        <v>9</v>
      </c>
      <c r="D13" s="8" t="s">
        <v>27</v>
      </c>
      <c r="E13" s="8" t="s">
        <v>34</v>
      </c>
      <c r="F13" s="8" t="s">
        <v>37</v>
      </c>
      <c r="G13" s="8">
        <v>58</v>
      </c>
      <c r="H13" s="9">
        <v>841</v>
      </c>
      <c r="I13" s="2"/>
      <c r="J13" s="11" t="s">
        <v>21</v>
      </c>
      <c r="K13" s="17">
        <f>SUMPRODUCT(($B7:$B111=K$11)*($G7:$G111)*($H7:$H111))</f>
        <v>536571.00000175461</v>
      </c>
      <c r="L13" s="17">
        <f t="shared" ref="L13:Q13" si="3">SUMPRODUCT(($B7:$B111=L$11)*($G7:$G111)*($H7:$H111))</f>
        <v>188379</v>
      </c>
      <c r="M13" s="17">
        <f t="shared" si="3"/>
        <v>151794</v>
      </c>
      <c r="N13" s="17">
        <f t="shared" si="3"/>
        <v>253333</v>
      </c>
      <c r="O13" s="17">
        <f t="shared" si="3"/>
        <v>419895</v>
      </c>
      <c r="P13" s="17">
        <f t="shared" si="3"/>
        <v>185539</v>
      </c>
      <c r="Q13" s="17">
        <f t="shared" si="3"/>
        <v>217215</v>
      </c>
      <c r="R13" s="27">
        <f>SUM(K13:Q13)</f>
        <v>1952726.0000017546</v>
      </c>
    </row>
    <row r="14" spans="1:18" x14ac:dyDescent="0.35">
      <c r="A14" s="7">
        <v>40571</v>
      </c>
      <c r="B14" s="7" t="s">
        <v>30</v>
      </c>
      <c r="C14" s="8" t="s">
        <v>9</v>
      </c>
      <c r="D14" s="8" t="s">
        <v>38</v>
      </c>
      <c r="E14" s="8" t="s">
        <v>25</v>
      </c>
      <c r="F14" s="8" t="s">
        <v>20</v>
      </c>
      <c r="G14" s="8">
        <v>56</v>
      </c>
      <c r="H14" s="9">
        <v>812</v>
      </c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7">
        <v>40564</v>
      </c>
      <c r="B15" s="7" t="s">
        <v>30</v>
      </c>
      <c r="C15" s="8" t="s">
        <v>9</v>
      </c>
      <c r="D15" s="8" t="s">
        <v>14</v>
      </c>
      <c r="E15" s="8" t="s">
        <v>25</v>
      </c>
      <c r="F15" s="8" t="s">
        <v>39</v>
      </c>
      <c r="G15" s="8">
        <v>56</v>
      </c>
      <c r="H15" s="9">
        <v>812</v>
      </c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7">
        <v>40553</v>
      </c>
      <c r="B16" s="7" t="s">
        <v>18</v>
      </c>
      <c r="C16" s="8" t="s">
        <v>10</v>
      </c>
      <c r="D16" s="8" t="s">
        <v>27</v>
      </c>
      <c r="E16" s="8" t="s">
        <v>15</v>
      </c>
      <c r="F16" s="8" t="s">
        <v>40</v>
      </c>
      <c r="G16" s="8">
        <v>63</v>
      </c>
      <c r="H16" s="9">
        <v>693</v>
      </c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7">
        <v>40548</v>
      </c>
      <c r="B17" s="7" t="s">
        <v>13</v>
      </c>
      <c r="C17" s="8" t="s">
        <v>10</v>
      </c>
      <c r="D17" s="8" t="s">
        <v>14</v>
      </c>
      <c r="E17" s="8" t="s">
        <v>28</v>
      </c>
      <c r="F17" s="8" t="s">
        <v>41</v>
      </c>
      <c r="G17" s="8">
        <v>60</v>
      </c>
      <c r="H17" s="9">
        <v>660</v>
      </c>
      <c r="I17" s="2"/>
      <c r="J17" s="3" t="s">
        <v>3</v>
      </c>
      <c r="K17" s="11" t="s">
        <v>14</v>
      </c>
      <c r="L17" s="11" t="s">
        <v>27</v>
      </c>
      <c r="M17" s="11" t="s">
        <v>42</v>
      </c>
      <c r="N17" s="11" t="s">
        <v>38</v>
      </c>
      <c r="O17" s="18" t="s">
        <v>43</v>
      </c>
      <c r="P17" s="19"/>
      <c r="Q17" s="1"/>
      <c r="R17" s="1"/>
    </row>
    <row r="18" spans="1:18" x14ac:dyDescent="0.35">
      <c r="A18" s="7">
        <v>40563</v>
      </c>
      <c r="B18" s="7" t="s">
        <v>22</v>
      </c>
      <c r="C18" s="8" t="s">
        <v>10</v>
      </c>
      <c r="D18" s="8" t="s">
        <v>27</v>
      </c>
      <c r="E18" s="8" t="s">
        <v>34</v>
      </c>
      <c r="F18" s="8" t="s">
        <v>44</v>
      </c>
      <c r="G18" s="8">
        <v>59</v>
      </c>
      <c r="H18" s="9">
        <v>649</v>
      </c>
      <c r="I18" s="10" t="s">
        <v>45</v>
      </c>
      <c r="J18" s="11" t="s">
        <v>6</v>
      </c>
      <c r="K18" s="12">
        <f>SUMPRODUCT(($D7:$D111=K$17)*($G7:$G111))</f>
        <v>2219.0000000018626</v>
      </c>
      <c r="L18" s="12">
        <f t="shared" ref="L18:O18" si="4">SUMPRODUCT(($D7:$D111=L$17)*($G7:$G111))</f>
        <v>1190</v>
      </c>
      <c r="M18" s="12">
        <f t="shared" si="4"/>
        <v>0</v>
      </c>
      <c r="N18" s="12">
        <f t="shared" si="4"/>
        <v>1823</v>
      </c>
      <c r="O18" s="12">
        <f t="shared" si="4"/>
        <v>1946</v>
      </c>
      <c r="P18" s="13">
        <f>SUM(K18:O18)</f>
        <v>7178.0000000018626</v>
      </c>
      <c r="Q18" s="1"/>
      <c r="R18" s="1"/>
    </row>
    <row r="19" spans="1:18" x14ac:dyDescent="0.35">
      <c r="A19" s="7">
        <v>40558</v>
      </c>
      <c r="B19" s="7" t="s">
        <v>31</v>
      </c>
      <c r="C19" s="8" t="s">
        <v>11</v>
      </c>
      <c r="D19" s="8" t="s">
        <v>27</v>
      </c>
      <c r="E19" s="8" t="s">
        <v>25</v>
      </c>
      <c r="F19" s="8" t="s">
        <v>46</v>
      </c>
      <c r="G19" s="8">
        <v>63</v>
      </c>
      <c r="H19" s="9">
        <v>582</v>
      </c>
      <c r="I19" s="2"/>
      <c r="J19" s="11" t="s">
        <v>21</v>
      </c>
      <c r="K19" s="14">
        <f>SUMPRODUCT(($D7:$D111=K$17)*($G7:$G111)*($H7:$H111))</f>
        <v>601310.00000175461</v>
      </c>
      <c r="L19" s="14">
        <f t="shared" ref="L19:O19" si="5">SUMPRODUCT(($D7:$D111=L$17)*($G7:$G111)*($H7:$H111))</f>
        <v>546950</v>
      </c>
      <c r="M19" s="14">
        <f t="shared" si="5"/>
        <v>0</v>
      </c>
      <c r="N19" s="14">
        <f t="shared" si="5"/>
        <v>418330</v>
      </c>
      <c r="O19" s="14">
        <f t="shared" si="5"/>
        <v>386136</v>
      </c>
      <c r="P19" s="15">
        <f>SUM(K19:O19)</f>
        <v>1952726.0000017546</v>
      </c>
      <c r="Q19" s="1"/>
      <c r="R19" s="1"/>
    </row>
    <row r="20" spans="1:18" x14ac:dyDescent="0.35">
      <c r="A20" s="7">
        <v>40554</v>
      </c>
      <c r="B20" s="7" t="s">
        <v>29</v>
      </c>
      <c r="C20" s="8" t="s">
        <v>9</v>
      </c>
      <c r="D20" s="8" t="s">
        <v>27</v>
      </c>
      <c r="E20" s="8" t="s">
        <v>19</v>
      </c>
      <c r="F20" s="8" t="s">
        <v>47</v>
      </c>
      <c r="G20" s="8">
        <v>49</v>
      </c>
      <c r="H20" s="9">
        <v>710</v>
      </c>
      <c r="I20" s="2"/>
      <c r="J20" s="13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7">
        <v>40571</v>
      </c>
      <c r="B21" s="7" t="s">
        <v>30</v>
      </c>
      <c r="C21" s="8" t="s">
        <v>11</v>
      </c>
      <c r="D21" s="8" t="s">
        <v>14</v>
      </c>
      <c r="E21" s="8" t="s">
        <v>34</v>
      </c>
      <c r="F21" s="8" t="s">
        <v>37</v>
      </c>
      <c r="G21" s="8">
        <v>62</v>
      </c>
      <c r="H21" s="9">
        <v>573</v>
      </c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7">
        <v>40561</v>
      </c>
      <c r="B22" s="7" t="s">
        <v>29</v>
      </c>
      <c r="C22" s="8" t="s">
        <v>8</v>
      </c>
      <c r="D22" s="8" t="s">
        <v>27</v>
      </c>
      <c r="E22" s="8" t="s">
        <v>15</v>
      </c>
      <c r="F22" s="8" t="s">
        <v>48</v>
      </c>
      <c r="G22" s="8">
        <v>59</v>
      </c>
      <c r="H22" s="9">
        <v>590</v>
      </c>
      <c r="I22" s="2"/>
      <c r="J22" s="20" t="s">
        <v>4</v>
      </c>
      <c r="K22" s="4" t="s">
        <v>15</v>
      </c>
      <c r="L22" s="4" t="s">
        <v>19</v>
      </c>
      <c r="M22" s="4" t="s">
        <v>23</v>
      </c>
      <c r="N22" s="4" t="s">
        <v>25</v>
      </c>
      <c r="O22" s="4" t="s">
        <v>28</v>
      </c>
      <c r="P22" s="4" t="s">
        <v>34</v>
      </c>
      <c r="Q22" s="1"/>
      <c r="R22" s="21"/>
    </row>
    <row r="23" spans="1:18" x14ac:dyDescent="0.35">
      <c r="A23" s="7">
        <v>40550</v>
      </c>
      <c r="B23" s="7" t="s">
        <v>30</v>
      </c>
      <c r="C23" s="8" t="s">
        <v>11</v>
      </c>
      <c r="D23" s="8" t="s">
        <v>14</v>
      </c>
      <c r="E23" s="8" t="s">
        <v>15</v>
      </c>
      <c r="F23" s="8" t="s">
        <v>49</v>
      </c>
      <c r="G23" s="8">
        <v>61</v>
      </c>
      <c r="H23" s="9">
        <v>564</v>
      </c>
      <c r="I23" s="2"/>
      <c r="J23" s="11" t="s">
        <v>6</v>
      </c>
      <c r="K23" s="12">
        <f>SUMPRODUCT(($E7:$E111=K$22)*($G7:$G111))</f>
        <v>745</v>
      </c>
      <c r="L23" s="12">
        <f t="shared" ref="L23:P23" si="6">SUMPRODUCT(($E7:$E111=L$22)*($G7:$G111))</f>
        <v>2327.0000000018626</v>
      </c>
      <c r="M23" s="12">
        <f t="shared" si="6"/>
        <v>1904</v>
      </c>
      <c r="N23" s="12">
        <f t="shared" si="6"/>
        <v>1042</v>
      </c>
      <c r="O23" s="12">
        <f t="shared" si="6"/>
        <v>586</v>
      </c>
      <c r="P23" s="12">
        <f t="shared" si="6"/>
        <v>574</v>
      </c>
      <c r="Q23" s="1">
        <f>SUM(K23:P23)</f>
        <v>7178.0000000018626</v>
      </c>
      <c r="R23" s="21"/>
    </row>
    <row r="24" spans="1:18" x14ac:dyDescent="0.35">
      <c r="A24" s="7">
        <v>40556</v>
      </c>
      <c r="B24" s="7" t="s">
        <v>22</v>
      </c>
      <c r="C24" s="8" t="s">
        <v>8</v>
      </c>
      <c r="D24" s="8" t="s">
        <v>33</v>
      </c>
      <c r="E24" s="8" t="s">
        <v>15</v>
      </c>
      <c r="F24" s="8" t="s">
        <v>50</v>
      </c>
      <c r="G24" s="8">
        <v>57</v>
      </c>
      <c r="H24" s="9">
        <v>570</v>
      </c>
      <c r="I24" s="10" t="s">
        <v>51</v>
      </c>
      <c r="J24" s="11" t="s">
        <v>21</v>
      </c>
      <c r="K24" s="14">
        <f>SUMPRODUCT(($E7:$E111=K$22)*($G7:$G111)*($H7:$H111))</f>
        <v>353282</v>
      </c>
      <c r="L24" s="14">
        <f t="shared" ref="L24:P24" si="7">SUMPRODUCT(($E7:$E111=L$22)*($G7:$G111)*($H7:$H111))</f>
        <v>421415.00000175461</v>
      </c>
      <c r="M24" s="14">
        <f t="shared" si="7"/>
        <v>310657</v>
      </c>
      <c r="N24" s="14">
        <f t="shared" si="7"/>
        <v>299216</v>
      </c>
      <c r="O24" s="14">
        <f t="shared" si="7"/>
        <v>286287</v>
      </c>
      <c r="P24" s="14">
        <f t="shared" si="7"/>
        <v>281869</v>
      </c>
      <c r="Q24" s="28">
        <f>SUM(K24:P24)</f>
        <v>1952726.0000017546</v>
      </c>
      <c r="R24" s="21"/>
    </row>
    <row r="25" spans="1:18" x14ac:dyDescent="0.35">
      <c r="A25" s="7">
        <v>40559</v>
      </c>
      <c r="B25" s="7" t="s">
        <v>32</v>
      </c>
      <c r="C25" s="8" t="s">
        <v>8</v>
      </c>
      <c r="D25" s="8" t="s">
        <v>33</v>
      </c>
      <c r="E25" s="8" t="s">
        <v>23</v>
      </c>
      <c r="F25" s="8" t="s">
        <v>52</v>
      </c>
      <c r="G25" s="8">
        <v>56</v>
      </c>
      <c r="H25" s="9">
        <v>560</v>
      </c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7">
        <v>40561</v>
      </c>
      <c r="B26" s="7" t="s">
        <v>29</v>
      </c>
      <c r="C26" s="8" t="s">
        <v>10</v>
      </c>
      <c r="D26" s="8" t="s">
        <v>38</v>
      </c>
      <c r="E26" s="8" t="s">
        <v>19</v>
      </c>
      <c r="F26" s="8" t="s">
        <v>52</v>
      </c>
      <c r="G26" s="8">
        <v>53</v>
      </c>
      <c r="H26" s="9">
        <v>583</v>
      </c>
      <c r="I26" s="2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7">
        <v>40564</v>
      </c>
      <c r="B27" s="7" t="s">
        <v>30</v>
      </c>
      <c r="C27" s="8" t="s">
        <v>12</v>
      </c>
      <c r="D27" s="8" t="s">
        <v>33</v>
      </c>
      <c r="E27" s="8" t="s">
        <v>19</v>
      </c>
      <c r="F27" s="8" t="s">
        <v>53</v>
      </c>
      <c r="G27" s="8">
        <v>64</v>
      </c>
      <c r="H27" s="9">
        <v>512</v>
      </c>
      <c r="I27" s="2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7">
        <v>40548</v>
      </c>
      <c r="B28" s="7" t="s">
        <v>13</v>
      </c>
      <c r="C28" s="8" t="s">
        <v>11</v>
      </c>
      <c r="D28" s="8" t="s">
        <v>38</v>
      </c>
      <c r="E28" s="8" t="s">
        <v>15</v>
      </c>
      <c r="F28" s="8" t="s">
        <v>54</v>
      </c>
      <c r="G28" s="8">
        <v>57</v>
      </c>
      <c r="H28" s="9">
        <v>527</v>
      </c>
      <c r="I28" s="2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7">
        <v>40556</v>
      </c>
      <c r="B29" s="7" t="s">
        <v>22</v>
      </c>
      <c r="C29" s="8" t="s">
        <v>10</v>
      </c>
      <c r="D29" s="8" t="s">
        <v>38</v>
      </c>
      <c r="E29" s="8" t="s">
        <v>19</v>
      </c>
      <c r="F29" s="8" t="s">
        <v>37</v>
      </c>
      <c r="G29" s="8">
        <v>52</v>
      </c>
      <c r="H29" s="9">
        <v>572</v>
      </c>
      <c r="I29" s="2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7">
        <v>40566</v>
      </c>
      <c r="B30" s="7" t="s">
        <v>32</v>
      </c>
      <c r="C30" s="8" t="s">
        <v>9</v>
      </c>
      <c r="D30" s="8" t="s">
        <v>27</v>
      </c>
      <c r="E30" s="8" t="s">
        <v>28</v>
      </c>
      <c r="F30" s="8" t="s">
        <v>24</v>
      </c>
      <c r="G30" s="8">
        <v>44</v>
      </c>
      <c r="H30" s="9">
        <v>638</v>
      </c>
      <c r="I30" s="2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7">
        <v>40571</v>
      </c>
      <c r="B31" s="7" t="s">
        <v>30</v>
      </c>
      <c r="C31" s="8" t="s">
        <v>9</v>
      </c>
      <c r="D31" s="8" t="s">
        <v>38</v>
      </c>
      <c r="E31" s="8" t="s">
        <v>28</v>
      </c>
      <c r="F31" s="8" t="s">
        <v>52</v>
      </c>
      <c r="G31" s="8">
        <v>44</v>
      </c>
      <c r="H31" s="9">
        <v>638</v>
      </c>
      <c r="I31" s="2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7">
        <v>40561</v>
      </c>
      <c r="B32" s="7" t="s">
        <v>29</v>
      </c>
      <c r="C32" s="8" t="s">
        <v>12</v>
      </c>
      <c r="D32" s="8" t="s">
        <v>33</v>
      </c>
      <c r="E32" s="8" t="s">
        <v>34</v>
      </c>
      <c r="F32" s="8" t="s">
        <v>24</v>
      </c>
      <c r="G32" s="8">
        <v>62</v>
      </c>
      <c r="H32" s="9">
        <v>496</v>
      </c>
      <c r="I32" s="2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7">
        <v>40565</v>
      </c>
      <c r="B33" s="7" t="s">
        <v>31</v>
      </c>
      <c r="C33" s="8" t="s">
        <v>8</v>
      </c>
      <c r="D33" s="8" t="s">
        <v>14</v>
      </c>
      <c r="E33" s="8" t="s">
        <v>15</v>
      </c>
      <c r="F33" s="8" t="s">
        <v>46</v>
      </c>
      <c r="G33" s="8">
        <v>53</v>
      </c>
      <c r="H33" s="9">
        <v>530</v>
      </c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7">
        <v>40560</v>
      </c>
      <c r="B34" s="7" t="s">
        <v>18</v>
      </c>
      <c r="C34" s="8" t="s">
        <v>9</v>
      </c>
      <c r="D34" s="8" t="s">
        <v>27</v>
      </c>
      <c r="E34" s="8" t="s">
        <v>25</v>
      </c>
      <c r="F34" s="8" t="s">
        <v>55</v>
      </c>
      <c r="G34" s="8">
        <v>43</v>
      </c>
      <c r="H34" s="9">
        <v>623</v>
      </c>
      <c r="I34" s="2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7">
        <v>40571</v>
      </c>
      <c r="B35" s="7" t="s">
        <v>30</v>
      </c>
      <c r="C35" s="8" t="s">
        <v>9</v>
      </c>
      <c r="D35" s="8" t="s">
        <v>33</v>
      </c>
      <c r="E35" s="8" t="s">
        <v>19</v>
      </c>
      <c r="F35" s="8" t="s">
        <v>52</v>
      </c>
      <c r="G35" s="8">
        <v>42</v>
      </c>
      <c r="H35" s="9">
        <v>609</v>
      </c>
      <c r="I35" s="2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7">
        <v>40560</v>
      </c>
      <c r="B36" s="7" t="s">
        <v>18</v>
      </c>
      <c r="C36" s="8" t="s">
        <v>12</v>
      </c>
      <c r="D36" s="8" t="s">
        <v>33</v>
      </c>
      <c r="E36" s="8" t="s">
        <v>28</v>
      </c>
      <c r="F36" s="8" t="s">
        <v>56</v>
      </c>
      <c r="G36" s="8">
        <v>59</v>
      </c>
      <c r="H36" s="9">
        <v>472</v>
      </c>
      <c r="I36" s="2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7">
        <v>40550</v>
      </c>
      <c r="B37" s="7" t="s">
        <v>30</v>
      </c>
      <c r="C37" s="8" t="s">
        <v>11</v>
      </c>
      <c r="D37" s="8" t="s">
        <v>14</v>
      </c>
      <c r="E37" s="8" t="s">
        <v>15</v>
      </c>
      <c r="F37" s="8" t="s">
        <v>57</v>
      </c>
      <c r="G37" s="8">
        <v>53</v>
      </c>
      <c r="H37" s="9">
        <v>490</v>
      </c>
      <c r="I37" s="2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7">
        <v>40563</v>
      </c>
      <c r="B38" s="7" t="s">
        <v>22</v>
      </c>
      <c r="C38" s="8" t="s">
        <v>12</v>
      </c>
      <c r="D38" s="8" t="s">
        <v>14</v>
      </c>
      <c r="E38" s="8" t="s">
        <v>23</v>
      </c>
      <c r="F38" s="8" t="s">
        <v>52</v>
      </c>
      <c r="G38" s="8">
        <v>58</v>
      </c>
      <c r="H38" s="9">
        <v>464</v>
      </c>
      <c r="I38" s="2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7">
        <v>40572</v>
      </c>
      <c r="B39" s="7" t="s">
        <v>31</v>
      </c>
      <c r="C39" s="8" t="s">
        <v>8</v>
      </c>
      <c r="D39" s="8" t="s">
        <v>27</v>
      </c>
      <c r="E39" s="8" t="s">
        <v>34</v>
      </c>
      <c r="F39" s="8" t="s">
        <v>46</v>
      </c>
      <c r="G39" s="8">
        <v>50</v>
      </c>
      <c r="H39" s="9">
        <v>500</v>
      </c>
      <c r="I39" s="2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7">
        <v>40571</v>
      </c>
      <c r="B40" s="7" t="s">
        <v>30</v>
      </c>
      <c r="C40" s="8" t="s">
        <v>10</v>
      </c>
      <c r="D40" s="8" t="s">
        <v>38</v>
      </c>
      <c r="E40" s="8" t="s">
        <v>28</v>
      </c>
      <c r="F40" s="8" t="s">
        <v>58</v>
      </c>
      <c r="G40" s="8">
        <v>46</v>
      </c>
      <c r="H40" s="9">
        <v>506</v>
      </c>
      <c r="I40" s="2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7">
        <v>40549</v>
      </c>
      <c r="B41" s="7" t="s">
        <v>22</v>
      </c>
      <c r="C41" s="8" t="s">
        <v>12</v>
      </c>
      <c r="D41" s="8" t="s">
        <v>27</v>
      </c>
      <c r="E41" s="8" t="s">
        <v>28</v>
      </c>
      <c r="F41" s="8" t="s">
        <v>59</v>
      </c>
      <c r="G41" s="8">
        <v>54</v>
      </c>
      <c r="H41" s="9">
        <v>432</v>
      </c>
      <c r="I41" s="2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7">
        <v>40553</v>
      </c>
      <c r="B42" s="7" t="s">
        <v>18</v>
      </c>
      <c r="C42" s="8" t="s">
        <v>11</v>
      </c>
      <c r="D42" s="8" t="s">
        <v>38</v>
      </c>
      <c r="E42" s="8" t="s">
        <v>23</v>
      </c>
      <c r="F42" s="8" t="s">
        <v>60</v>
      </c>
      <c r="G42" s="8">
        <v>47</v>
      </c>
      <c r="H42" s="9">
        <v>434</v>
      </c>
      <c r="I42" s="2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7">
        <v>40571</v>
      </c>
      <c r="B43" s="7" t="s">
        <v>30</v>
      </c>
      <c r="C43" s="8" t="s">
        <v>12</v>
      </c>
      <c r="D43" s="8" t="s">
        <v>38</v>
      </c>
      <c r="E43" s="8" t="s">
        <v>19</v>
      </c>
      <c r="F43" s="8" t="s">
        <v>16</v>
      </c>
      <c r="G43" s="8">
        <v>51</v>
      </c>
      <c r="H43" s="9">
        <v>408</v>
      </c>
      <c r="I43" s="2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7">
        <v>40566</v>
      </c>
      <c r="B44" s="7" t="s">
        <v>32</v>
      </c>
      <c r="C44" s="8" t="s">
        <v>12</v>
      </c>
      <c r="D44" s="8" t="s">
        <v>38</v>
      </c>
      <c r="E44" s="8" t="s">
        <v>34</v>
      </c>
      <c r="F44" s="8" t="s">
        <v>49</v>
      </c>
      <c r="G44" s="8">
        <v>49</v>
      </c>
      <c r="H44" s="9">
        <v>392</v>
      </c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7">
        <v>40573</v>
      </c>
      <c r="B45" s="7" t="s">
        <v>32</v>
      </c>
      <c r="C45" s="8" t="s">
        <v>12</v>
      </c>
      <c r="D45" s="8" t="s">
        <v>14</v>
      </c>
      <c r="E45" s="8" t="s">
        <v>25</v>
      </c>
      <c r="F45" s="8" t="s">
        <v>48</v>
      </c>
      <c r="G45" s="8">
        <v>49</v>
      </c>
      <c r="H45" s="9">
        <v>392</v>
      </c>
      <c r="I45" s="2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7">
        <v>40569</v>
      </c>
      <c r="B46" s="7" t="s">
        <v>13</v>
      </c>
      <c r="C46" s="8" t="s">
        <v>11</v>
      </c>
      <c r="D46" s="8" t="s">
        <v>38</v>
      </c>
      <c r="E46" s="8" t="s">
        <v>23</v>
      </c>
      <c r="F46" s="8" t="s">
        <v>61</v>
      </c>
      <c r="G46" s="8">
        <v>44</v>
      </c>
      <c r="H46" s="9">
        <v>407</v>
      </c>
      <c r="I46" s="2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7">
        <v>40560</v>
      </c>
      <c r="B47" s="7" t="s">
        <v>18</v>
      </c>
      <c r="C47" s="8" t="s">
        <v>10</v>
      </c>
      <c r="D47" s="8" t="s">
        <v>27</v>
      </c>
      <c r="E47" s="8" t="s">
        <v>23</v>
      </c>
      <c r="F47" s="8" t="s">
        <v>24</v>
      </c>
      <c r="G47" s="8">
        <v>39</v>
      </c>
      <c r="H47" s="9">
        <v>429</v>
      </c>
      <c r="I47" s="2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7">
        <v>40552</v>
      </c>
      <c r="B48" s="7" t="s">
        <v>32</v>
      </c>
      <c r="C48" s="8" t="s">
        <v>8</v>
      </c>
      <c r="D48" s="8" t="s">
        <v>27</v>
      </c>
      <c r="E48" s="8" t="s">
        <v>15</v>
      </c>
      <c r="F48" s="8" t="s">
        <v>35</v>
      </c>
      <c r="G48" s="8">
        <v>40</v>
      </c>
      <c r="H48" s="9">
        <v>400</v>
      </c>
      <c r="I48" s="2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7">
        <v>40556</v>
      </c>
      <c r="B49" s="7" t="s">
        <v>22</v>
      </c>
      <c r="C49" s="8" t="s">
        <v>8</v>
      </c>
      <c r="D49" s="8" t="s">
        <v>33</v>
      </c>
      <c r="E49" s="8" t="s">
        <v>15</v>
      </c>
      <c r="F49" s="8" t="s">
        <v>59</v>
      </c>
      <c r="G49" s="8">
        <v>40</v>
      </c>
      <c r="H49" s="9">
        <v>400</v>
      </c>
      <c r="I49" s="2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7">
        <v>40552</v>
      </c>
      <c r="B50" s="7" t="s">
        <v>32</v>
      </c>
      <c r="C50" s="8" t="s">
        <v>10</v>
      </c>
      <c r="D50" s="8" t="s">
        <v>27</v>
      </c>
      <c r="E50" s="8" t="s">
        <v>28</v>
      </c>
      <c r="F50" s="8" t="s">
        <v>62</v>
      </c>
      <c r="G50" s="8">
        <v>38</v>
      </c>
      <c r="H50" s="9">
        <v>418</v>
      </c>
      <c r="I50" s="2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7">
        <v>40545</v>
      </c>
      <c r="B51" s="7" t="s">
        <v>32</v>
      </c>
      <c r="C51" s="8" t="s">
        <v>9</v>
      </c>
      <c r="D51" s="8" t="s">
        <v>14</v>
      </c>
      <c r="E51" s="8" t="s">
        <v>15</v>
      </c>
      <c r="F51" s="8" t="s">
        <v>46</v>
      </c>
      <c r="G51" s="8">
        <v>30</v>
      </c>
      <c r="H51" s="9">
        <v>435</v>
      </c>
      <c r="I51" s="2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7">
        <v>40552</v>
      </c>
      <c r="B52" s="7" t="s">
        <v>32</v>
      </c>
      <c r="C52" s="8" t="s">
        <v>12</v>
      </c>
      <c r="D52" s="8" t="s">
        <v>27</v>
      </c>
      <c r="E52" s="8" t="s">
        <v>19</v>
      </c>
      <c r="F52" s="8" t="s">
        <v>24</v>
      </c>
      <c r="G52" s="8">
        <v>42</v>
      </c>
      <c r="H52" s="9">
        <v>336</v>
      </c>
      <c r="I52" s="2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7">
        <v>40565</v>
      </c>
      <c r="B53" s="7" t="s">
        <v>31</v>
      </c>
      <c r="C53" s="8" t="s">
        <v>9</v>
      </c>
      <c r="D53" s="8" t="s">
        <v>38</v>
      </c>
      <c r="E53" s="8" t="s">
        <v>28</v>
      </c>
      <c r="F53" s="8" t="s">
        <v>37</v>
      </c>
      <c r="G53" s="8">
        <v>29</v>
      </c>
      <c r="H53" s="9">
        <v>420</v>
      </c>
      <c r="I53" s="2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7">
        <v>40557</v>
      </c>
      <c r="B54" s="7" t="s">
        <v>30</v>
      </c>
      <c r="C54" s="8" t="s">
        <v>10</v>
      </c>
      <c r="D54" s="8" t="s">
        <v>27</v>
      </c>
      <c r="E54" s="8" t="s">
        <v>28</v>
      </c>
      <c r="F54" s="8" t="s">
        <v>63</v>
      </c>
      <c r="G54" s="8">
        <v>34</v>
      </c>
      <c r="H54" s="9">
        <v>374</v>
      </c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7">
        <v>40562</v>
      </c>
      <c r="B55" s="7" t="s">
        <v>13</v>
      </c>
      <c r="C55" s="8" t="s">
        <v>8</v>
      </c>
      <c r="D55" s="8" t="s">
        <v>38</v>
      </c>
      <c r="E55" s="8" t="s">
        <v>23</v>
      </c>
      <c r="F55" s="8" t="s">
        <v>49</v>
      </c>
      <c r="G55" s="8">
        <v>35</v>
      </c>
      <c r="H55" s="9">
        <v>350</v>
      </c>
      <c r="I55" s="2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7">
        <v>40565</v>
      </c>
      <c r="B56" s="7" t="s">
        <v>31</v>
      </c>
      <c r="C56" s="8" t="s">
        <v>8</v>
      </c>
      <c r="D56" s="8" t="s">
        <v>14</v>
      </c>
      <c r="E56" s="8" t="s">
        <v>23</v>
      </c>
      <c r="F56" s="8" t="s">
        <v>52</v>
      </c>
      <c r="G56" s="8">
        <v>35</v>
      </c>
      <c r="H56" s="9">
        <v>350</v>
      </c>
      <c r="I56" s="2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7">
        <v>40549</v>
      </c>
      <c r="B57" s="7" t="s">
        <v>22</v>
      </c>
      <c r="C57" s="8" t="s">
        <v>12</v>
      </c>
      <c r="D57" s="8" t="s">
        <v>38</v>
      </c>
      <c r="E57" s="8" t="s">
        <v>19</v>
      </c>
      <c r="F57" s="8" t="s">
        <v>53</v>
      </c>
      <c r="G57" s="8">
        <v>40</v>
      </c>
      <c r="H57" s="9">
        <v>320</v>
      </c>
      <c r="I57" s="2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7">
        <v>40571</v>
      </c>
      <c r="B58" s="7" t="s">
        <v>30</v>
      </c>
      <c r="C58" s="8" t="s">
        <v>11</v>
      </c>
      <c r="D58" s="8" t="s">
        <v>27</v>
      </c>
      <c r="E58" s="8" t="s">
        <v>19</v>
      </c>
      <c r="F58" s="8" t="s">
        <v>64</v>
      </c>
      <c r="G58" s="8">
        <v>36</v>
      </c>
      <c r="H58" s="9">
        <v>333</v>
      </c>
      <c r="I58" s="2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7">
        <v>40546</v>
      </c>
      <c r="B59" s="7" t="s">
        <v>18</v>
      </c>
      <c r="C59" s="8" t="s">
        <v>12</v>
      </c>
      <c r="D59" s="8" t="s">
        <v>27</v>
      </c>
      <c r="E59" s="8" t="s">
        <v>15</v>
      </c>
      <c r="F59" s="8" t="s">
        <v>37</v>
      </c>
      <c r="G59" s="8">
        <v>38</v>
      </c>
      <c r="H59" s="9">
        <v>304</v>
      </c>
      <c r="I59" s="2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7">
        <v>40559</v>
      </c>
      <c r="B60" s="7" t="s">
        <v>32</v>
      </c>
      <c r="C60" s="8" t="s">
        <v>10</v>
      </c>
      <c r="D60" s="8" t="s">
        <v>38</v>
      </c>
      <c r="E60" s="8" t="s">
        <v>19</v>
      </c>
      <c r="F60" s="8" t="s">
        <v>53</v>
      </c>
      <c r="G60" s="8">
        <v>31</v>
      </c>
      <c r="H60" s="9">
        <v>341</v>
      </c>
      <c r="I60" s="2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7">
        <v>40573</v>
      </c>
      <c r="B61" s="7" t="s">
        <v>32</v>
      </c>
      <c r="C61" s="8" t="s">
        <v>9</v>
      </c>
      <c r="D61" s="8" t="s">
        <v>38</v>
      </c>
      <c r="E61" s="8" t="s">
        <v>23</v>
      </c>
      <c r="F61" s="8" t="s">
        <v>54</v>
      </c>
      <c r="G61" s="8">
        <v>25</v>
      </c>
      <c r="H61" s="9">
        <v>362</v>
      </c>
      <c r="I61" s="2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7">
        <v>40565</v>
      </c>
      <c r="B62" s="7" t="s">
        <v>31</v>
      </c>
      <c r="C62" s="8" t="s">
        <v>10</v>
      </c>
      <c r="D62" s="8" t="s">
        <v>38</v>
      </c>
      <c r="E62" s="8" t="s">
        <v>19</v>
      </c>
      <c r="F62" s="8" t="s">
        <v>20</v>
      </c>
      <c r="G62" s="8">
        <v>29</v>
      </c>
      <c r="H62" s="9">
        <v>319</v>
      </c>
      <c r="I62" s="2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7">
        <v>40556</v>
      </c>
      <c r="B63" s="7" t="s">
        <v>22</v>
      </c>
      <c r="C63" s="8" t="s">
        <v>12</v>
      </c>
      <c r="D63" s="8" t="s">
        <v>33</v>
      </c>
      <c r="E63" s="8" t="s">
        <v>15</v>
      </c>
      <c r="F63" s="8" t="s">
        <v>59</v>
      </c>
      <c r="G63" s="8">
        <v>33</v>
      </c>
      <c r="H63" s="9">
        <v>264</v>
      </c>
      <c r="I63" s="2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7">
        <v>40547</v>
      </c>
      <c r="B64" s="7" t="s">
        <v>29</v>
      </c>
      <c r="C64" s="8" t="s">
        <v>11</v>
      </c>
      <c r="D64" s="8" t="s">
        <v>33</v>
      </c>
      <c r="E64" s="8" t="s">
        <v>23</v>
      </c>
      <c r="F64" s="8" t="s">
        <v>47</v>
      </c>
      <c r="G64" s="8">
        <v>29</v>
      </c>
      <c r="H64" s="9">
        <v>268</v>
      </c>
      <c r="I64" s="2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7">
        <v>40566</v>
      </c>
      <c r="B65" s="7" t="s">
        <v>32</v>
      </c>
      <c r="C65" s="8" t="s">
        <v>9</v>
      </c>
      <c r="D65" s="8" t="s">
        <v>27</v>
      </c>
      <c r="E65" s="8" t="s">
        <v>15</v>
      </c>
      <c r="F65" s="8" t="s">
        <v>57</v>
      </c>
      <c r="G65" s="8">
        <v>22</v>
      </c>
      <c r="H65" s="9">
        <v>319</v>
      </c>
      <c r="I65" s="2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7">
        <v>40550</v>
      </c>
      <c r="B66" s="7" t="s">
        <v>30</v>
      </c>
      <c r="C66" s="8" t="s">
        <v>8</v>
      </c>
      <c r="D66" s="8" t="s">
        <v>14</v>
      </c>
      <c r="E66" s="8" t="s">
        <v>19</v>
      </c>
      <c r="F66" s="8" t="s">
        <v>49</v>
      </c>
      <c r="G66" s="8">
        <v>27</v>
      </c>
      <c r="H66" s="9">
        <v>270</v>
      </c>
      <c r="I66" s="2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7">
        <v>40552</v>
      </c>
      <c r="B67" s="7" t="s">
        <v>32</v>
      </c>
      <c r="C67" s="8" t="s">
        <v>8</v>
      </c>
      <c r="D67" s="8" t="s">
        <v>38</v>
      </c>
      <c r="E67" s="8" t="s">
        <v>34</v>
      </c>
      <c r="F67" s="8" t="s">
        <v>62</v>
      </c>
      <c r="G67" s="8">
        <v>26</v>
      </c>
      <c r="H67" s="9">
        <v>260</v>
      </c>
      <c r="I67" s="2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7">
        <v>40553</v>
      </c>
      <c r="B68" s="7" t="s">
        <v>18</v>
      </c>
      <c r="C68" s="8" t="s">
        <v>12</v>
      </c>
      <c r="D68" s="8" t="s">
        <v>38</v>
      </c>
      <c r="E68" s="8" t="s">
        <v>34</v>
      </c>
      <c r="F68" s="8" t="s">
        <v>65</v>
      </c>
      <c r="G68" s="8">
        <v>30</v>
      </c>
      <c r="H68" s="9">
        <v>240</v>
      </c>
      <c r="I68" s="2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7">
        <v>40553</v>
      </c>
      <c r="B69" s="7" t="s">
        <v>18</v>
      </c>
      <c r="C69" s="8" t="s">
        <v>11</v>
      </c>
      <c r="D69" s="8" t="s">
        <v>27</v>
      </c>
      <c r="E69" s="8" t="s">
        <v>25</v>
      </c>
      <c r="F69" s="8" t="s">
        <v>65</v>
      </c>
      <c r="G69" s="8">
        <v>27</v>
      </c>
      <c r="H69" s="9">
        <v>249</v>
      </c>
      <c r="I69" s="2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7">
        <v>40571</v>
      </c>
      <c r="B70" s="7" t="s">
        <v>30</v>
      </c>
      <c r="C70" s="8" t="s">
        <v>8</v>
      </c>
      <c r="D70" s="8" t="s">
        <v>38</v>
      </c>
      <c r="E70" s="8" t="s">
        <v>23</v>
      </c>
      <c r="F70" s="8" t="s">
        <v>53</v>
      </c>
      <c r="G70" s="8">
        <v>25</v>
      </c>
      <c r="H70" s="9">
        <v>250</v>
      </c>
      <c r="I70" s="2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7">
        <v>40545</v>
      </c>
      <c r="B71" s="7" t="s">
        <v>32</v>
      </c>
      <c r="C71" s="8" t="s">
        <v>8</v>
      </c>
      <c r="D71" s="8" t="s">
        <v>38</v>
      </c>
      <c r="E71" s="8" t="s">
        <v>25</v>
      </c>
      <c r="F71" s="8" t="s">
        <v>20</v>
      </c>
      <c r="G71" s="8">
        <v>24</v>
      </c>
      <c r="H71" s="9">
        <v>240</v>
      </c>
      <c r="I71" s="2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7">
        <v>40546</v>
      </c>
      <c r="B72" s="7" t="s">
        <v>18</v>
      </c>
      <c r="C72" s="8" t="s">
        <v>11</v>
      </c>
      <c r="D72" s="8" t="s">
        <v>38</v>
      </c>
      <c r="E72" s="8" t="s">
        <v>15</v>
      </c>
      <c r="F72" s="8" t="s">
        <v>62</v>
      </c>
      <c r="G72" s="8">
        <v>23</v>
      </c>
      <c r="H72" s="9">
        <v>212</v>
      </c>
      <c r="I72" s="2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7">
        <v>40569</v>
      </c>
      <c r="B73" s="7" t="s">
        <v>13</v>
      </c>
      <c r="C73" s="8" t="s">
        <v>8</v>
      </c>
      <c r="D73" s="8" t="s">
        <v>33</v>
      </c>
      <c r="E73" s="8" t="s">
        <v>25</v>
      </c>
      <c r="F73" s="8" t="s">
        <v>59</v>
      </c>
      <c r="G73" s="8">
        <v>21</v>
      </c>
      <c r="H73" s="9">
        <v>210</v>
      </c>
      <c r="I73" s="2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7">
        <v>40550</v>
      </c>
      <c r="B74" s="7" t="s">
        <v>30</v>
      </c>
      <c r="C74" s="8" t="s">
        <v>11</v>
      </c>
      <c r="D74" s="8" t="s">
        <v>33</v>
      </c>
      <c r="E74" s="8" t="s">
        <v>23</v>
      </c>
      <c r="F74" s="8" t="s">
        <v>24</v>
      </c>
      <c r="G74" s="8">
        <v>22</v>
      </c>
      <c r="H74" s="9">
        <v>203</v>
      </c>
      <c r="I74" s="2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7">
        <v>40546</v>
      </c>
      <c r="B75" s="7" t="s">
        <v>18</v>
      </c>
      <c r="C75" s="8" t="s">
        <v>10</v>
      </c>
      <c r="D75" s="8" t="s">
        <v>33</v>
      </c>
      <c r="E75" s="8" t="s">
        <v>34</v>
      </c>
      <c r="F75" s="8" t="s">
        <v>37</v>
      </c>
      <c r="G75" s="8">
        <v>20</v>
      </c>
      <c r="H75" s="9">
        <v>220</v>
      </c>
      <c r="I75" s="2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7">
        <v>40553</v>
      </c>
      <c r="B76" s="7" t="s">
        <v>18</v>
      </c>
      <c r="C76" s="8" t="s">
        <v>9</v>
      </c>
      <c r="D76" s="8" t="s">
        <v>27</v>
      </c>
      <c r="E76" s="8" t="s">
        <v>19</v>
      </c>
      <c r="F76" s="8" t="s">
        <v>48</v>
      </c>
      <c r="G76" s="8">
        <v>17</v>
      </c>
      <c r="H76" s="9">
        <v>246</v>
      </c>
      <c r="I76" s="2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7">
        <v>40561</v>
      </c>
      <c r="B77" s="7" t="s">
        <v>29</v>
      </c>
      <c r="C77" s="8" t="s">
        <v>9</v>
      </c>
      <c r="D77" s="8" t="s">
        <v>33</v>
      </c>
      <c r="E77" s="8" t="s">
        <v>19</v>
      </c>
      <c r="F77" s="8" t="s">
        <v>50</v>
      </c>
      <c r="G77" s="8">
        <v>17</v>
      </c>
      <c r="H77" s="9">
        <v>246</v>
      </c>
      <c r="I77" s="2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7">
        <v>40561</v>
      </c>
      <c r="B78" s="7" t="s">
        <v>29</v>
      </c>
      <c r="C78" s="8" t="s">
        <v>12</v>
      </c>
      <c r="D78" s="8" t="s">
        <v>27</v>
      </c>
      <c r="E78" s="8" t="s">
        <v>28</v>
      </c>
      <c r="F78" s="8" t="s">
        <v>40</v>
      </c>
      <c r="G78" s="8">
        <v>24</v>
      </c>
      <c r="H78" s="9">
        <v>192</v>
      </c>
      <c r="I78" s="2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7">
        <v>40561</v>
      </c>
      <c r="B79" s="7" t="s">
        <v>29</v>
      </c>
      <c r="C79" s="8" t="s">
        <v>8</v>
      </c>
      <c r="D79" s="8" t="s">
        <v>27</v>
      </c>
      <c r="E79" s="8" t="s">
        <v>28</v>
      </c>
      <c r="F79" s="8" t="s">
        <v>61</v>
      </c>
      <c r="G79" s="8">
        <v>20</v>
      </c>
      <c r="H79" s="9">
        <v>200</v>
      </c>
      <c r="I79" s="2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7">
        <v>40564</v>
      </c>
      <c r="B80" s="7" t="s">
        <v>30</v>
      </c>
      <c r="C80" s="8" t="s">
        <v>12</v>
      </c>
      <c r="D80" s="8" t="s">
        <v>33</v>
      </c>
      <c r="E80" s="8" t="s">
        <v>15</v>
      </c>
      <c r="F80" s="8" t="s">
        <v>48</v>
      </c>
      <c r="G80" s="8">
        <v>23</v>
      </c>
      <c r="H80" s="9">
        <v>184</v>
      </c>
      <c r="I80" s="2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7">
        <v>40573</v>
      </c>
      <c r="B81" s="7" t="s">
        <v>32</v>
      </c>
      <c r="C81" s="8" t="s">
        <v>12</v>
      </c>
      <c r="D81" s="8" t="s">
        <v>38</v>
      </c>
      <c r="E81" s="8" t="s">
        <v>23</v>
      </c>
      <c r="F81" s="8" t="s">
        <v>54</v>
      </c>
      <c r="G81" s="8">
        <v>23</v>
      </c>
      <c r="H81" s="9">
        <v>184</v>
      </c>
      <c r="I81" s="2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7">
        <v>40544</v>
      </c>
      <c r="B82" s="7" t="s">
        <v>31</v>
      </c>
      <c r="C82" s="8" t="s">
        <v>9</v>
      </c>
      <c r="D82" s="8" t="s">
        <v>27</v>
      </c>
      <c r="E82" s="8" t="s">
        <v>23</v>
      </c>
      <c r="F82" s="8" t="s">
        <v>40</v>
      </c>
      <c r="G82" s="8">
        <v>16</v>
      </c>
      <c r="H82" s="9">
        <v>232</v>
      </c>
      <c r="I82" s="2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7">
        <v>40551</v>
      </c>
      <c r="B83" s="7" t="s">
        <v>31</v>
      </c>
      <c r="C83" s="8" t="s">
        <v>9</v>
      </c>
      <c r="D83" s="8" t="s">
        <v>14</v>
      </c>
      <c r="E83" s="8" t="s">
        <v>34</v>
      </c>
      <c r="F83" s="8" t="s">
        <v>26</v>
      </c>
      <c r="G83" s="8">
        <v>16</v>
      </c>
      <c r="H83" s="9">
        <v>232</v>
      </c>
      <c r="I83" s="2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7">
        <v>40545</v>
      </c>
      <c r="B84" s="7" t="s">
        <v>32</v>
      </c>
      <c r="C84" s="8" t="s">
        <v>8</v>
      </c>
      <c r="D84" s="8" t="s">
        <v>14</v>
      </c>
      <c r="E84" s="8" t="s">
        <v>15</v>
      </c>
      <c r="F84" s="8" t="s">
        <v>55</v>
      </c>
      <c r="G84" s="8">
        <v>19</v>
      </c>
      <c r="H84" s="9">
        <v>190</v>
      </c>
      <c r="I84" s="2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7">
        <v>40549</v>
      </c>
      <c r="B85" s="7" t="s">
        <v>22</v>
      </c>
      <c r="C85" s="8" t="s">
        <v>10</v>
      </c>
      <c r="D85" s="8" t="s">
        <v>14</v>
      </c>
      <c r="E85" s="8" t="s">
        <v>23</v>
      </c>
      <c r="F85" s="8" t="s">
        <v>66</v>
      </c>
      <c r="G85" s="8">
        <v>18</v>
      </c>
      <c r="H85" s="9">
        <v>198</v>
      </c>
      <c r="I85" s="2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7">
        <v>40568</v>
      </c>
      <c r="B86" s="7" t="s">
        <v>29</v>
      </c>
      <c r="C86" s="8" t="s">
        <v>12</v>
      </c>
      <c r="D86" s="8" t="s">
        <v>33</v>
      </c>
      <c r="E86" s="8" t="s">
        <v>28</v>
      </c>
      <c r="F86" s="8" t="s">
        <v>63</v>
      </c>
      <c r="G86" s="8">
        <v>21</v>
      </c>
      <c r="H86" s="9">
        <v>168</v>
      </c>
      <c r="I86" s="2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7">
        <v>40555</v>
      </c>
      <c r="B87" s="7" t="s">
        <v>13</v>
      </c>
      <c r="C87" s="8" t="s">
        <v>11</v>
      </c>
      <c r="D87" s="8" t="s">
        <v>33</v>
      </c>
      <c r="E87" s="8" t="s">
        <v>25</v>
      </c>
      <c r="F87" s="8" t="s">
        <v>39</v>
      </c>
      <c r="G87" s="8">
        <v>19</v>
      </c>
      <c r="H87" s="9">
        <v>175</v>
      </c>
      <c r="I87" s="2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7">
        <v>40554</v>
      </c>
      <c r="B88" s="7" t="s">
        <v>29</v>
      </c>
      <c r="C88" s="8" t="s">
        <v>9</v>
      </c>
      <c r="D88" s="8" t="s">
        <v>27</v>
      </c>
      <c r="E88" s="8" t="s">
        <v>28</v>
      </c>
      <c r="F88" s="8" t="s">
        <v>39</v>
      </c>
      <c r="G88" s="8">
        <v>14</v>
      </c>
      <c r="H88" s="9">
        <v>203</v>
      </c>
      <c r="I88" s="2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7">
        <v>40569</v>
      </c>
      <c r="B89" s="7" t="s">
        <v>13</v>
      </c>
      <c r="C89" s="8" t="s">
        <v>8</v>
      </c>
      <c r="D89" s="8" t="s">
        <v>27</v>
      </c>
      <c r="E89" s="8" t="s">
        <v>34</v>
      </c>
      <c r="F89" s="8" t="s">
        <v>66</v>
      </c>
      <c r="G89" s="8">
        <v>17</v>
      </c>
      <c r="H89" s="9">
        <v>170</v>
      </c>
      <c r="I89" s="2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7">
        <v>40553</v>
      </c>
      <c r="B90" s="7" t="s">
        <v>18</v>
      </c>
      <c r="C90" s="8" t="s">
        <v>11</v>
      </c>
      <c r="D90" s="8" t="s">
        <v>27</v>
      </c>
      <c r="E90" s="8" t="s">
        <v>19</v>
      </c>
      <c r="F90" s="8" t="s">
        <v>60</v>
      </c>
      <c r="G90" s="8">
        <v>17</v>
      </c>
      <c r="H90" s="9">
        <v>157</v>
      </c>
      <c r="I90" s="2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7">
        <v>40560</v>
      </c>
      <c r="B91" s="7" t="s">
        <v>18</v>
      </c>
      <c r="C91" s="8" t="s">
        <v>8</v>
      </c>
      <c r="D91" s="8" t="s">
        <v>33</v>
      </c>
      <c r="E91" s="8" t="s">
        <v>19</v>
      </c>
      <c r="F91" s="8" t="s">
        <v>24</v>
      </c>
      <c r="G91" s="8">
        <v>16</v>
      </c>
      <c r="H91" s="9">
        <v>160</v>
      </c>
      <c r="I91" s="2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35">
      <c r="A92" s="7">
        <v>40571</v>
      </c>
      <c r="B92" s="7" t="s">
        <v>30</v>
      </c>
      <c r="C92" s="8" t="s">
        <v>10</v>
      </c>
      <c r="D92" s="8" t="s">
        <v>14</v>
      </c>
      <c r="E92" s="8" t="s">
        <v>19</v>
      </c>
      <c r="F92" s="8" t="s">
        <v>67</v>
      </c>
      <c r="G92" s="8">
        <v>15</v>
      </c>
      <c r="H92" s="9">
        <v>165</v>
      </c>
      <c r="I92" s="2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35">
      <c r="A93" s="7">
        <v>40552</v>
      </c>
      <c r="B93" s="7" t="s">
        <v>32</v>
      </c>
      <c r="C93" s="8" t="s">
        <v>8</v>
      </c>
      <c r="D93" s="8" t="s">
        <v>38</v>
      </c>
      <c r="E93" s="8" t="s">
        <v>23</v>
      </c>
      <c r="F93" s="8" t="s">
        <v>53</v>
      </c>
      <c r="G93" s="8">
        <v>15</v>
      </c>
      <c r="H93" s="9">
        <v>150</v>
      </c>
      <c r="I93" s="2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35">
      <c r="A94" s="7">
        <v>40567</v>
      </c>
      <c r="B94" s="7" t="s">
        <v>18</v>
      </c>
      <c r="C94" s="8" t="s">
        <v>10</v>
      </c>
      <c r="D94" s="8" t="s">
        <v>33</v>
      </c>
      <c r="E94" s="8" t="s">
        <v>28</v>
      </c>
      <c r="F94" s="8" t="s">
        <v>47</v>
      </c>
      <c r="G94" s="8">
        <v>13</v>
      </c>
      <c r="H94" s="9">
        <v>143</v>
      </c>
      <c r="I94" s="2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35">
      <c r="A95" s="7">
        <v>40550</v>
      </c>
      <c r="B95" s="7" t="s">
        <v>30</v>
      </c>
      <c r="C95" s="8" t="s">
        <v>10</v>
      </c>
      <c r="D95" s="8" t="s">
        <v>33</v>
      </c>
      <c r="E95" s="8" t="s">
        <v>28</v>
      </c>
      <c r="F95" s="8" t="s">
        <v>56</v>
      </c>
      <c r="G95" s="8">
        <v>12</v>
      </c>
      <c r="H95" s="9">
        <v>132</v>
      </c>
      <c r="I95" s="2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5">
      <c r="A96" s="7">
        <v>40564</v>
      </c>
      <c r="B96" s="7" t="s">
        <v>30</v>
      </c>
      <c r="C96" s="8" t="s">
        <v>11</v>
      </c>
      <c r="D96" s="8" t="s">
        <v>38</v>
      </c>
      <c r="E96" s="8" t="s">
        <v>15</v>
      </c>
      <c r="F96" s="8" t="s">
        <v>56</v>
      </c>
      <c r="G96" s="8">
        <v>13</v>
      </c>
      <c r="H96" s="9">
        <v>120</v>
      </c>
      <c r="I96" s="2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35">
      <c r="A97" s="7">
        <v>40572</v>
      </c>
      <c r="B97" s="7" t="s">
        <v>31</v>
      </c>
      <c r="C97" s="8" t="s">
        <v>9</v>
      </c>
      <c r="D97" s="8" t="s">
        <v>33</v>
      </c>
      <c r="E97" s="8" t="s">
        <v>25</v>
      </c>
      <c r="F97" s="8" t="s">
        <v>50</v>
      </c>
      <c r="G97" s="8">
        <v>10</v>
      </c>
      <c r="H97" s="9">
        <v>145</v>
      </c>
      <c r="I97" s="2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 s="7">
        <v>40560</v>
      </c>
      <c r="B98" s="7" t="s">
        <v>18</v>
      </c>
      <c r="C98" s="8" t="s">
        <v>9</v>
      </c>
      <c r="D98" s="8" t="s">
        <v>14</v>
      </c>
      <c r="E98" s="8" t="s">
        <v>34</v>
      </c>
      <c r="F98" s="8" t="s">
        <v>24</v>
      </c>
      <c r="G98" s="8">
        <v>10</v>
      </c>
      <c r="H98" s="9">
        <v>145</v>
      </c>
      <c r="I98" s="2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 s="7">
        <v>40561</v>
      </c>
      <c r="B99" s="7" t="s">
        <v>29</v>
      </c>
      <c r="C99" s="8" t="s">
        <v>11</v>
      </c>
      <c r="D99" s="8" t="s">
        <v>27</v>
      </c>
      <c r="E99" s="8" t="s">
        <v>25</v>
      </c>
      <c r="F99" s="8" t="s">
        <v>58</v>
      </c>
      <c r="G99" s="8">
        <v>12</v>
      </c>
      <c r="H99" s="9">
        <v>111</v>
      </c>
      <c r="I99" s="2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 s="7">
        <v>40564</v>
      </c>
      <c r="B100" s="7" t="s">
        <v>30</v>
      </c>
      <c r="C100" s="8" t="s">
        <v>8</v>
      </c>
      <c r="D100" s="8" t="s">
        <v>38</v>
      </c>
      <c r="E100" s="8" t="s">
        <v>19</v>
      </c>
      <c r="F100" s="8" t="s">
        <v>65</v>
      </c>
      <c r="G100" s="8">
        <v>11</v>
      </c>
      <c r="H100" s="9">
        <v>110</v>
      </c>
      <c r="I100" s="2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 s="7">
        <v>40570</v>
      </c>
      <c r="B101" s="7" t="s">
        <v>22</v>
      </c>
      <c r="C101" s="8" t="s">
        <v>10</v>
      </c>
      <c r="D101" s="8" t="s">
        <v>14</v>
      </c>
      <c r="E101" s="8" t="s">
        <v>25</v>
      </c>
      <c r="F101" s="8" t="s">
        <v>53</v>
      </c>
      <c r="G101" s="8">
        <v>10</v>
      </c>
      <c r="H101" s="9">
        <v>110</v>
      </c>
      <c r="I101" s="2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5">
      <c r="A102" s="7">
        <v>40548</v>
      </c>
      <c r="B102" s="7" t="s">
        <v>13</v>
      </c>
      <c r="C102" s="8" t="s">
        <v>12</v>
      </c>
      <c r="D102" s="8" t="s">
        <v>14</v>
      </c>
      <c r="E102" s="8" t="s">
        <v>28</v>
      </c>
      <c r="F102" s="8" t="s">
        <v>44</v>
      </c>
      <c r="G102" s="8">
        <v>12</v>
      </c>
      <c r="H102" s="9">
        <v>96</v>
      </c>
      <c r="I102" s="2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5">
      <c r="A103" s="7">
        <v>40563</v>
      </c>
      <c r="B103" s="7" t="s">
        <v>22</v>
      </c>
      <c r="C103" s="8" t="s">
        <v>8</v>
      </c>
      <c r="D103" s="8" t="s">
        <v>27</v>
      </c>
      <c r="E103" s="8" t="s">
        <v>25</v>
      </c>
      <c r="F103" s="8" t="s">
        <v>59</v>
      </c>
      <c r="G103" s="8">
        <v>10</v>
      </c>
      <c r="H103" s="9">
        <v>100</v>
      </c>
      <c r="I103" s="2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 s="7">
        <v>40558</v>
      </c>
      <c r="B104" s="7" t="s">
        <v>31</v>
      </c>
      <c r="C104" s="8" t="s">
        <v>12</v>
      </c>
      <c r="D104" s="8" t="s">
        <v>33</v>
      </c>
      <c r="E104" s="8" t="s">
        <v>34</v>
      </c>
      <c r="F104" s="8" t="s">
        <v>52</v>
      </c>
      <c r="G104" s="8">
        <v>11</v>
      </c>
      <c r="H104" s="9">
        <v>88</v>
      </c>
      <c r="I104" s="2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5">
      <c r="A105" s="7">
        <v>40566</v>
      </c>
      <c r="B105" s="7" t="s">
        <v>32</v>
      </c>
      <c r="C105" s="8" t="s">
        <v>8</v>
      </c>
      <c r="D105" s="8" t="s">
        <v>27</v>
      </c>
      <c r="E105" s="8" t="s">
        <v>25</v>
      </c>
      <c r="F105" s="8" t="s">
        <v>61</v>
      </c>
      <c r="G105" s="8">
        <v>123</v>
      </c>
      <c r="H105" s="9">
        <v>90</v>
      </c>
      <c r="I105" s="2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5">
      <c r="A106" s="7">
        <v>40553</v>
      </c>
      <c r="B106" s="7" t="s">
        <v>18</v>
      </c>
      <c r="C106" s="8" t="s">
        <v>8</v>
      </c>
      <c r="D106" s="8" t="s">
        <v>33</v>
      </c>
      <c r="E106" s="8" t="s">
        <v>25</v>
      </c>
      <c r="F106" s="8" t="s">
        <v>37</v>
      </c>
      <c r="G106" s="8">
        <v>456</v>
      </c>
      <c r="H106" s="9">
        <v>70</v>
      </c>
      <c r="I106" s="2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 s="7">
        <v>40555</v>
      </c>
      <c r="B107" s="7" t="s">
        <v>13</v>
      </c>
      <c r="C107" s="8" t="s">
        <v>8</v>
      </c>
      <c r="D107" s="8" t="s">
        <v>38</v>
      </c>
      <c r="E107" s="8" t="s">
        <v>34</v>
      </c>
      <c r="F107" s="8" t="s">
        <v>57</v>
      </c>
      <c r="G107" s="8">
        <v>43</v>
      </c>
      <c r="H107" s="9">
        <v>70</v>
      </c>
      <c r="I107" s="2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5">
      <c r="A108" s="7">
        <v>40553</v>
      </c>
      <c r="B108" s="7" t="s">
        <v>18</v>
      </c>
      <c r="C108" s="8" t="s">
        <v>12</v>
      </c>
      <c r="D108" s="8" t="s">
        <v>33</v>
      </c>
      <c r="E108" s="8" t="s">
        <v>19</v>
      </c>
      <c r="F108" s="8" t="s">
        <v>54</v>
      </c>
      <c r="G108" s="8">
        <v>782</v>
      </c>
      <c r="H108" s="9">
        <v>64</v>
      </c>
      <c r="I108" s="2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5">
      <c r="A109" s="7">
        <v>40561</v>
      </c>
      <c r="B109" s="7" t="s">
        <v>29</v>
      </c>
      <c r="C109" s="8" t="s">
        <v>12</v>
      </c>
      <c r="D109" s="8" t="s">
        <v>14</v>
      </c>
      <c r="E109" s="8" t="s">
        <v>23</v>
      </c>
      <c r="F109" s="8" t="s">
        <v>46</v>
      </c>
      <c r="G109" s="8">
        <v>451</v>
      </c>
      <c r="H109" s="9">
        <v>64</v>
      </c>
      <c r="I109" s="2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 s="7">
        <v>40565</v>
      </c>
      <c r="B110" s="7" t="s">
        <v>31</v>
      </c>
      <c r="C110" s="8" t="s">
        <v>8</v>
      </c>
      <c r="D110" s="8" t="s">
        <v>14</v>
      </c>
      <c r="E110" s="8" t="s">
        <v>19</v>
      </c>
      <c r="F110" s="8" t="s">
        <v>57</v>
      </c>
      <c r="G110" s="8">
        <v>871</v>
      </c>
      <c r="H110" s="9">
        <v>60</v>
      </c>
      <c r="I110" s="2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5">
      <c r="A111" s="7">
        <v>40546</v>
      </c>
      <c r="B111" s="7" t="s">
        <v>18</v>
      </c>
      <c r="C111" s="8" t="s">
        <v>12</v>
      </c>
      <c r="D111" s="8" t="s">
        <v>38</v>
      </c>
      <c r="E111" s="8" t="s">
        <v>23</v>
      </c>
      <c r="F111" s="8" t="s">
        <v>24</v>
      </c>
      <c r="G111" s="8">
        <v>902</v>
      </c>
      <c r="H111" s="9">
        <v>48</v>
      </c>
      <c r="I111" s="2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5">
      <c r="A112" s="1"/>
      <c r="B112" s="1"/>
      <c r="C112" s="1"/>
      <c r="D112" s="1"/>
      <c r="E112" s="1"/>
      <c r="F112" s="1"/>
      <c r="G112" s="11">
        <f>SUM(G7:G111)</f>
        <v>7178.0000000018626</v>
      </c>
      <c r="H112" s="22"/>
      <c r="I112" s="2"/>
      <c r="J112" s="1"/>
      <c r="K112" s="1"/>
      <c r="L112" s="1"/>
      <c r="M112" s="1"/>
      <c r="N112" s="1"/>
      <c r="O112" s="1"/>
      <c r="P112" s="1"/>
      <c r="Q112" s="1"/>
      <c r="R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1"/>
  <sheetViews>
    <sheetView workbookViewId="0">
      <selection activeCell="F12" sqref="F12"/>
    </sheetView>
  </sheetViews>
  <sheetFormatPr defaultRowHeight="14.5" x14ac:dyDescent="0.35"/>
  <sheetData>
    <row r="2" spans="1:6" x14ac:dyDescent="0.35">
      <c r="A2" t="s">
        <v>2</v>
      </c>
      <c r="B2" t="s">
        <v>89</v>
      </c>
      <c r="C2" t="s">
        <v>7</v>
      </c>
      <c r="D2" t="s">
        <v>21</v>
      </c>
    </row>
    <row r="3" spans="1:6" x14ac:dyDescent="0.35">
      <c r="A3" t="s">
        <v>90</v>
      </c>
      <c r="B3">
        <v>7</v>
      </c>
      <c r="C3">
        <v>100</v>
      </c>
      <c r="D3">
        <f>B3*C3</f>
        <v>700</v>
      </c>
    </row>
    <row r="4" spans="1:6" x14ac:dyDescent="0.35">
      <c r="A4" t="s">
        <v>91</v>
      </c>
      <c r="B4">
        <v>6</v>
      </c>
      <c r="C4">
        <v>34</v>
      </c>
      <c r="D4">
        <f t="shared" ref="D4:D7" si="0">B4*C4</f>
        <v>204</v>
      </c>
    </row>
    <row r="5" spans="1:6" x14ac:dyDescent="0.35">
      <c r="A5" t="s">
        <v>92</v>
      </c>
      <c r="B5">
        <v>9</v>
      </c>
      <c r="C5">
        <v>76</v>
      </c>
      <c r="D5">
        <f t="shared" si="0"/>
        <v>684</v>
      </c>
    </row>
    <row r="6" spans="1:6" x14ac:dyDescent="0.35">
      <c r="A6" t="s">
        <v>93</v>
      </c>
      <c r="B6">
        <v>8</v>
      </c>
      <c r="C6">
        <v>89</v>
      </c>
      <c r="D6">
        <f t="shared" si="0"/>
        <v>712</v>
      </c>
    </row>
    <row r="7" spans="1:6" x14ac:dyDescent="0.35">
      <c r="A7" t="s">
        <v>94</v>
      </c>
      <c r="B7">
        <v>6</v>
      </c>
      <c r="C7">
        <v>101</v>
      </c>
      <c r="D7">
        <f t="shared" si="0"/>
        <v>606</v>
      </c>
    </row>
    <row r="8" spans="1:6" x14ac:dyDescent="0.35">
      <c r="D8">
        <f>SUM(D3:D7)</f>
        <v>2906</v>
      </c>
      <c r="E8">
        <f>SUMPRODUCT(B3:B7,C3:C7)</f>
        <v>2906</v>
      </c>
    </row>
    <row r="11" spans="1:6" x14ac:dyDescent="0.35">
      <c r="F11">
        <f>SUMPRODUCT(B3:B7,C3:C7)</f>
        <v>2906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>
      <selection activeCell="F17" sqref="F17"/>
    </sheetView>
  </sheetViews>
  <sheetFormatPr defaultRowHeight="14.5" x14ac:dyDescent="0.35"/>
  <cols>
    <col min="1" max="1" width="14.6328125" bestFit="1" customWidth="1"/>
    <col min="2" max="2" width="7.453125" bestFit="1" customWidth="1"/>
    <col min="3" max="3" width="15.7265625" bestFit="1" customWidth="1"/>
    <col min="4" max="4" width="12.26953125" bestFit="1" customWidth="1"/>
    <col min="5" max="5" width="11.81640625" bestFit="1" customWidth="1"/>
    <col min="7" max="7" width="1.81640625" bestFit="1" customWidth="1"/>
    <col min="9" max="9" width="1.81640625" bestFit="1" customWidth="1"/>
    <col min="11" max="11" width="10.7265625" bestFit="1" customWidth="1"/>
    <col min="12" max="12" width="7.1796875" bestFit="1" customWidth="1"/>
    <col min="13" max="13" width="10.1796875" bestFit="1" customWidth="1"/>
  </cols>
  <sheetData>
    <row r="2" spans="1:15" ht="15.5" x14ac:dyDescent="0.35">
      <c r="A2" s="23" t="s">
        <v>68</v>
      </c>
      <c r="B2" s="24"/>
      <c r="C2" s="24"/>
      <c r="D2" s="24"/>
      <c r="E2" s="24"/>
    </row>
    <row r="3" spans="1:15" x14ac:dyDescent="0.35">
      <c r="A3" s="24"/>
      <c r="B3" s="24"/>
      <c r="C3" s="24"/>
      <c r="D3" s="24"/>
      <c r="E3" s="24"/>
    </row>
    <row r="4" spans="1:15" ht="15" thickBot="1" x14ac:dyDescent="0.4">
      <c r="A4" s="25" t="s">
        <v>69</v>
      </c>
      <c r="B4" s="25" t="s">
        <v>70</v>
      </c>
      <c r="C4" s="25" t="s">
        <v>71</v>
      </c>
      <c r="D4" s="25" t="s">
        <v>72</v>
      </c>
      <c r="E4" s="25" t="s">
        <v>73</v>
      </c>
      <c r="K4" s="29" t="s">
        <v>95</v>
      </c>
      <c r="L4" s="29" t="s">
        <v>96</v>
      </c>
      <c r="M4" s="29" t="s">
        <v>97</v>
      </c>
      <c r="N4" s="29" t="s">
        <v>98</v>
      </c>
      <c r="O4" s="29" t="s">
        <v>99</v>
      </c>
    </row>
    <row r="5" spans="1:15" x14ac:dyDescent="0.35">
      <c r="A5" s="24" t="s">
        <v>74</v>
      </c>
      <c r="B5" s="24" t="s">
        <v>75</v>
      </c>
      <c r="C5" s="24" t="s">
        <v>76</v>
      </c>
      <c r="D5" s="26">
        <v>34</v>
      </c>
      <c r="E5" s="26">
        <v>71</v>
      </c>
      <c r="K5" t="s">
        <v>74</v>
      </c>
      <c r="L5" t="str">
        <f>VLOOKUP(K5,A5:E13,2,0)</f>
        <v>Germany</v>
      </c>
      <c r="M5" t="str">
        <f>VLOOKUP(K5,A5:E13,3,0)</f>
        <v>Yes</v>
      </c>
      <c r="N5">
        <f>VLOOKUP(K5,A5:E13,4,0)</f>
        <v>34</v>
      </c>
      <c r="O5">
        <f>VLOOKUP(K5,A5:E13,5,0)</f>
        <v>71</v>
      </c>
    </row>
    <row r="6" spans="1:15" x14ac:dyDescent="0.35">
      <c r="A6" s="24" t="s">
        <v>77</v>
      </c>
      <c r="B6" s="24" t="s">
        <v>78</v>
      </c>
      <c r="C6" s="24" t="s">
        <v>76</v>
      </c>
      <c r="D6" s="26">
        <v>38</v>
      </c>
      <c r="E6" s="26">
        <v>57</v>
      </c>
      <c r="K6" t="s">
        <v>77</v>
      </c>
      <c r="L6" t="str">
        <f>VLOOKUP(K6,A5:E13,2,0)</f>
        <v>Italy</v>
      </c>
      <c r="M6" t="str">
        <f>VLOOKUP(K6,A5:E13,3,0)</f>
        <v>Yes</v>
      </c>
      <c r="N6">
        <f t="shared" ref="N6:N13" si="0">VLOOKUP(K6,A6:E14,4,0)</f>
        <v>38</v>
      </c>
      <c r="O6">
        <f t="shared" ref="O6:O13" si="1">VLOOKUP(K6,A6:E14,5,0)</f>
        <v>57</v>
      </c>
    </row>
    <row r="7" spans="1:15" x14ac:dyDescent="0.35">
      <c r="A7" s="24" t="s">
        <v>79</v>
      </c>
      <c r="B7" s="24" t="s">
        <v>80</v>
      </c>
      <c r="C7" s="24" t="s">
        <v>76</v>
      </c>
      <c r="D7" s="26">
        <v>38</v>
      </c>
      <c r="E7" s="26">
        <v>64</v>
      </c>
      <c r="K7" t="s">
        <v>100</v>
      </c>
      <c r="L7" t="str">
        <f t="shared" ref="L7:L13" si="2">VLOOKUP(K7,A6:E14,2,0)</f>
        <v>England</v>
      </c>
      <c r="M7" t="str">
        <f>VLOOKUP(K7,A5:E13,3,0)</f>
        <v>Yes</v>
      </c>
      <c r="N7">
        <f t="shared" si="0"/>
        <v>38</v>
      </c>
      <c r="O7">
        <f t="shared" si="1"/>
        <v>64</v>
      </c>
    </row>
    <row r="8" spans="1:15" x14ac:dyDescent="0.35">
      <c r="A8" s="24" t="s">
        <v>81</v>
      </c>
      <c r="B8" s="24" t="s">
        <v>75</v>
      </c>
      <c r="C8" s="24" t="s">
        <v>82</v>
      </c>
      <c r="D8" s="26">
        <v>34</v>
      </c>
      <c r="E8" s="26">
        <v>27</v>
      </c>
      <c r="G8">
        <f>COUNTIF(C5:C13,"yes")</f>
        <v>5</v>
      </c>
      <c r="K8" t="s">
        <v>81</v>
      </c>
      <c r="L8" t="str">
        <f t="shared" si="2"/>
        <v>Germany</v>
      </c>
      <c r="M8" t="str">
        <f t="shared" ref="M8:M13" si="3">VLOOKUP(K8,A6:E14,3,0)</f>
        <v>No</v>
      </c>
      <c r="N8">
        <f t="shared" si="0"/>
        <v>34</v>
      </c>
      <c r="O8">
        <f t="shared" si="1"/>
        <v>27</v>
      </c>
    </row>
    <row r="9" spans="1:15" x14ac:dyDescent="0.35">
      <c r="A9" s="24" t="s">
        <v>83</v>
      </c>
      <c r="B9" s="24" t="s">
        <v>78</v>
      </c>
      <c r="C9" s="24" t="s">
        <v>82</v>
      </c>
      <c r="D9" s="26">
        <v>38</v>
      </c>
      <c r="E9" s="26">
        <v>56</v>
      </c>
      <c r="K9" t="s">
        <v>83</v>
      </c>
      <c r="L9" t="str">
        <f t="shared" si="2"/>
        <v>Italy</v>
      </c>
      <c r="M9" t="str">
        <f t="shared" si="3"/>
        <v>No</v>
      </c>
      <c r="N9">
        <f t="shared" si="0"/>
        <v>38</v>
      </c>
      <c r="O9">
        <f t="shared" si="1"/>
        <v>56</v>
      </c>
    </row>
    <row r="10" spans="1:15" x14ac:dyDescent="0.35">
      <c r="A10" s="24" t="s">
        <v>84</v>
      </c>
      <c r="B10" s="24" t="s">
        <v>78</v>
      </c>
      <c r="C10" s="24" t="s">
        <v>82</v>
      </c>
      <c r="D10" s="26">
        <v>38</v>
      </c>
      <c r="E10" s="26">
        <v>65</v>
      </c>
      <c r="K10" t="s">
        <v>84</v>
      </c>
      <c r="L10" t="str">
        <f t="shared" si="2"/>
        <v>Italy</v>
      </c>
      <c r="M10" t="str">
        <f t="shared" si="3"/>
        <v>No</v>
      </c>
      <c r="N10">
        <f t="shared" si="0"/>
        <v>38</v>
      </c>
      <c r="O10">
        <f t="shared" si="1"/>
        <v>65</v>
      </c>
    </row>
    <row r="11" spans="1:15" x14ac:dyDescent="0.35">
      <c r="A11" s="24" t="s">
        <v>85</v>
      </c>
      <c r="B11" s="24" t="s">
        <v>75</v>
      </c>
      <c r="C11" s="24" t="s">
        <v>76</v>
      </c>
      <c r="D11" s="26">
        <v>34</v>
      </c>
      <c r="E11" s="26">
        <v>90</v>
      </c>
      <c r="G11">
        <f>COUNTIF(D5:D13,"&gt;34")</f>
        <v>6</v>
      </c>
      <c r="K11" t="s">
        <v>85</v>
      </c>
      <c r="L11" t="str">
        <f t="shared" si="2"/>
        <v>Germany</v>
      </c>
      <c r="M11" t="str">
        <f t="shared" si="3"/>
        <v>Yes</v>
      </c>
      <c r="N11">
        <f t="shared" si="0"/>
        <v>34</v>
      </c>
      <c r="O11">
        <f t="shared" si="1"/>
        <v>90</v>
      </c>
    </row>
    <row r="12" spans="1:15" x14ac:dyDescent="0.35">
      <c r="A12" s="24" t="s">
        <v>86</v>
      </c>
      <c r="B12" s="24" t="s">
        <v>80</v>
      </c>
      <c r="C12" s="24" t="s">
        <v>82</v>
      </c>
      <c r="D12" s="26">
        <v>38</v>
      </c>
      <c r="E12" s="26">
        <v>84</v>
      </c>
      <c r="G12">
        <f>COUNTIF(B5:B13,"germany")</f>
        <v>3</v>
      </c>
      <c r="I12">
        <f>COUNTIF(E5:E14,"&gt;70")</f>
        <v>4</v>
      </c>
      <c r="K12" t="s">
        <v>86</v>
      </c>
      <c r="L12" t="str">
        <f t="shared" si="2"/>
        <v>England</v>
      </c>
      <c r="M12" t="str">
        <f t="shared" si="3"/>
        <v>No</v>
      </c>
      <c r="N12">
        <f t="shared" si="0"/>
        <v>38</v>
      </c>
      <c r="O12">
        <f t="shared" si="1"/>
        <v>84</v>
      </c>
    </row>
    <row r="13" spans="1:15" x14ac:dyDescent="0.35">
      <c r="A13" s="24" t="s">
        <v>87</v>
      </c>
      <c r="B13" s="24" t="s">
        <v>80</v>
      </c>
      <c r="C13" s="24" t="s">
        <v>76</v>
      </c>
      <c r="D13" s="26">
        <v>38</v>
      </c>
      <c r="E13" s="26">
        <v>79</v>
      </c>
      <c r="G13">
        <f>COUNTIF(B5:B13,"england")</f>
        <v>3</v>
      </c>
      <c r="I13">
        <f>COUNTIF(E5:E14,"&lt;30")</f>
        <v>2</v>
      </c>
      <c r="K13" t="s">
        <v>87</v>
      </c>
      <c r="L13" t="str">
        <f t="shared" si="2"/>
        <v>England</v>
      </c>
      <c r="M13" t="str">
        <f t="shared" si="3"/>
        <v>Yes</v>
      </c>
      <c r="N13">
        <f t="shared" si="0"/>
        <v>38</v>
      </c>
      <c r="O13">
        <f t="shared" si="1"/>
        <v>79</v>
      </c>
    </row>
    <row r="14" spans="1:15" x14ac:dyDescent="0.35">
      <c r="A14" s="24"/>
      <c r="B14" s="24"/>
      <c r="C14" s="24"/>
      <c r="D14" s="24"/>
      <c r="E14" s="24">
        <f>COUNTIF(E5:E13,"&gt;60")</f>
        <v>6</v>
      </c>
    </row>
    <row r="15" spans="1:15" x14ac:dyDescent="0.35">
      <c r="E15">
        <f>COUNTIF(E5:E13,"&lt;60")</f>
        <v>3</v>
      </c>
    </row>
    <row r="16" spans="1:15" x14ac:dyDescent="0.35">
      <c r="E16">
        <f>COUNTIF(E5:E13,"&gt;70")</f>
        <v>4</v>
      </c>
      <c r="F16">
        <f>COUNTIF(B5:B13,"England")</f>
        <v>3</v>
      </c>
    </row>
    <row r="17" spans="5:5" x14ac:dyDescent="0.35">
      <c r="E17">
        <f>COUNTIF(D5:D13,"&gt;=35")</f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H14" sqref="H14"/>
    </sheetView>
  </sheetViews>
  <sheetFormatPr defaultRowHeight="14.5" x14ac:dyDescent="0.35"/>
  <sheetData>
    <row r="1" spans="1:8" ht="15.5" x14ac:dyDescent="0.35">
      <c r="A1" s="23" t="s">
        <v>88</v>
      </c>
      <c r="B1" s="24"/>
      <c r="C1" s="24"/>
      <c r="D1" s="24"/>
      <c r="E1" s="24"/>
    </row>
    <row r="2" spans="1:8" x14ac:dyDescent="0.35">
      <c r="A2" s="24"/>
      <c r="B2" s="24"/>
      <c r="C2" s="24"/>
      <c r="D2" s="24"/>
      <c r="E2" s="24"/>
    </row>
    <row r="3" spans="1:8" ht="15" thickBot="1" x14ac:dyDescent="0.4">
      <c r="A3" s="25" t="s">
        <v>69</v>
      </c>
      <c r="B3" s="25" t="s">
        <v>70</v>
      </c>
      <c r="C3" s="25" t="s">
        <v>71</v>
      </c>
      <c r="D3" s="25" t="s">
        <v>72</v>
      </c>
      <c r="E3" s="25" t="s">
        <v>73</v>
      </c>
    </row>
    <row r="4" spans="1:8" x14ac:dyDescent="0.35">
      <c r="A4" s="24" t="s">
        <v>74</v>
      </c>
      <c r="B4" s="24" t="s">
        <v>75</v>
      </c>
      <c r="C4" s="24" t="s">
        <v>76</v>
      </c>
      <c r="D4" s="26">
        <v>34</v>
      </c>
      <c r="E4" s="26">
        <v>71</v>
      </c>
    </row>
    <row r="5" spans="1:8" x14ac:dyDescent="0.35">
      <c r="A5" s="24" t="s">
        <v>77</v>
      </c>
      <c r="B5" s="24" t="s">
        <v>78</v>
      </c>
      <c r="C5" s="24" t="s">
        <v>76</v>
      </c>
      <c r="D5" s="26">
        <v>38</v>
      </c>
      <c r="E5" s="26">
        <v>57</v>
      </c>
      <c r="H5">
        <f>COUNTIFS(A4:A12,"yes",E4:E12,"&gt;70")</f>
        <v>0</v>
      </c>
    </row>
    <row r="6" spans="1:8" x14ac:dyDescent="0.35">
      <c r="A6" s="24" t="s">
        <v>79</v>
      </c>
      <c r="B6" s="24" t="s">
        <v>80</v>
      </c>
      <c r="C6" s="24" t="s">
        <v>76</v>
      </c>
      <c r="D6" s="26">
        <v>38</v>
      </c>
      <c r="E6" s="26">
        <v>64</v>
      </c>
    </row>
    <row r="7" spans="1:8" x14ac:dyDescent="0.35">
      <c r="A7" s="24" t="s">
        <v>81</v>
      </c>
      <c r="B7" s="24" t="s">
        <v>75</v>
      </c>
      <c r="C7" s="24" t="s">
        <v>82</v>
      </c>
      <c r="D7" s="26">
        <v>34</v>
      </c>
      <c r="E7" s="26">
        <v>27</v>
      </c>
    </row>
    <row r="8" spans="1:8" x14ac:dyDescent="0.35">
      <c r="A8" s="24" t="s">
        <v>83</v>
      </c>
      <c r="B8" s="24" t="s">
        <v>78</v>
      </c>
      <c r="C8" s="24" t="s">
        <v>82</v>
      </c>
      <c r="D8" s="26">
        <v>38</v>
      </c>
      <c r="E8" s="26">
        <v>56</v>
      </c>
      <c r="H8">
        <f>COUNTIFS(B4:B12,"Italy",D4:D12,"&gt;35")</f>
        <v>3</v>
      </c>
    </row>
    <row r="9" spans="1:8" x14ac:dyDescent="0.35">
      <c r="A9" s="24" t="s">
        <v>84</v>
      </c>
      <c r="B9" s="24" t="s">
        <v>78</v>
      </c>
      <c r="C9" s="24" t="s">
        <v>82</v>
      </c>
      <c r="D9" s="26">
        <v>38</v>
      </c>
      <c r="E9" s="26">
        <v>65</v>
      </c>
    </row>
    <row r="10" spans="1:8" x14ac:dyDescent="0.35">
      <c r="A10" s="24" t="s">
        <v>85</v>
      </c>
      <c r="B10" s="24" t="s">
        <v>75</v>
      </c>
      <c r="C10" s="24" t="s">
        <v>76</v>
      </c>
      <c r="D10" s="26">
        <v>34</v>
      </c>
      <c r="E10" s="26">
        <v>90</v>
      </c>
      <c r="H10">
        <f>COUNTIFS(B4:B12,"Germany,D4:D12,"&gt;30)</f>
        <v>0</v>
      </c>
    </row>
    <row r="11" spans="1:8" x14ac:dyDescent="0.35">
      <c r="A11" s="24" t="s">
        <v>86</v>
      </c>
      <c r="B11" s="24" t="s">
        <v>80</v>
      </c>
      <c r="C11" s="24" t="s">
        <v>82</v>
      </c>
      <c r="D11" s="26">
        <v>38</v>
      </c>
      <c r="E11" s="26">
        <v>84</v>
      </c>
    </row>
    <row r="12" spans="1:8" x14ac:dyDescent="0.35">
      <c r="A12" s="24" t="s">
        <v>87</v>
      </c>
      <c r="B12" s="24" t="s">
        <v>80</v>
      </c>
      <c r="C12" s="24" t="s">
        <v>76</v>
      </c>
      <c r="D12" s="26">
        <v>38</v>
      </c>
      <c r="E12" s="26">
        <v>79</v>
      </c>
      <c r="G12">
        <f>COUNTIFS(C4:C12,"yes",D4:D12,"=34")</f>
        <v>2</v>
      </c>
      <c r="H12">
        <f>COUNTIFS(B4:B12,"Germany",E4:E12,"&gt;70")</f>
        <v>2</v>
      </c>
    </row>
    <row r="13" spans="1:8" x14ac:dyDescent="0.35">
      <c r="A13" s="24"/>
      <c r="B13" s="24"/>
      <c r="C13" s="24"/>
      <c r="D13" s="24"/>
      <c r="E13" s="24"/>
      <c r="G13">
        <f>COUNTIFS(A4:A12,"Milan",C4:C12,"Yes",D4:D12,"&gt;34")</f>
        <v>1</v>
      </c>
      <c r="H13">
        <f>COUNTIFS(A4:A12,"Liverpool",C4:C12,"No",D4:D12,"&gt;35")</f>
        <v>1</v>
      </c>
    </row>
    <row r="14" spans="1:8" x14ac:dyDescent="0.35">
      <c r="E14">
        <f>COUNTIFS(B4:B12,"Germany",C4:C12,"yes")</f>
        <v>2</v>
      </c>
    </row>
    <row r="15" spans="1:8" x14ac:dyDescent="0.35">
      <c r="G15">
        <f>COUNTIFS(B4:B12,"Yes",E4:E12,"&lt;70")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tabSelected="1" workbookViewId="0">
      <selection activeCell="E15" sqref="E15"/>
    </sheetView>
  </sheetViews>
  <sheetFormatPr defaultRowHeight="14.5" x14ac:dyDescent="0.35"/>
  <sheetData>
    <row r="1" spans="1:6" ht="15" thickBot="1" x14ac:dyDescent="0.4">
      <c r="A1" s="25" t="s">
        <v>69</v>
      </c>
      <c r="B1" s="25" t="s">
        <v>70</v>
      </c>
      <c r="C1" s="25" t="s">
        <v>71</v>
      </c>
      <c r="D1" s="25" t="s">
        <v>72</v>
      </c>
      <c r="E1" s="25" t="s">
        <v>73</v>
      </c>
    </row>
    <row r="2" spans="1:6" x14ac:dyDescent="0.35">
      <c r="A2" s="24" t="s">
        <v>74</v>
      </c>
      <c r="B2" s="24" t="s">
        <v>75</v>
      </c>
      <c r="C2" s="24" t="s">
        <v>76</v>
      </c>
      <c r="D2" s="26">
        <v>34</v>
      </c>
      <c r="E2" s="26">
        <v>71</v>
      </c>
    </row>
    <row r="3" spans="1:6" x14ac:dyDescent="0.35">
      <c r="A3" s="24" t="s">
        <v>77</v>
      </c>
      <c r="B3" s="24" t="s">
        <v>78</v>
      </c>
      <c r="C3" s="24" t="s">
        <v>76</v>
      </c>
      <c r="D3" s="26">
        <v>38</v>
      </c>
      <c r="E3" s="26">
        <v>57</v>
      </c>
    </row>
    <row r="4" spans="1:6" x14ac:dyDescent="0.35">
      <c r="A4" s="24" t="s">
        <v>79</v>
      </c>
      <c r="B4" s="24" t="s">
        <v>80</v>
      </c>
      <c r="C4" s="24" t="s">
        <v>76</v>
      </c>
      <c r="D4" s="26">
        <v>38</v>
      </c>
      <c r="E4" s="26">
        <v>64</v>
      </c>
    </row>
    <row r="5" spans="1:6" x14ac:dyDescent="0.35">
      <c r="A5" s="24" t="s">
        <v>81</v>
      </c>
      <c r="B5" s="24" t="s">
        <v>75</v>
      </c>
      <c r="C5" s="24" t="s">
        <v>82</v>
      </c>
      <c r="D5" s="26">
        <v>34</v>
      </c>
      <c r="E5" s="26">
        <v>27</v>
      </c>
    </row>
    <row r="6" spans="1:6" x14ac:dyDescent="0.35">
      <c r="A6" s="24" t="s">
        <v>83</v>
      </c>
      <c r="B6" s="24" t="s">
        <v>78</v>
      </c>
      <c r="C6" s="24" t="s">
        <v>82</v>
      </c>
      <c r="D6" s="26">
        <v>38</v>
      </c>
      <c r="E6" s="26">
        <v>56</v>
      </c>
    </row>
    <row r="7" spans="1:6" x14ac:dyDescent="0.35">
      <c r="A7" s="24" t="s">
        <v>84</v>
      </c>
      <c r="B7" s="24" t="s">
        <v>78</v>
      </c>
      <c r="C7" s="24" t="s">
        <v>82</v>
      </c>
      <c r="D7" s="26">
        <v>38</v>
      </c>
      <c r="E7" s="26">
        <v>65</v>
      </c>
    </row>
    <row r="8" spans="1:6" x14ac:dyDescent="0.35">
      <c r="A8" s="24" t="s">
        <v>85</v>
      </c>
      <c r="B8" s="24" t="s">
        <v>75</v>
      </c>
      <c r="C8" s="24" t="s">
        <v>76</v>
      </c>
      <c r="D8" s="26">
        <v>34</v>
      </c>
      <c r="E8" s="26">
        <v>90</v>
      </c>
    </row>
    <row r="9" spans="1:6" x14ac:dyDescent="0.35">
      <c r="A9" s="24" t="s">
        <v>86</v>
      </c>
      <c r="B9" s="24" t="s">
        <v>80</v>
      </c>
      <c r="C9" s="24" t="s">
        <v>82</v>
      </c>
      <c r="D9" s="26">
        <v>38</v>
      </c>
      <c r="E9" s="26">
        <v>84</v>
      </c>
    </row>
    <row r="10" spans="1:6" x14ac:dyDescent="0.35">
      <c r="A10" s="24" t="s">
        <v>87</v>
      </c>
      <c r="B10" s="24" t="s">
        <v>80</v>
      </c>
      <c r="C10" s="24" t="s">
        <v>76</v>
      </c>
      <c r="D10" s="26">
        <v>38</v>
      </c>
      <c r="E10" s="26">
        <v>79</v>
      </c>
    </row>
    <row r="12" spans="1:6" x14ac:dyDescent="0.35">
      <c r="F12">
        <f>INDEX(A2:E10,3,4)</f>
        <v>38</v>
      </c>
    </row>
    <row r="14" spans="1:6" x14ac:dyDescent="0.35">
      <c r="E14">
        <f>INDEX(A2:E10,4,5)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SUMPRODUCT</vt:lpstr>
      <vt:lpstr>Sheet1</vt:lpstr>
      <vt:lpstr>Countif</vt:lpstr>
      <vt:lpstr>Countifs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Otendo</dc:creator>
  <cp:lastModifiedBy>HP</cp:lastModifiedBy>
  <dcterms:created xsi:type="dcterms:W3CDTF">2024-07-27T06:25:25Z</dcterms:created>
  <dcterms:modified xsi:type="dcterms:W3CDTF">2024-08-19T16:58:49Z</dcterms:modified>
</cp:coreProperties>
</file>