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TTYLIZZIE\Desktop\python tutorials\"/>
    </mc:Choice>
  </mc:AlternateContent>
  <xr:revisionPtr revIDLastSave="0" documentId="13_ncr:1_{F867C5BC-10E5-430A-99C4-5EF566671CA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embers" sheetId="1" r:id="rId1"/>
    <sheet name="LN01" sheetId="4" r:id="rId2"/>
    <sheet name="LN02" sheetId="5" r:id="rId3"/>
    <sheet name="LN03" sheetId="6" r:id="rId4"/>
    <sheet name="LN04" sheetId="7" r:id="rId5"/>
    <sheet name="LN05" sheetId="8" r:id="rId6"/>
  </sheets>
  <calcPr calcId="181029"/>
</workbook>
</file>

<file path=xl/calcChain.xml><?xml version="1.0" encoding="utf-8"?>
<calcChain xmlns="http://schemas.openxmlformats.org/spreadsheetml/2006/main">
  <c r="G36" i="1" l="1"/>
  <c r="G37" i="1"/>
  <c r="G38" i="1"/>
  <c r="G39" i="1"/>
  <c r="G40" i="1"/>
  <c r="G35" i="1"/>
  <c r="F36" i="1"/>
  <c r="F37" i="1"/>
  <c r="F38" i="1"/>
  <c r="F39" i="1"/>
  <c r="F40" i="1"/>
  <c r="F35" i="1"/>
  <c r="E36" i="1"/>
  <c r="E37" i="1"/>
  <c r="E38" i="1"/>
  <c r="E39" i="1"/>
  <c r="E40" i="1"/>
  <c r="E35" i="1"/>
  <c r="D36" i="1"/>
  <c r="D37" i="1"/>
  <c r="D38" i="1"/>
  <c r="D39" i="1"/>
  <c r="D40" i="1"/>
  <c r="D35" i="1"/>
  <c r="C36" i="1"/>
  <c r="C37" i="1"/>
  <c r="C38" i="1"/>
  <c r="C39" i="1"/>
  <c r="C40" i="1"/>
  <c r="C35" i="1"/>
  <c r="B36" i="1"/>
  <c r="B37" i="1"/>
  <c r="B38" i="1"/>
  <c r="B39" i="1"/>
  <c r="B40" i="1"/>
  <c r="B35" i="1"/>
  <c r="B45" i="1"/>
  <c r="B46" i="1"/>
  <c r="B47" i="1"/>
  <c r="B48" i="1"/>
  <c r="B49" i="1"/>
  <c r="B44" i="1"/>
  <c r="D45" i="1"/>
  <c r="D46" i="1"/>
  <c r="D47" i="1"/>
  <c r="D48" i="1"/>
  <c r="D49" i="1"/>
  <c r="D44" i="1"/>
  <c r="N18" i="4"/>
  <c r="B8" i="8"/>
  <c r="B9" i="8" s="1"/>
  <c r="E3" i="8"/>
  <c r="G3" i="8" s="1"/>
  <c r="B4" i="8"/>
  <c r="B8" i="7"/>
  <c r="B9" i="7" s="1"/>
  <c r="E3" i="7"/>
  <c r="G3" i="7" s="1"/>
  <c r="B4" i="7"/>
  <c r="C13" i="1"/>
  <c r="D13" i="1"/>
  <c r="E4" i="1"/>
  <c r="E5" i="1"/>
  <c r="E6" i="1"/>
  <c r="E7" i="1"/>
  <c r="E8" i="1"/>
  <c r="E9" i="1"/>
  <c r="E10" i="1"/>
  <c r="E11" i="1"/>
  <c r="E12" i="1"/>
  <c r="E3" i="1"/>
  <c r="B8" i="6"/>
  <c r="B9" i="6" s="1"/>
  <c r="F8" i="6" s="1"/>
  <c r="E3" i="6"/>
  <c r="G3" i="6" s="1"/>
  <c r="B4" i="6"/>
  <c r="B8" i="5"/>
  <c r="B9" i="5" s="1"/>
  <c r="E3" i="5"/>
  <c r="G3" i="5" s="1"/>
  <c r="B4" i="5"/>
  <c r="E3" i="4"/>
  <c r="G3" i="4" s="1"/>
  <c r="B7" i="4"/>
  <c r="B8" i="4" s="1"/>
  <c r="F4" i="4" s="1"/>
  <c r="B3" i="4"/>
  <c r="F11" i="6" l="1"/>
  <c r="F26" i="6"/>
  <c r="F22" i="6"/>
  <c r="F18" i="6"/>
  <c r="F14" i="6"/>
  <c r="F10" i="6"/>
  <c r="F6" i="6"/>
  <c r="F23" i="6"/>
  <c r="F15" i="6"/>
  <c r="F5" i="6"/>
  <c r="F25" i="6"/>
  <c r="F21" i="6"/>
  <c r="F17" i="6"/>
  <c r="F13" i="6"/>
  <c r="F9" i="6"/>
  <c r="F19" i="6"/>
  <c r="F7" i="6"/>
  <c r="F24" i="6"/>
  <c r="F20" i="6"/>
  <c r="F16" i="6"/>
  <c r="F12" i="6"/>
  <c r="F7" i="4"/>
  <c r="F5" i="4"/>
  <c r="F8" i="4"/>
  <c r="F6" i="4"/>
  <c r="D50" i="1"/>
  <c r="E13" i="1"/>
  <c r="C57" i="1" s="1"/>
  <c r="F13" i="8"/>
  <c r="F5" i="8"/>
  <c r="F11" i="8"/>
  <c r="F3" i="8"/>
  <c r="H3" i="8" s="1"/>
  <c r="I3" i="8" s="1"/>
  <c r="E4" i="8" s="1"/>
  <c r="F6" i="8"/>
  <c r="F12" i="8"/>
  <c r="F9" i="8"/>
  <c r="F7" i="8"/>
  <c r="F4" i="8"/>
  <c r="F14" i="8"/>
  <c r="F10" i="8"/>
  <c r="B10" i="8"/>
  <c r="B11" i="8" s="1"/>
  <c r="F8" i="8"/>
  <c r="F5" i="7"/>
  <c r="F7" i="7"/>
  <c r="F4" i="7"/>
  <c r="F3" i="7"/>
  <c r="H3" i="7" s="1"/>
  <c r="B10" i="7"/>
  <c r="B11" i="7" s="1"/>
  <c r="F8" i="7"/>
  <c r="F6" i="7"/>
  <c r="I3" i="7"/>
  <c r="E4" i="7" s="1"/>
  <c r="F4" i="6"/>
  <c r="B10" i="6"/>
  <c r="B11" i="6" s="1"/>
  <c r="F3" i="6"/>
  <c r="H3" i="6" s="1"/>
  <c r="I3" i="6" s="1"/>
  <c r="E4" i="6" s="1"/>
  <c r="F13" i="5"/>
  <c r="F5" i="5"/>
  <c r="B10" i="5"/>
  <c r="B11" i="5" s="1"/>
  <c r="F12" i="5"/>
  <c r="F9" i="5"/>
  <c r="F7" i="5"/>
  <c r="F4" i="5"/>
  <c r="F11" i="5"/>
  <c r="F3" i="5"/>
  <c r="H3" i="5" s="1"/>
  <c r="I3" i="5" s="1"/>
  <c r="E4" i="5" s="1"/>
  <c r="F14" i="5"/>
  <c r="F10" i="5"/>
  <c r="F8" i="5"/>
  <c r="F6" i="5"/>
  <c r="B9" i="4"/>
  <c r="B10" i="4" s="1"/>
  <c r="F3" i="4"/>
  <c r="H3" i="4" s="1"/>
  <c r="I3" i="4" s="1"/>
  <c r="E4" i="4" s="1"/>
  <c r="G4" i="4" s="1"/>
  <c r="G41" i="1" l="1"/>
  <c r="H4" i="4"/>
  <c r="I4" i="4" s="1"/>
  <c r="E5" i="4" s="1"/>
  <c r="G5" i="4" s="1"/>
  <c r="A53" i="1"/>
  <c r="C58" i="1"/>
  <c r="G4" i="8"/>
  <c r="G4" i="7"/>
  <c r="H4" i="7" s="1"/>
  <c r="I4" i="7" s="1"/>
  <c r="E5" i="7" s="1"/>
  <c r="G4" i="6"/>
  <c r="G4" i="5"/>
  <c r="H4" i="6" l="1"/>
  <c r="I4" i="6" s="1"/>
  <c r="E5" i="6" s="1"/>
  <c r="G5" i="6" s="1"/>
  <c r="H5" i="6" s="1"/>
  <c r="I5" i="6" s="1"/>
  <c r="E6" i="6" s="1"/>
  <c r="G6" i="6" s="1"/>
  <c r="H6" i="6" s="1"/>
  <c r="I6" i="6" s="1"/>
  <c r="E7" i="6" s="1"/>
  <c r="H4" i="8"/>
  <c r="I4" i="8" s="1"/>
  <c r="E5" i="8" s="1"/>
  <c r="H4" i="5"/>
  <c r="I4" i="5" s="1"/>
  <c r="E5" i="5" s="1"/>
  <c r="H5" i="4"/>
  <c r="I5" i="4" s="1"/>
  <c r="E6" i="4" s="1"/>
  <c r="G6" i="4" s="1"/>
  <c r="H6" i="4" s="1"/>
  <c r="I6" i="4" s="1"/>
  <c r="E7" i="4" s="1"/>
  <c r="G7" i="4" s="1"/>
  <c r="H7" i="4" s="1"/>
  <c r="I7" i="4" s="1"/>
  <c r="E8" i="4" s="1"/>
  <c r="G8" i="4" s="1"/>
  <c r="G5" i="8"/>
  <c r="H5" i="8" s="1"/>
  <c r="I5" i="8" s="1"/>
  <c r="E6" i="8" s="1"/>
  <c r="G5" i="7"/>
  <c r="H5" i="7" s="1"/>
  <c r="I5" i="7" s="1"/>
  <c r="E6" i="7" s="1"/>
  <c r="G5" i="5"/>
  <c r="H5" i="5" s="1"/>
  <c r="I5" i="5" s="1"/>
  <c r="E6" i="5" s="1"/>
  <c r="G7" i="6" l="1"/>
  <c r="H7" i="6" s="1"/>
  <c r="I7" i="6" s="1"/>
  <c r="E8" i="6" s="1"/>
  <c r="G8" i="6" s="1"/>
  <c r="H8" i="6" s="1"/>
  <c r="I8" i="6" s="1"/>
  <c r="E9" i="6" s="1"/>
  <c r="G9" i="6" s="1"/>
  <c r="H9" i="6" s="1"/>
  <c r="I9" i="6" s="1"/>
  <c r="E10" i="6" s="1"/>
  <c r="H8" i="4"/>
  <c r="I8" i="4" s="1"/>
  <c r="G9" i="4"/>
  <c r="G6" i="8"/>
  <c r="H6" i="8" s="1"/>
  <c r="I6" i="8" s="1"/>
  <c r="E7" i="8" s="1"/>
  <c r="G6" i="7"/>
  <c r="H6" i="7" s="1"/>
  <c r="I6" i="7" s="1"/>
  <c r="E7" i="7" s="1"/>
  <c r="G6" i="5"/>
  <c r="H6" i="5" s="1"/>
  <c r="I6" i="5" s="1"/>
  <c r="E7" i="5" s="1"/>
  <c r="G7" i="8" l="1"/>
  <c r="G7" i="7"/>
  <c r="H7" i="7" s="1"/>
  <c r="I7" i="7" s="1"/>
  <c r="E8" i="7" s="1"/>
  <c r="G10" i="6"/>
  <c r="H10" i="6" s="1"/>
  <c r="I10" i="6" s="1"/>
  <c r="E11" i="6" s="1"/>
  <c r="G7" i="5"/>
  <c r="H7" i="5" s="1"/>
  <c r="I7" i="5" s="1"/>
  <c r="E8" i="5" s="1"/>
  <c r="H7" i="8" l="1"/>
  <c r="I7" i="8" s="1"/>
  <c r="E8" i="8" s="1"/>
  <c r="G8" i="8" s="1"/>
  <c r="G8" i="7"/>
  <c r="G11" i="6"/>
  <c r="H11" i="6" s="1"/>
  <c r="I11" i="6"/>
  <c r="E12" i="6" s="1"/>
  <c r="G8" i="5"/>
  <c r="H8" i="5" s="1"/>
  <c r="I8" i="5" s="1"/>
  <c r="E9" i="5" s="1"/>
  <c r="H8" i="8" l="1"/>
  <c r="I8" i="8" s="1"/>
  <c r="E9" i="8" s="1"/>
  <c r="G9" i="8" s="1"/>
  <c r="H9" i="8" s="1"/>
  <c r="I9" i="8" s="1"/>
  <c r="E10" i="8" s="1"/>
  <c r="H8" i="7"/>
  <c r="I8" i="7" s="1"/>
  <c r="G9" i="7"/>
  <c r="G12" i="6"/>
  <c r="H12" i="6" s="1"/>
  <c r="I12" i="6"/>
  <c r="E13" i="6" s="1"/>
  <c r="G9" i="5"/>
  <c r="H9" i="5" l="1"/>
  <c r="I9" i="5" s="1"/>
  <c r="E10" i="5" s="1"/>
  <c r="G10" i="5" s="1"/>
  <c r="H10" i="5" s="1"/>
  <c r="I10" i="5" s="1"/>
  <c r="E11" i="5" s="1"/>
  <c r="G10" i="8"/>
  <c r="H10" i="8" s="1"/>
  <c r="I10" i="8" s="1"/>
  <c r="E11" i="8" s="1"/>
  <c r="G13" i="6"/>
  <c r="H13" i="6" s="1"/>
  <c r="I13" i="6" s="1"/>
  <c r="E14" i="6" s="1"/>
  <c r="G11" i="8" l="1"/>
  <c r="H11" i="8" s="1"/>
  <c r="I11" i="8" s="1"/>
  <c r="E12" i="8" s="1"/>
  <c r="G14" i="6"/>
  <c r="H14" i="6" s="1"/>
  <c r="I14" i="6" s="1"/>
  <c r="E15" i="6" s="1"/>
  <c r="G11" i="5"/>
  <c r="H11" i="5" s="1"/>
  <c r="I11" i="5" s="1"/>
  <c r="E12" i="5" s="1"/>
  <c r="G12" i="8" l="1"/>
  <c r="H12" i="8" s="1"/>
  <c r="I12" i="8"/>
  <c r="E13" i="8" s="1"/>
  <c r="G15" i="6"/>
  <c r="H15" i="6" s="1"/>
  <c r="I15" i="6" s="1"/>
  <c r="E16" i="6" s="1"/>
  <c r="G12" i="5"/>
  <c r="H12" i="5" s="1"/>
  <c r="I12" i="5" s="1"/>
  <c r="E13" i="5" s="1"/>
  <c r="G13" i="8" l="1"/>
  <c r="H13" i="8" s="1"/>
  <c r="I13" i="8" s="1"/>
  <c r="E14" i="8" s="1"/>
  <c r="G16" i="6"/>
  <c r="H16" i="6" s="1"/>
  <c r="I16" i="6" s="1"/>
  <c r="E17" i="6" s="1"/>
  <c r="G13" i="5"/>
  <c r="H13" i="5" s="1"/>
  <c r="I13" i="5" s="1"/>
  <c r="E14" i="5" s="1"/>
  <c r="G14" i="8" l="1"/>
  <c r="G17" i="6"/>
  <c r="H17" i="6" s="1"/>
  <c r="I17" i="6" s="1"/>
  <c r="E18" i="6" s="1"/>
  <c r="G14" i="5"/>
  <c r="H14" i="8" l="1"/>
  <c r="I14" i="8" s="1"/>
  <c r="G15" i="8"/>
  <c r="H14" i="5"/>
  <c r="I14" i="5" s="1"/>
  <c r="G15" i="5"/>
  <c r="G18" i="6"/>
  <c r="H18" i="6" s="1"/>
  <c r="I18" i="6" s="1"/>
  <c r="E19" i="6" s="1"/>
  <c r="G19" i="6" l="1"/>
  <c r="H19" i="6" s="1"/>
  <c r="I19" i="6" s="1"/>
  <c r="E20" i="6" s="1"/>
  <c r="G20" i="6" l="1"/>
  <c r="H20" i="6" s="1"/>
  <c r="I20" i="6"/>
  <c r="E21" i="6" s="1"/>
  <c r="G21" i="6" l="1"/>
  <c r="H21" i="6" s="1"/>
  <c r="I21" i="6" s="1"/>
  <c r="E22" i="6" s="1"/>
  <c r="G22" i="6" l="1"/>
  <c r="H22" i="6" s="1"/>
  <c r="I22" i="6" s="1"/>
  <c r="E23" i="6" s="1"/>
  <c r="G23" i="6" l="1"/>
  <c r="H23" i="6" s="1"/>
  <c r="I23" i="6" s="1"/>
  <c r="E24" i="6" s="1"/>
  <c r="G24" i="6" l="1"/>
  <c r="H24" i="6" s="1"/>
  <c r="I24" i="6" s="1"/>
  <c r="E25" i="6" s="1"/>
  <c r="G25" i="6" l="1"/>
  <c r="H25" i="6" s="1"/>
  <c r="I25" i="6" s="1"/>
  <c r="E26" i="6" s="1"/>
  <c r="G26" i="6" l="1"/>
  <c r="H26" i="6" l="1"/>
  <c r="I26" i="6" s="1"/>
  <c r="G27" i="6"/>
</calcChain>
</file>

<file path=xl/sharedStrings.xml><?xml version="1.0" encoding="utf-8"?>
<sst xmlns="http://schemas.openxmlformats.org/spreadsheetml/2006/main" count="201" uniqueCount="105">
  <si>
    <t>Member ID</t>
  </si>
  <si>
    <t>Name</t>
  </si>
  <si>
    <t>Registration Fee</t>
  </si>
  <si>
    <t>Weekly Contribution</t>
  </si>
  <si>
    <t>Loans Taken</t>
  </si>
  <si>
    <t>Loan Product ID</t>
  </si>
  <si>
    <t>Loan Name</t>
  </si>
  <si>
    <t>Interest Rate</t>
  </si>
  <si>
    <t>Repayment Period (Months)</t>
  </si>
  <si>
    <t>Short Term</t>
  </si>
  <si>
    <t>Medium Term</t>
  </si>
  <si>
    <t>Long Term</t>
  </si>
  <si>
    <t>Loan ID</t>
  </si>
  <si>
    <t>Loan Amount</t>
  </si>
  <si>
    <t>Repayment Period</t>
  </si>
  <si>
    <t>Issue Date</t>
  </si>
  <si>
    <t>Status</t>
  </si>
  <si>
    <t>Current</t>
  </si>
  <si>
    <t>Defaulted</t>
  </si>
  <si>
    <t>THE WINAM'S SACCO</t>
  </si>
  <si>
    <t>Violet Mboya</t>
  </si>
  <si>
    <t>Betty Njuguna</t>
  </si>
  <si>
    <t>Judith Anyango</t>
  </si>
  <si>
    <t>Stacy Stella</t>
  </si>
  <si>
    <t>Millen Bahati</t>
  </si>
  <si>
    <t>Maurine Amari</t>
  </si>
  <si>
    <t>Judith Chepkemoi</t>
  </si>
  <si>
    <t>Bob Otieno</t>
  </si>
  <si>
    <t>Jack Kimtai</t>
  </si>
  <si>
    <t>Victor Mulema</t>
  </si>
  <si>
    <t>WIN/S009</t>
  </si>
  <si>
    <t>WIN/S004</t>
  </si>
  <si>
    <t>WIN/S003</t>
  </si>
  <si>
    <t>WIN/S001</t>
  </si>
  <si>
    <t>WIN/S002</t>
  </si>
  <si>
    <t>WIN/S005</t>
  </si>
  <si>
    <t>WIN/S006</t>
  </si>
  <si>
    <t>WIN/S007</t>
  </si>
  <si>
    <t>WIN/S008</t>
  </si>
  <si>
    <t>WIN/S010</t>
  </si>
  <si>
    <t xml:space="preserve">Loan Amount </t>
  </si>
  <si>
    <t>Interest Rate(P.A)</t>
  </si>
  <si>
    <t>Period (Years)</t>
  </si>
  <si>
    <t>Inrerest (Month)</t>
  </si>
  <si>
    <t>Period(month)</t>
  </si>
  <si>
    <t>Instalment</t>
  </si>
  <si>
    <t>Total</t>
  </si>
  <si>
    <t>cost of loan</t>
  </si>
  <si>
    <t>period</t>
  </si>
  <si>
    <t>Opening balance</t>
  </si>
  <si>
    <t>interest</t>
  </si>
  <si>
    <t>principle</t>
  </si>
  <si>
    <t>closing balance</t>
  </si>
  <si>
    <t>LN/WIN/01</t>
  </si>
  <si>
    <t>LN/WIN/02</t>
  </si>
  <si>
    <t>LN/WIN/03</t>
  </si>
  <si>
    <t>LN/01</t>
  </si>
  <si>
    <t>LN/02</t>
  </si>
  <si>
    <t>LN/03</t>
  </si>
  <si>
    <t>LN/04</t>
  </si>
  <si>
    <t>LN/05</t>
  </si>
  <si>
    <t>Short Term Loan</t>
  </si>
  <si>
    <t>Long  Term Loan</t>
  </si>
  <si>
    <t>Medium Term Loan</t>
  </si>
  <si>
    <t>Sum/Total</t>
  </si>
  <si>
    <t xml:space="preserve">Loan Product </t>
  </si>
  <si>
    <t>loans issued</t>
  </si>
  <si>
    <t>Date Issued</t>
  </si>
  <si>
    <t>Calculations</t>
  </si>
  <si>
    <t>Monthly Interest</t>
  </si>
  <si>
    <t>Month</t>
  </si>
  <si>
    <t>LN01</t>
  </si>
  <si>
    <t>LN02</t>
  </si>
  <si>
    <t>LN03</t>
  </si>
  <si>
    <t>LN04</t>
  </si>
  <si>
    <t>LN05</t>
  </si>
  <si>
    <t>TOTAL INTEREST</t>
  </si>
  <si>
    <t>February</t>
  </si>
  <si>
    <t>March</t>
  </si>
  <si>
    <t>April</t>
  </si>
  <si>
    <t>May</t>
  </si>
  <si>
    <t>June</t>
  </si>
  <si>
    <t>July</t>
  </si>
  <si>
    <t>total penalties</t>
  </si>
  <si>
    <t>Total Revenue</t>
  </si>
  <si>
    <t>Dividend</t>
  </si>
  <si>
    <t>dividend for each M</t>
  </si>
  <si>
    <t>Dividend Rate</t>
  </si>
  <si>
    <t>(=members contr/Total Monthly co)</t>
  </si>
  <si>
    <t>(=Dividend rate*Dividend)</t>
  </si>
  <si>
    <t>Penalities(=Outstanding amount * rate)</t>
  </si>
  <si>
    <t>Outstanding Amount</t>
  </si>
  <si>
    <t>Penalty Rate</t>
  </si>
  <si>
    <t>Penalty Amount</t>
  </si>
  <si>
    <t>Column1</t>
  </si>
  <si>
    <t>Column2</t>
  </si>
  <si>
    <t>Column3</t>
  </si>
  <si>
    <t>Column4</t>
  </si>
  <si>
    <t>Column5</t>
  </si>
  <si>
    <t>Column6</t>
  </si>
  <si>
    <t>Total Contribution(6 MONTHS)</t>
  </si>
  <si>
    <t>Column7</t>
  </si>
  <si>
    <t>10000</t>
  </si>
  <si>
    <t>(Total Revenue)</t>
  </si>
  <si>
    <t xml:space="preserve">$210,026.83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</si>
</sst>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d/m/yyyy"/>
    <numFmt numFmtId="165" formatCode="d\-m\-yyyy"/>
    <numFmt numFmtId="166" formatCode="d/m//yyyy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0" borderId="0" xfId="0" applyFont="1"/>
    <xf numFmtId="9" fontId="1" fillId="0" borderId="0" xfId="1" applyFont="1"/>
    <xf numFmtId="8" fontId="0" fillId="0" borderId="0" xfId="0" applyNumberFormat="1"/>
    <xf numFmtId="0" fontId="0" fillId="2" borderId="0" xfId="0" applyFill="1"/>
    <xf numFmtId="0" fontId="0" fillId="0" borderId="1" xfId="0" applyBorder="1"/>
    <xf numFmtId="9" fontId="0" fillId="0" borderId="1" xfId="1" applyFont="1" applyBorder="1"/>
    <xf numFmtId="0" fontId="1" fillId="0" borderId="1" xfId="0" applyFont="1" applyBorder="1"/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165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167" fontId="0" fillId="0" borderId="1" xfId="0" applyNumberFormat="1" applyBorder="1"/>
    <xf numFmtId="8" fontId="0" fillId="0" borderId="1" xfId="0" applyNumberFormat="1" applyBorder="1"/>
    <xf numFmtId="8" fontId="0" fillId="0" borderId="0" xfId="0" applyNumberFormat="1" applyBorder="1"/>
    <xf numFmtId="9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1" fillId="0" borderId="2" xfId="0" applyFont="1" applyBorder="1"/>
    <xf numFmtId="0" fontId="1" fillId="0" borderId="3" xfId="0" applyFont="1" applyBorder="1" applyAlignment="1">
      <alignment horizontal="center" vertical="top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1" fillId="0" borderId="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9" fontId="0" fillId="0" borderId="8" xfId="1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17" fontId="0" fillId="0" borderId="2" xfId="0" applyNumberForma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8" fontId="0" fillId="0" borderId="3" xfId="0" applyNumberFormat="1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7" fontId="0" fillId="0" borderId="8" xfId="0" applyNumberFormat="1" applyBorder="1"/>
    <xf numFmtId="8" fontId="1" fillId="0" borderId="9" xfId="0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9" xfId="0" applyFill="1" applyBorder="1"/>
    <xf numFmtId="9" fontId="0" fillId="0" borderId="3" xfId="1" applyFont="1" applyBorder="1"/>
    <xf numFmtId="8" fontId="0" fillId="0" borderId="6" xfId="0" applyNumberFormat="1" applyBorder="1"/>
    <xf numFmtId="8" fontId="0" fillId="0" borderId="1" xfId="0" quotePrefix="1" applyNumberFormat="1" applyBorder="1" applyAlignment="1">
      <alignment vertical="center" wrapText="1"/>
    </xf>
    <xf numFmtId="167" fontId="0" fillId="0" borderId="1" xfId="0" quotePrefix="1" applyNumberFormat="1" applyBorder="1"/>
    <xf numFmtId="167" fontId="0" fillId="0" borderId="9" xfId="0" applyNumberFormat="1" applyBorder="1"/>
    <xf numFmtId="9" fontId="1" fillId="0" borderId="0" xfId="1" applyFont="1" applyAlignment="1">
      <alignment horizontal="right"/>
    </xf>
    <xf numFmtId="167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93">
    <dxf>
      <numFmt numFmtId="12" formatCode="&quot;$&quot;#,##0.00_);[Red]\(&quot;$&quot;#,##0.00\)"/>
      <alignment horizontal="right" textRotation="0" indent="0" justifyLastLine="0" shrinkToFit="0" readingOrder="0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64" formatCode="d/m/yyyy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9" formatCode="m/d/yyyy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9" formatCode="m/d/yyyy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9" formatCode="m/d/yyyy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9" formatCode="m/d/yyyy"/>
    </dxf>
    <dxf>
      <numFmt numFmtId="12" formatCode="&quot;$&quot;#,##0.00_);[Red]\(&quot;$&quot;#,##0.00\)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3" formatCode="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2" formatCode="&quot;$&quot;#,##0.00_);[Red]\(&quot;$&quot;#,##0.00\)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67" formatCode="&quot;$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&quot;$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&quot;$&quot;#,##0.00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&quot;$&quot;#,##0.00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2" formatCode="&quot;$&quot;#,##0.00_);[Red]\(&quot;$&quot;#,##0.00\)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2" formatCode="mmm\-yy"/>
      <alignment horizontal="general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\-m\-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D4E77D-4DB3-448F-82EF-05BD61032C79}" name="Table2" displayName="Table2" ref="A2:F13" totalsRowShown="0" headerRowDxfId="83" headerRowBorderDxfId="91" tableBorderDxfId="92" totalsRowBorderDxfId="90">
  <autoFilter ref="A2:F13" xr:uid="{A1D4E77D-4DB3-448F-82EF-05BD61032C79}"/>
  <tableColumns count="6">
    <tableColumn id="1" xr3:uid="{9E203E41-D176-4539-9437-B8D7FF8059FA}" name="Member ID" dataDxfId="89"/>
    <tableColumn id="2" xr3:uid="{59B4F4F7-F3AC-4B9A-85B0-7CD007F800BC}" name="Name" dataDxfId="88"/>
    <tableColumn id="3" xr3:uid="{E1F4BB43-6EFD-4DE7-9673-CA8A38AEFED1}" name="Registration Fee" dataDxfId="87"/>
    <tableColumn id="4" xr3:uid="{D2062CC5-D7BE-4EF3-B526-7867C7736136}" name="Weekly Contribution" dataDxfId="86"/>
    <tableColumn id="5" xr3:uid="{F2CEFD79-6818-425D-820F-EA3C0407265A}" name="Total Contribution(6 MONTHS)" dataDxfId="85"/>
    <tableColumn id="6" xr3:uid="{95711DCE-3C45-4538-8B33-8347F705627C}" name="Loans Taken" dataDxfId="8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58E2885-83BB-4D15-8FA7-D4207ECF25D9}" name="Table15" displayName="Table15" ref="C2:I14" totalsRowShown="0" headerRowDxfId="19">
  <autoFilter ref="C2:I14" xr:uid="{F58E2885-83BB-4D15-8FA7-D4207ECF25D9}"/>
  <tableColumns count="7">
    <tableColumn id="1" xr3:uid="{4B386D3C-A21A-453C-9DB9-EB93E5C953C4}" name="Date Issued" dataDxfId="25"/>
    <tableColumn id="2" xr3:uid="{FD17E4AF-3D88-43A4-A16D-6F903D40892F}" name="period"/>
    <tableColumn id="3" xr3:uid="{A6F1BC8F-7A35-455F-89E8-62B0790ABA3A}" name="Opening balance" dataDxfId="24">
      <calculatedColumnFormula>$I2</calculatedColumnFormula>
    </tableColumn>
    <tableColumn id="4" xr3:uid="{399DFE2B-9B28-415C-9CA8-98A0018B6FA1}" name="Instalment" dataDxfId="23">
      <calculatedColumnFormula>$B$9</calculatedColumnFormula>
    </tableColumn>
    <tableColumn id="5" xr3:uid="{540F7504-FD62-4DF3-8563-CA1A7260E0F0}" name="interest" dataDxfId="22">
      <calculatedColumnFormula>$E3*$B$7</calculatedColumnFormula>
    </tableColumn>
    <tableColumn id="6" xr3:uid="{FEBB4E88-392F-47C3-86EB-74B099D2D8D5}" name="principle" dataDxfId="21">
      <calculatedColumnFormula>$F3-$G3</calculatedColumnFormula>
    </tableColumn>
    <tableColumn id="7" xr3:uid="{87195775-99F7-452F-88A1-DEF40A62826A}" name="closing balance" dataDxfId="20">
      <calculatedColumnFormula>$E3-$H3</calculatedColumnFormula>
    </tableColumn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C5B5C69-E193-4AF8-B0A1-87F9246B6E91}" name="Table18" displayName="Table18" ref="A2:B11" totalsRowShown="0">
  <autoFilter ref="A2:B11" xr:uid="{DC5B5C69-E193-4AF8-B0A1-87F9246B6E91}"/>
  <tableColumns count="2">
    <tableColumn id="1" xr3:uid="{C623E3BF-7BD7-4DA8-B846-B25F8FA346BF}" name="Column1"/>
    <tableColumn id="2" xr3:uid="{EE0B2703-CC17-4CA6-B3D2-F25120031CBA}" name="Column2" dataDxfId="10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5B53680-D77B-4569-A8BE-2E99EB7E104D}" name="Table19" displayName="Table19" ref="C2:I26" totalsRowShown="0" headerRowDxfId="3">
  <autoFilter ref="C2:I26" xr:uid="{E5B53680-D77B-4569-A8BE-2E99EB7E104D}"/>
  <tableColumns count="7">
    <tableColumn id="1" xr3:uid="{63A6B9BB-8595-4C21-82F6-58BD6C65E5E2}" name="Date Issued" dataDxfId="9"/>
    <tableColumn id="2" xr3:uid="{4746FE7E-43F1-4EEA-AD63-0B85B80F7D37}" name="period"/>
    <tableColumn id="3" xr3:uid="{C5BA2893-8DFE-40CD-BEFE-F211B2D386FF}" name="Opening balance" dataDxfId="8">
      <calculatedColumnFormula>$I2</calculatedColumnFormula>
    </tableColumn>
    <tableColumn id="4" xr3:uid="{15739CA1-C403-4B1D-8DAA-91471AC8C4D2}" name="Instalment" dataDxfId="7">
      <calculatedColumnFormula>$B$9</calculatedColumnFormula>
    </tableColumn>
    <tableColumn id="5" xr3:uid="{A8B59D77-3897-4E7F-BA91-19E46775F62D}" name="interest" dataDxfId="6">
      <calculatedColumnFormula>$E3*$B$7</calculatedColumnFormula>
    </tableColumn>
    <tableColumn id="6" xr3:uid="{B34EA672-EB4D-4E3E-B348-F5AFDD782950}" name="principle" dataDxfId="5">
      <calculatedColumnFormula>$F3-$G3</calculatedColumnFormula>
    </tableColumn>
    <tableColumn id="7" xr3:uid="{223FAF5D-78BD-4E06-A9F1-1CEAA6370ED3}" name="closing balance" dataDxfId="4">
      <calculatedColumnFormula>$E3-$H3</calculatedColumnFormula>
    </tableColumn>
  </tableColumns>
  <tableStyleInfo name="TableStyleMedium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7180C39-F15A-4966-81E0-19BF4B28D5FC}" name="Table12" displayName="Table12" ref="A2:B11" totalsRowShown="0">
  <autoFilter ref="A2:B11" xr:uid="{67180C39-F15A-4966-81E0-19BF4B28D5FC}"/>
  <tableColumns count="2">
    <tableColumn id="1" xr3:uid="{48D920A2-E0F8-40CB-AFC5-66FF3E359C05}" name="Column1"/>
    <tableColumn id="2" xr3:uid="{F84015A3-8BB3-41BC-96F9-7B7FC53E8F73}" name="Column2" dataDxfId="31"/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FAB0EBB-BD26-407E-989D-9BC2657FCA31}" name="Table13" displayName="Table13" ref="C2:I8" totalsRowShown="0" headerRowDxfId="27">
  <autoFilter ref="C2:I8" xr:uid="{6FAB0EBB-BD26-407E-989D-9BC2657FCA31}"/>
  <tableColumns count="7">
    <tableColumn id="1" xr3:uid="{FC5FA3AA-63DD-4BEE-8936-6EEC1325B49E}" name="Date Issued" dataDxfId="30"/>
    <tableColumn id="2" xr3:uid="{8130DEF6-6FC1-4D21-A5A6-1139CD0E2E47}" name="period"/>
    <tableColumn id="3" xr3:uid="{CD2E668A-8230-43FD-BD9D-9F0EF0A0C909}" name="Opening balance" dataDxfId="29">
      <calculatedColumnFormula>$I2</calculatedColumnFormula>
    </tableColumn>
    <tableColumn id="4" xr3:uid="{3C7187DE-17EA-44EE-A770-A142D371178F}" name="Instalment" dataDxfId="2">
      <calculatedColumnFormula>$B$9</calculatedColumnFormula>
    </tableColumn>
    <tableColumn id="5" xr3:uid="{A72D879D-E823-4F64-953A-C19A441D4AFD}" name="interest" dataDxfId="0">
      <calculatedColumnFormula>$E3*$B$7</calculatedColumnFormula>
    </tableColumn>
    <tableColumn id="6" xr3:uid="{703911F6-E7F3-42AF-AE78-0579D7179EE0}" name="principle" dataDxfId="1">
      <calculatedColumnFormula>$F3-$G3</calculatedColumnFormula>
    </tableColumn>
    <tableColumn id="7" xr3:uid="{BB282165-E216-45D1-9660-E53A82CBFC17}" name="closing balance" dataDxfId="28">
      <calculatedColumnFormula>$E3-$H3</calculatedColumnFormula>
    </tableColumn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C468733-7FBC-4040-A404-5DB5FC361905}" name="Table16" displayName="Table16" ref="A2:B11" totalsRowShown="0">
  <autoFilter ref="A2:B11" xr:uid="{DC468733-7FBC-4040-A404-5DB5FC361905}"/>
  <tableColumns count="2">
    <tableColumn id="1" xr3:uid="{ED9A74E4-1623-4E01-A2CE-D83F561058B5}" name="Column1"/>
    <tableColumn id="2" xr3:uid="{A9575EAE-396E-42B0-98D8-6DD2D4464F56}" name="Column2" dataDxfId="18"/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760833-9393-471F-BB8D-C40F2CE009D4}" name="Table17" displayName="Table17" ref="C2:I14" totalsRowShown="0" headerRowDxfId="11">
  <autoFilter ref="C2:I14" xr:uid="{5B760833-9393-471F-BB8D-C40F2CE009D4}"/>
  <tableColumns count="7">
    <tableColumn id="1" xr3:uid="{818168E1-7B86-4123-A38F-779B841157E8}" name="Date Issued" dataDxfId="17"/>
    <tableColumn id="2" xr3:uid="{EC332D97-A282-471C-8637-B9DAC7D73878}" name="period"/>
    <tableColumn id="3" xr3:uid="{620C8A35-EFE3-4BCD-8FF1-AD1B030328B4}" name="Opening balance" dataDxfId="16">
      <calculatedColumnFormula>$I2</calculatedColumnFormula>
    </tableColumn>
    <tableColumn id="4" xr3:uid="{433E9736-F7DF-4128-8D30-C8770EB11855}" name="Instalment" dataDxfId="15">
      <calculatedColumnFormula>$B$9</calculatedColumnFormula>
    </tableColumn>
    <tableColumn id="5" xr3:uid="{05192DFE-9105-4C99-8AEB-26A4BA079277}" name="interest" dataDxfId="14">
      <calculatedColumnFormula>$E3*$B$7</calculatedColumnFormula>
    </tableColumn>
    <tableColumn id="6" xr3:uid="{D83278A9-33C2-43D6-BAD2-438ABF9217DC}" name="principle" dataDxfId="13">
      <calculatedColumnFormula>$F3-$G3</calculatedColumnFormula>
    </tableColumn>
    <tableColumn id="7" xr3:uid="{1352AFE7-41A6-4723-8671-7130AEC4152E}" name="closing balance" dataDxfId="12">
      <calculatedColumnFormula>$E3-$H3</calculatedColumnFormula>
    </tableColumn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0B011A-EEA2-4C8E-BDB7-6E26A9BE79FB}" name="Table4" displayName="Table4" ref="A17:D20" totalsRowShown="0" headerRowDxfId="75" headerRowBorderDxfId="81" tableBorderDxfId="82" totalsRowBorderDxfId="80">
  <autoFilter ref="A17:D20" xr:uid="{800B011A-EEA2-4C8E-BDB7-6E26A9BE79FB}"/>
  <tableColumns count="4">
    <tableColumn id="1" xr3:uid="{63A6701E-4B40-4022-896D-75116A2ABE57}" name="Loan Product ID" dataDxfId="79"/>
    <tableColumn id="2" xr3:uid="{5E1D0B0C-7CD7-4123-B167-8215A94DF0FD}" name="Loan Name" dataDxfId="78"/>
    <tableColumn id="3" xr3:uid="{E4D1E356-6A68-4394-BBD1-46A9487FF128}" name="Interest Rate" dataDxfId="77" dataCellStyle="Percent"/>
    <tableColumn id="4" xr3:uid="{66CCF4E5-065B-4FAE-A256-7FD1913DD6F5}" name="Repayment Period (Months)" dataDxfId="7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2EDF15-C63F-40F1-9D13-0179C536C430}" name="Table5" displayName="Table5" ref="A23:H29" totalsRowShown="0" headerRowDxfId="63" headerRowBorderDxfId="73" tableBorderDxfId="74" totalsRowBorderDxfId="72">
  <autoFilter ref="A23:H29" xr:uid="{642EDF15-C63F-40F1-9D13-0179C536C430}"/>
  <tableColumns count="8">
    <tableColumn id="1" xr3:uid="{7CB5E019-0BA1-42CB-A8A0-139D6B9F601A}" name="loans issued" dataDxfId="71"/>
    <tableColumn id="2" xr3:uid="{99CFF577-426F-40F1-92B4-C2E03D02A888}" name="Column1" dataDxfId="70"/>
    <tableColumn id="3" xr3:uid="{DC0471BC-89E8-4809-923E-6BAC63F5C40E}" name="Column2" dataDxfId="69"/>
    <tableColumn id="4" xr3:uid="{4941737A-A459-4AEF-A7FF-1041B4E8F7A2}" name="Column3" dataDxfId="68"/>
    <tableColumn id="5" xr3:uid="{659B7B02-0831-4F94-B4FA-38A2AAEB7F5A}" name="Column4" dataDxfId="67"/>
    <tableColumn id="6" xr3:uid="{AD1E0966-3819-4484-90A3-F3ACF84017C4}" name="Column5" dataDxfId="66"/>
    <tableColumn id="7" xr3:uid="{688223BD-1E75-4DA1-B709-57BA022F7A98}" name="Column6" dataDxfId="65"/>
    <tableColumn id="8" xr3:uid="{FF196F75-571D-49B9-A566-050805963F00}" name="Column7" dataDxfId="6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539C59-F1CF-428A-BF50-84415C30BA7D}" name="Table7" displayName="Table7" ref="A33:G41" totalsRowShown="0" headerRowDxfId="52" headerRowBorderDxfId="61" tableBorderDxfId="62" totalsRowBorderDxfId="60">
  <autoFilter ref="A33:G41" xr:uid="{A4539C59-F1CF-428A-BF50-84415C30BA7D}"/>
  <tableColumns count="7">
    <tableColumn id="1" xr3:uid="{CEB7DB43-19AF-454F-B927-304A5954B5F1}" name="Column1" dataDxfId="59"/>
    <tableColumn id="2" xr3:uid="{00A4D73E-90C7-4B22-9AED-E95F9CDEE0F1}" name="Column2" dataDxfId="58"/>
    <tableColumn id="3" xr3:uid="{E97A7697-A01F-446C-B2AC-7ED87501BC39}" name="Column3" dataDxfId="57"/>
    <tableColumn id="4" xr3:uid="{9EBDDA10-55AF-4BD4-BAFE-992CAD5EB617}" name="Column4" dataDxfId="56"/>
    <tableColumn id="5" xr3:uid="{AE0FFC9D-A00F-4355-B3FE-7BC8ADA57E14}" name="Column5" dataDxfId="55"/>
    <tableColumn id="6" xr3:uid="{94ABA49D-5A9E-4447-B567-FCA8AD94038F}" name="Column6" dataDxfId="54"/>
    <tableColumn id="7" xr3:uid="{618030F9-0033-4A33-9AAE-1C2CE0D89EC7}" name="Column7" dataDxfId="53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1E890F7-7C4B-4600-9C01-7174AD2EEE3F}" name="Table8" displayName="Table8" ref="A43:D50" totalsRowShown="0" headerRowBorderDxfId="50" tableBorderDxfId="51" totalsRowBorderDxfId="49">
  <autoFilter ref="A43:D50" xr:uid="{01E890F7-7C4B-4600-9C01-7174AD2EEE3F}"/>
  <tableColumns count="4">
    <tableColumn id="1" xr3:uid="{F63C954F-65A4-480D-A4BA-714D45DF9090}" name="Column1" dataDxfId="48"/>
    <tableColumn id="2" xr3:uid="{9740EE05-8877-43BC-BEEA-604866633995}" name="Outstanding Amount" dataDxfId="47"/>
    <tableColumn id="3" xr3:uid="{519ED182-6D3C-4584-AD76-3F0CE3ACDE2B}" name="Penalty Rate" dataDxfId="46"/>
    <tableColumn id="4" xr3:uid="{ED19C652-B99B-4179-8DCB-1A1B46F8A1DD}" name="Penalty Amount" dataDxfId="45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CCA2505-FB89-49BF-AA7F-E453E787C466}" name="Table9" displayName="Table9" ref="A56:C58" totalsRowShown="0" headerRowBorderDxfId="43" tableBorderDxfId="44" totalsRowBorderDxfId="42">
  <autoFilter ref="A56:C58" xr:uid="{1CCA2505-FB89-49BF-AA7F-E453E787C466}"/>
  <tableColumns count="3">
    <tableColumn id="1" xr3:uid="{149B450A-04C9-4044-A4E2-904DDCAF8DC5}" name="Dividend" dataDxfId="41"/>
    <tableColumn id="2" xr3:uid="{64FDCD3E-9C88-4ACD-9741-A049B597A202}" name="(Total Revenue)" dataDxfId="40"/>
    <tableColumn id="3" xr3:uid="{E7DF57F7-C81F-4612-B93F-1E82C5D79FC1}" name="$210,026.83 ">
      <calculatedColumnFormula>C55*C56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0C2611-EB69-445E-9BB0-E4D9A5D78CEF}" name="Table10" displayName="Table10" ref="A2:B10" totalsRowShown="0">
  <autoFilter ref="A2:B10" xr:uid="{210C2611-EB69-445E-9BB0-E4D9A5D78CEF}"/>
  <tableColumns count="2">
    <tableColumn id="1" xr3:uid="{3C1EB0FC-7E4E-4CEC-8369-4D7FA6CCD549}" name="Loan Amount "/>
    <tableColumn id="2" xr3:uid="{36878DF5-6FCE-414D-B0C3-F27FF90BD55B}" name="10000" dataDxfId="39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353B33D-D2AC-4C31-BFC9-545896CF9DFD}" name="Table11" displayName="Table11" ref="C2:I8" totalsRowShown="0" headerRowDxfId="32">
  <autoFilter ref="C2:I8" xr:uid="{F353B33D-D2AC-4C31-BFC9-545896CF9DFD}"/>
  <tableColumns count="7">
    <tableColumn id="1" xr3:uid="{6BD93196-0430-4221-BC25-860895054B05}" name="Date Issued" dataDxfId="38"/>
    <tableColumn id="2" xr3:uid="{06C8C87E-78BD-4462-8E34-AAF19D1F0C9D}" name="period"/>
    <tableColumn id="3" xr3:uid="{3C03526B-75B4-4EE9-8B1D-6DF3AFFAB1D6}" name="Opening balance" dataDxfId="37">
      <calculatedColumnFormula>$I2</calculatedColumnFormula>
    </tableColumn>
    <tableColumn id="4" xr3:uid="{672154B2-AAA7-492E-BF43-AA0923D39F62}" name="Instalment" dataDxfId="36">
      <calculatedColumnFormula>$B$8</calculatedColumnFormula>
    </tableColumn>
    <tableColumn id="5" xr3:uid="{6842FDDA-0804-4CAE-885F-99B8C566D395}" name="interest" dataDxfId="35">
      <calculatedColumnFormula>$E3*$B$6</calculatedColumnFormula>
    </tableColumn>
    <tableColumn id="6" xr3:uid="{D7F51D62-65C8-4A90-8994-7850EBA0D8C6}" name="principle" dataDxfId="34">
      <calculatedColumnFormula>$F3-$G3</calculatedColumnFormula>
    </tableColumn>
    <tableColumn id="7" xr3:uid="{CFD49D40-FB29-497B-8F42-AEB7165D8370}" name="closing balance" dataDxfId="33">
      <calculatedColumnFormula>$E3-$H3</calculatedColumnFormula>
    </tableColumn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86EA39B-5546-44E0-B3ED-3E91080E60D2}" name="Table14" displayName="Table14" ref="A2:B11" totalsRowShown="0">
  <autoFilter ref="A2:B11" xr:uid="{D86EA39B-5546-44E0-B3ED-3E91080E60D2}"/>
  <tableColumns count="2">
    <tableColumn id="1" xr3:uid="{FD846ACC-B596-47F0-8E96-5D0C38359693}" name="Column1"/>
    <tableColumn id="2" xr3:uid="{A0F1A19B-FC6A-4A11-B835-F228B28C9E5B}" name="Column2" dataDxfId="26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topLeftCell="A47" workbookViewId="0">
      <selection activeCell="D63" sqref="D63"/>
    </sheetView>
  </sheetViews>
  <sheetFormatPr defaultRowHeight="15" x14ac:dyDescent="0.25"/>
  <cols>
    <col min="1" max="1" width="18.7109375" customWidth="1"/>
    <col min="2" max="2" width="38.7109375" customWidth="1"/>
    <col min="3" max="3" width="17.5703125" customWidth="1"/>
    <col min="4" max="4" width="28.28515625" customWidth="1"/>
    <col min="5" max="5" width="30.140625" customWidth="1"/>
    <col min="6" max="6" width="17.7109375" bestFit="1" customWidth="1"/>
    <col min="7" max="7" width="13.28515625" customWidth="1"/>
    <col min="8" max="8" width="11" customWidth="1"/>
    <col min="10" max="10" width="12.5703125" customWidth="1"/>
  </cols>
  <sheetData>
    <row r="1" spans="1:6" x14ac:dyDescent="0.25">
      <c r="A1" s="36" t="s">
        <v>19</v>
      </c>
      <c r="B1" s="37"/>
      <c r="C1" s="37"/>
      <c r="D1" s="37"/>
      <c r="E1" s="37"/>
      <c r="F1" s="38"/>
    </row>
    <row r="2" spans="1:6" x14ac:dyDescent="0.25">
      <c r="A2" s="39" t="s">
        <v>0</v>
      </c>
      <c r="B2" s="40" t="s">
        <v>1</v>
      </c>
      <c r="C2" s="40" t="s">
        <v>2</v>
      </c>
      <c r="D2" s="40" t="s">
        <v>3</v>
      </c>
      <c r="E2" s="40" t="s">
        <v>100</v>
      </c>
      <c r="F2" s="41" t="s">
        <v>4</v>
      </c>
    </row>
    <row r="3" spans="1:6" x14ac:dyDescent="0.25">
      <c r="A3" s="24" t="s">
        <v>33</v>
      </c>
      <c r="B3" s="7" t="s">
        <v>20</v>
      </c>
      <c r="C3" s="7">
        <v>2000</v>
      </c>
      <c r="D3" s="7">
        <v>500</v>
      </c>
      <c r="E3" s="7">
        <f>24*D3</f>
        <v>12000</v>
      </c>
      <c r="F3" s="27">
        <v>1</v>
      </c>
    </row>
    <row r="4" spans="1:6" x14ac:dyDescent="0.25">
      <c r="A4" s="24" t="s">
        <v>34</v>
      </c>
      <c r="B4" s="7" t="s">
        <v>28</v>
      </c>
      <c r="C4" s="7">
        <v>2000</v>
      </c>
      <c r="D4" s="7">
        <v>500</v>
      </c>
      <c r="E4" s="7">
        <f t="shared" ref="E4:E12" si="0">24*D4</f>
        <v>12000</v>
      </c>
      <c r="F4" s="27">
        <v>0</v>
      </c>
    </row>
    <row r="5" spans="1:6" x14ac:dyDescent="0.25">
      <c r="A5" s="24" t="s">
        <v>32</v>
      </c>
      <c r="B5" s="7" t="s">
        <v>22</v>
      </c>
      <c r="C5" s="7">
        <v>2000</v>
      </c>
      <c r="D5" s="7">
        <v>500</v>
      </c>
      <c r="E5" s="7">
        <f t="shared" si="0"/>
        <v>12000</v>
      </c>
      <c r="F5" s="27">
        <v>2</v>
      </c>
    </row>
    <row r="6" spans="1:6" x14ac:dyDescent="0.25">
      <c r="A6" s="24" t="s">
        <v>31</v>
      </c>
      <c r="B6" s="7" t="s">
        <v>23</v>
      </c>
      <c r="C6" s="7">
        <v>2000</v>
      </c>
      <c r="D6" s="7">
        <v>500</v>
      </c>
      <c r="E6" s="7">
        <f t="shared" si="0"/>
        <v>12000</v>
      </c>
      <c r="F6" s="27">
        <v>1</v>
      </c>
    </row>
    <row r="7" spans="1:6" x14ac:dyDescent="0.25">
      <c r="A7" s="24" t="s">
        <v>35</v>
      </c>
      <c r="B7" s="7" t="s">
        <v>29</v>
      </c>
      <c r="C7" s="7">
        <v>2000</v>
      </c>
      <c r="D7" s="7">
        <v>500</v>
      </c>
      <c r="E7" s="7">
        <f t="shared" si="0"/>
        <v>12000</v>
      </c>
      <c r="F7" s="27">
        <v>0</v>
      </c>
    </row>
    <row r="8" spans="1:6" x14ac:dyDescent="0.25">
      <c r="A8" s="24" t="s">
        <v>36</v>
      </c>
      <c r="B8" s="7" t="s">
        <v>25</v>
      </c>
      <c r="C8" s="7">
        <v>2000</v>
      </c>
      <c r="D8" s="7">
        <v>500</v>
      </c>
      <c r="E8" s="7">
        <f t="shared" si="0"/>
        <v>12000</v>
      </c>
      <c r="F8" s="27">
        <v>1</v>
      </c>
    </row>
    <row r="9" spans="1:6" x14ac:dyDescent="0.25">
      <c r="A9" s="24" t="s">
        <v>37</v>
      </c>
      <c r="B9" s="7" t="s">
        <v>26</v>
      </c>
      <c r="C9" s="7">
        <v>2000</v>
      </c>
      <c r="D9" s="7">
        <v>500</v>
      </c>
      <c r="E9" s="7">
        <f t="shared" si="0"/>
        <v>12000</v>
      </c>
      <c r="F9" s="27">
        <v>0</v>
      </c>
    </row>
    <row r="10" spans="1:6" x14ac:dyDescent="0.25">
      <c r="A10" s="24" t="s">
        <v>38</v>
      </c>
      <c r="B10" s="7" t="s">
        <v>24</v>
      </c>
      <c r="C10" s="7">
        <v>2000</v>
      </c>
      <c r="D10" s="7">
        <v>500</v>
      </c>
      <c r="E10" s="7">
        <f t="shared" si="0"/>
        <v>12000</v>
      </c>
      <c r="F10" s="27">
        <v>0</v>
      </c>
    </row>
    <row r="11" spans="1:6" x14ac:dyDescent="0.25">
      <c r="A11" s="24" t="s">
        <v>30</v>
      </c>
      <c r="B11" s="7" t="s">
        <v>27</v>
      </c>
      <c r="C11" s="7">
        <v>2000</v>
      </c>
      <c r="D11" s="7">
        <v>500</v>
      </c>
      <c r="E11" s="7">
        <f t="shared" si="0"/>
        <v>12000</v>
      </c>
      <c r="F11" s="27">
        <v>1</v>
      </c>
    </row>
    <row r="12" spans="1:6" x14ac:dyDescent="0.25">
      <c r="A12" s="24" t="s">
        <v>39</v>
      </c>
      <c r="B12" s="7" t="s">
        <v>21</v>
      </c>
      <c r="C12" s="7">
        <v>2000</v>
      </c>
      <c r="D12" s="7">
        <v>500</v>
      </c>
      <c r="E12" s="7">
        <f t="shared" si="0"/>
        <v>12000</v>
      </c>
      <c r="F12" s="27">
        <v>1</v>
      </c>
    </row>
    <row r="13" spans="1:6" x14ac:dyDescent="0.25">
      <c r="A13" s="25" t="s">
        <v>64</v>
      </c>
      <c r="B13" s="7"/>
      <c r="C13" s="9">
        <f>SUM(C3:C12)</f>
        <v>20000</v>
      </c>
      <c r="D13" s="9">
        <f>SUM(D3:D12)</f>
        <v>5000</v>
      </c>
      <c r="E13" s="9">
        <f>SUM(E3:E12)</f>
        <v>120000</v>
      </c>
      <c r="F13" s="27"/>
    </row>
    <row r="16" spans="1:6" x14ac:dyDescent="0.25">
      <c r="A16" s="36" t="s">
        <v>65</v>
      </c>
      <c r="B16" s="37"/>
      <c r="C16" s="37"/>
      <c r="D16" s="38"/>
    </row>
    <row r="17" spans="1:8" x14ac:dyDescent="0.25">
      <c r="A17" s="39" t="s">
        <v>5</v>
      </c>
      <c r="B17" s="40" t="s">
        <v>6</v>
      </c>
      <c r="C17" s="40" t="s">
        <v>7</v>
      </c>
      <c r="D17" s="41" t="s">
        <v>8</v>
      </c>
    </row>
    <row r="18" spans="1:8" x14ac:dyDescent="0.25">
      <c r="A18" s="24" t="s">
        <v>53</v>
      </c>
      <c r="B18" s="7" t="s">
        <v>9</v>
      </c>
      <c r="C18" s="8">
        <v>0.05</v>
      </c>
      <c r="D18" s="27">
        <v>6</v>
      </c>
    </row>
    <row r="19" spans="1:8" x14ac:dyDescent="0.25">
      <c r="A19" s="24" t="s">
        <v>54</v>
      </c>
      <c r="B19" s="7" t="s">
        <v>10</v>
      </c>
      <c r="C19" s="8">
        <v>7.0000000000000007E-2</v>
      </c>
      <c r="D19" s="27">
        <v>12</v>
      </c>
    </row>
    <row r="20" spans="1:8" x14ac:dyDescent="0.25">
      <c r="A20" s="33" t="s">
        <v>55</v>
      </c>
      <c r="B20" s="31" t="s">
        <v>11</v>
      </c>
      <c r="C20" s="42">
        <v>0.1</v>
      </c>
      <c r="D20" s="32">
        <v>24</v>
      </c>
    </row>
    <row r="23" spans="1:8" x14ac:dyDescent="0.25">
      <c r="A23" s="28" t="s">
        <v>66</v>
      </c>
      <c r="B23" s="29" t="s">
        <v>94</v>
      </c>
      <c r="C23" s="29" t="s">
        <v>95</v>
      </c>
      <c r="D23" s="29" t="s">
        <v>96</v>
      </c>
      <c r="E23" s="29" t="s">
        <v>97</v>
      </c>
      <c r="F23" s="29" t="s">
        <v>98</v>
      </c>
      <c r="G23" s="29" t="s">
        <v>99</v>
      </c>
      <c r="H23" s="30" t="s">
        <v>101</v>
      </c>
    </row>
    <row r="24" spans="1:8" x14ac:dyDescent="0.25">
      <c r="A24" s="23" t="s">
        <v>12</v>
      </c>
      <c r="B24" s="1" t="s">
        <v>0</v>
      </c>
      <c r="C24" s="1" t="s">
        <v>5</v>
      </c>
      <c r="D24" s="1" t="s">
        <v>13</v>
      </c>
      <c r="E24" s="1" t="s">
        <v>7</v>
      </c>
      <c r="F24" s="1" t="s">
        <v>14</v>
      </c>
      <c r="G24" s="1" t="s">
        <v>15</v>
      </c>
      <c r="H24" s="26" t="s">
        <v>16</v>
      </c>
    </row>
    <row r="25" spans="1:8" x14ac:dyDescent="0.25">
      <c r="A25" s="24" t="s">
        <v>56</v>
      </c>
      <c r="B25" s="7" t="s">
        <v>33</v>
      </c>
      <c r="C25" s="7" t="s">
        <v>53</v>
      </c>
      <c r="D25" s="7">
        <v>10000</v>
      </c>
      <c r="E25" s="7">
        <v>0.05</v>
      </c>
      <c r="F25" s="7">
        <v>6</v>
      </c>
      <c r="G25" s="13">
        <v>45292</v>
      </c>
      <c r="H25" s="27" t="s">
        <v>17</v>
      </c>
    </row>
    <row r="26" spans="1:8" x14ac:dyDescent="0.25">
      <c r="A26" s="24" t="s">
        <v>57</v>
      </c>
      <c r="B26" s="7" t="s">
        <v>32</v>
      </c>
      <c r="C26" s="7" t="s">
        <v>54</v>
      </c>
      <c r="D26" s="7">
        <v>20000</v>
      </c>
      <c r="E26" s="7">
        <v>7.0000000000000007E-2</v>
      </c>
      <c r="F26" s="7">
        <v>12</v>
      </c>
      <c r="G26" s="13">
        <v>45306</v>
      </c>
      <c r="H26" s="27" t="s">
        <v>18</v>
      </c>
    </row>
    <row r="27" spans="1:8" x14ac:dyDescent="0.25">
      <c r="A27" s="24" t="s">
        <v>58</v>
      </c>
      <c r="B27" s="7" t="s">
        <v>32</v>
      </c>
      <c r="C27" s="7" t="s">
        <v>55</v>
      </c>
      <c r="D27" s="7">
        <v>50000</v>
      </c>
      <c r="E27" s="7">
        <v>0.1</v>
      </c>
      <c r="F27" s="7">
        <v>24</v>
      </c>
      <c r="G27" s="13">
        <v>45323</v>
      </c>
      <c r="H27" s="27" t="s">
        <v>17</v>
      </c>
    </row>
    <row r="28" spans="1:8" x14ac:dyDescent="0.25">
      <c r="A28" s="24" t="s">
        <v>59</v>
      </c>
      <c r="B28" s="7" t="s">
        <v>31</v>
      </c>
      <c r="C28" s="7" t="s">
        <v>53</v>
      </c>
      <c r="D28" s="7">
        <v>15000</v>
      </c>
      <c r="E28" s="7">
        <v>0.05</v>
      </c>
      <c r="F28" s="7">
        <v>6</v>
      </c>
      <c r="G28" s="13">
        <v>45337</v>
      </c>
      <c r="H28" s="27" t="s">
        <v>17</v>
      </c>
    </row>
    <row r="29" spans="1:8" x14ac:dyDescent="0.25">
      <c r="A29" s="24" t="s">
        <v>60</v>
      </c>
      <c r="B29" s="7" t="s">
        <v>30</v>
      </c>
      <c r="C29" s="7" t="s">
        <v>54</v>
      </c>
      <c r="D29" s="7">
        <v>15000</v>
      </c>
      <c r="E29" s="7">
        <v>7.0000000000000007E-2</v>
      </c>
      <c r="F29" s="7">
        <v>12</v>
      </c>
      <c r="G29" s="13">
        <v>45352</v>
      </c>
      <c r="H29" s="27" t="s">
        <v>17</v>
      </c>
    </row>
    <row r="31" spans="1:8" x14ac:dyDescent="0.25">
      <c r="A31" s="43" t="s">
        <v>68</v>
      </c>
      <c r="B31" s="43"/>
    </row>
    <row r="32" spans="1:8" x14ac:dyDescent="0.25">
      <c r="A32" s="3" t="s">
        <v>69</v>
      </c>
    </row>
    <row r="33" spans="1:7" x14ac:dyDescent="0.25">
      <c r="A33" s="48" t="s">
        <v>94</v>
      </c>
      <c r="B33" s="49" t="s">
        <v>95</v>
      </c>
      <c r="C33" s="49" t="s">
        <v>96</v>
      </c>
      <c r="D33" s="49" t="s">
        <v>97</v>
      </c>
      <c r="E33" s="49" t="s">
        <v>98</v>
      </c>
      <c r="F33" s="49" t="s">
        <v>99</v>
      </c>
      <c r="G33" s="50" t="s">
        <v>101</v>
      </c>
    </row>
    <row r="34" spans="1:7" ht="30" x14ac:dyDescent="0.25">
      <c r="A34" s="44" t="s">
        <v>70</v>
      </c>
      <c r="B34" s="14" t="s">
        <v>71</v>
      </c>
      <c r="C34" s="14" t="s">
        <v>72</v>
      </c>
      <c r="D34" s="14" t="s">
        <v>73</v>
      </c>
      <c r="E34" s="14" t="s">
        <v>74</v>
      </c>
      <c r="F34" s="14" t="s">
        <v>75</v>
      </c>
      <c r="G34" s="46" t="s">
        <v>76</v>
      </c>
    </row>
    <row r="35" spans="1:7" x14ac:dyDescent="0.25">
      <c r="A35" s="45">
        <v>45323</v>
      </c>
      <c r="B35" s="59">
        <f>'LN01'!G3</f>
        <v>500</v>
      </c>
      <c r="C35" s="58">
        <f>'LN02'!G3</f>
        <v>1400.0000000000002</v>
      </c>
      <c r="D35" s="58">
        <f>'LN03'!G3</f>
        <v>5000</v>
      </c>
      <c r="E35" s="59">
        <f>'LN04'!G3</f>
        <v>750</v>
      </c>
      <c r="F35" s="15">
        <f>'LN05'!G3</f>
        <v>1050</v>
      </c>
      <c r="G35" s="47">
        <f>SUM(Table7[[#This Row],[Column2]:[Column6]])</f>
        <v>8700</v>
      </c>
    </row>
    <row r="36" spans="1:7" x14ac:dyDescent="0.25">
      <c r="A36" s="45">
        <v>45352</v>
      </c>
      <c r="B36" s="59">
        <f>'LN01'!G4</f>
        <v>426.49126594490593</v>
      </c>
      <c r="C36" s="58">
        <f>'LN02'!G4</f>
        <v>1321.7372158829714</v>
      </c>
      <c r="D36" s="58">
        <f>'LN03'!G4</f>
        <v>4943.5011182465605</v>
      </c>
      <c r="E36" s="59">
        <f>'LN04'!G4</f>
        <v>639.73689891735876</v>
      </c>
      <c r="F36" s="15">
        <f>'LN05'!G4</f>
        <v>991.30291191222852</v>
      </c>
      <c r="G36" s="47">
        <f>SUM(Table7[[#This Row],[Column2]:[Column6]])</f>
        <v>8322.7694109040258</v>
      </c>
    </row>
    <row r="37" spans="1:7" x14ac:dyDescent="0.25">
      <c r="A37" s="45">
        <v>45383</v>
      </c>
      <c r="B37" s="59">
        <f>'LN01'!G5</f>
        <v>349.30709518705709</v>
      </c>
      <c r="C37" s="58">
        <f>'LN02'!G5</f>
        <v>1237.9960368777508</v>
      </c>
      <c r="D37" s="58">
        <f>'LN03'!G5</f>
        <v>4881.3523483177778</v>
      </c>
      <c r="E37" s="59">
        <f>'LN04'!G5</f>
        <v>523.96064278058554</v>
      </c>
      <c r="F37" s="15">
        <f>'LN05'!G5</f>
        <v>928.49702765831307</v>
      </c>
      <c r="G37" s="47">
        <f>SUM(Table7[[#This Row],[Column2]:[Column6]])</f>
        <v>7921.1131508214839</v>
      </c>
    </row>
    <row r="38" spans="1:7" x14ac:dyDescent="0.25">
      <c r="A38" s="45">
        <v>45413</v>
      </c>
      <c r="B38" s="59">
        <f>'LN01'!G6</f>
        <v>268.26371589131577</v>
      </c>
      <c r="C38" s="58">
        <f>'LN02'!G6</f>
        <v>1148.3929753421648</v>
      </c>
      <c r="D38" s="58">
        <f>'LN03'!G6</f>
        <v>4812.988701396117</v>
      </c>
      <c r="E38" s="59">
        <f>'LN04'!G6</f>
        <v>402.3955738369736</v>
      </c>
      <c r="F38" s="15">
        <f>'LN05'!G6</f>
        <v>861.29473150662352</v>
      </c>
      <c r="G38" s="47">
        <f>SUM(Table7[[#This Row],[Column2]:[Column6]])</f>
        <v>7493.3356979731943</v>
      </c>
    </row>
    <row r="39" spans="1:7" x14ac:dyDescent="0.25">
      <c r="A39" s="45">
        <v>45444</v>
      </c>
      <c r="B39" s="59">
        <f>'LN01'!G7</f>
        <v>183.16816763078742</v>
      </c>
      <c r="C39" s="58">
        <f>'LN02'!G7</f>
        <v>1052.5176994990877</v>
      </c>
      <c r="D39" s="58">
        <f>'LN03'!G7</f>
        <v>4737.7886897822891</v>
      </c>
      <c r="E39" s="59">
        <f>'LN04'!G7</f>
        <v>274.75225144618105</v>
      </c>
      <c r="F39" s="15">
        <f>'LN05'!G7</f>
        <v>789.38827462431573</v>
      </c>
      <c r="G39" s="47">
        <f>SUM(Table7[[#This Row],[Column2]:[Column6]])</f>
        <v>7037.6150829826602</v>
      </c>
    </row>
    <row r="40" spans="1:7" x14ac:dyDescent="0.25">
      <c r="A40" s="45">
        <v>45474</v>
      </c>
      <c r="B40" s="59">
        <f>'LN01'!G8</f>
        <v>93.817841957232645</v>
      </c>
      <c r="C40" s="58">
        <f>'LN02'!G8</f>
        <v>949.93115434699519</v>
      </c>
      <c r="D40" s="58">
        <f>'LN03'!G8</f>
        <v>4655.0686770070788</v>
      </c>
      <c r="E40" s="59">
        <f>'LN04'!G8</f>
        <v>140.72676293584888</v>
      </c>
      <c r="F40" s="15">
        <f>'LN05'!G8</f>
        <v>712.44836576024636</v>
      </c>
      <c r="G40" s="47">
        <f>SUM(Table7[[#This Row],[Column2]:[Column6]])</f>
        <v>6551.9928020074021</v>
      </c>
    </row>
    <row r="41" spans="1:7" x14ac:dyDescent="0.25">
      <c r="A41" s="33"/>
      <c r="B41" s="31"/>
      <c r="C41" s="51"/>
      <c r="D41" s="51"/>
      <c r="E41" s="31"/>
      <c r="F41" s="51"/>
      <c r="G41" s="52">
        <f>SUM(G35:G40)</f>
        <v>46026.826144688763</v>
      </c>
    </row>
    <row r="42" spans="1:7" x14ac:dyDescent="0.25">
      <c r="A42" s="20" t="s">
        <v>90</v>
      </c>
      <c r="B42" s="20"/>
      <c r="C42" s="7"/>
      <c r="D42" s="7"/>
    </row>
    <row r="43" spans="1:7" x14ac:dyDescent="0.25">
      <c r="A43" s="53" t="s">
        <v>94</v>
      </c>
      <c r="B43" s="49" t="s">
        <v>91</v>
      </c>
      <c r="C43" s="54" t="s">
        <v>92</v>
      </c>
      <c r="D43" s="34" t="s">
        <v>93</v>
      </c>
    </row>
    <row r="44" spans="1:7" x14ac:dyDescent="0.25">
      <c r="A44" s="24" t="s">
        <v>77</v>
      </c>
      <c r="B44" s="14">
        <f>$D$26</f>
        <v>20000</v>
      </c>
      <c r="C44" s="18">
        <v>0.2</v>
      </c>
      <c r="D44" s="27">
        <f>20000*20%</f>
        <v>4000</v>
      </c>
    </row>
    <row r="45" spans="1:7" x14ac:dyDescent="0.25">
      <c r="A45" s="24" t="s">
        <v>78</v>
      </c>
      <c r="B45" s="14">
        <f t="shared" ref="B45:B49" si="1">$D$26</f>
        <v>20000</v>
      </c>
      <c r="C45" s="18">
        <v>0.2</v>
      </c>
      <c r="D45" s="27">
        <f t="shared" ref="D45:D49" si="2">20000*20%</f>
        <v>4000</v>
      </c>
    </row>
    <row r="46" spans="1:7" x14ac:dyDescent="0.25">
      <c r="A46" s="24" t="s">
        <v>79</v>
      </c>
      <c r="B46" s="14">
        <f t="shared" si="1"/>
        <v>20000</v>
      </c>
      <c r="C46" s="18">
        <v>0.2</v>
      </c>
      <c r="D46" s="27">
        <f t="shared" si="2"/>
        <v>4000</v>
      </c>
    </row>
    <row r="47" spans="1:7" x14ac:dyDescent="0.25">
      <c r="A47" s="24" t="s">
        <v>80</v>
      </c>
      <c r="B47" s="14">
        <f t="shared" si="1"/>
        <v>20000</v>
      </c>
      <c r="C47" s="18">
        <v>0.2</v>
      </c>
      <c r="D47" s="27">
        <f t="shared" si="2"/>
        <v>4000</v>
      </c>
    </row>
    <row r="48" spans="1:7" x14ac:dyDescent="0.25">
      <c r="A48" s="24" t="s">
        <v>81</v>
      </c>
      <c r="B48" s="14">
        <f t="shared" si="1"/>
        <v>20000</v>
      </c>
      <c r="C48" s="18">
        <v>0.2</v>
      </c>
      <c r="D48" s="27">
        <f t="shared" si="2"/>
        <v>4000</v>
      </c>
    </row>
    <row r="49" spans="1:4" x14ac:dyDescent="0.25">
      <c r="A49" s="24" t="s">
        <v>82</v>
      </c>
      <c r="B49" s="14">
        <f t="shared" si="1"/>
        <v>20000</v>
      </c>
      <c r="C49" s="18">
        <v>0.2</v>
      </c>
      <c r="D49" s="27">
        <f t="shared" si="2"/>
        <v>4000</v>
      </c>
    </row>
    <row r="50" spans="1:4" x14ac:dyDescent="0.25">
      <c r="A50" s="33" t="s">
        <v>83</v>
      </c>
      <c r="B50" s="31"/>
      <c r="C50" s="31"/>
      <c r="D50" s="55">
        <f>SUM(D44:D49)</f>
        <v>24000</v>
      </c>
    </row>
    <row r="52" spans="1:4" x14ac:dyDescent="0.25">
      <c r="A52" s="9" t="s">
        <v>84</v>
      </c>
    </row>
    <row r="53" spans="1:4" x14ac:dyDescent="0.25">
      <c r="A53" s="16">
        <f>SUM(G41,D50,E13,C13)</f>
        <v>210026.82614468876</v>
      </c>
    </row>
    <row r="54" spans="1:4" x14ac:dyDescent="0.25">
      <c r="A54" s="17"/>
    </row>
    <row r="55" spans="1:4" ht="17.25" customHeight="1" x14ac:dyDescent="0.25">
      <c r="A55" s="19" t="s">
        <v>85</v>
      </c>
      <c r="B55" s="19"/>
      <c r="C55" s="19"/>
    </row>
    <row r="56" spans="1:4" x14ac:dyDescent="0.25">
      <c r="A56" s="35" t="s">
        <v>85</v>
      </c>
      <c r="B56" s="54" t="s">
        <v>103</v>
      </c>
      <c r="C56" s="57" t="s">
        <v>104</v>
      </c>
    </row>
    <row r="57" spans="1:4" x14ac:dyDescent="0.25">
      <c r="A57" s="24" t="s">
        <v>87</v>
      </c>
      <c r="B57" s="7" t="s">
        <v>88</v>
      </c>
      <c r="C57" s="56">
        <f>E3/E13</f>
        <v>0.1</v>
      </c>
    </row>
    <row r="58" spans="1:4" x14ac:dyDescent="0.25">
      <c r="A58" s="33" t="s">
        <v>86</v>
      </c>
      <c r="B58" s="31" t="s">
        <v>89</v>
      </c>
      <c r="C58" s="60">
        <f>C56*C57</f>
        <v>21002.683000000001</v>
      </c>
    </row>
  </sheetData>
  <mergeCells count="5">
    <mergeCell ref="A55:C55"/>
    <mergeCell ref="A1:F1"/>
    <mergeCell ref="A16:D16"/>
    <mergeCell ref="A31:B31"/>
    <mergeCell ref="A42:B42"/>
  </mergeCells>
  <phoneticPr fontId="3" type="noConversion"/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EA01-E3E4-471A-8440-C9B698AE9A04}">
  <dimension ref="A1:N26"/>
  <sheetViews>
    <sheetView workbookViewId="0">
      <selection activeCell="G3" sqref="G3"/>
    </sheetView>
  </sheetViews>
  <sheetFormatPr defaultRowHeight="15" x14ac:dyDescent="0.25"/>
  <cols>
    <col min="1" max="1" width="17" bestFit="1" customWidth="1"/>
    <col min="2" max="2" width="10.85546875" bestFit="1" customWidth="1"/>
    <col min="3" max="3" width="13.42578125" customWidth="1"/>
    <col min="4" max="4" width="9" customWidth="1"/>
    <col min="5" max="5" width="18" customWidth="1"/>
    <col min="6" max="6" width="12.7109375" customWidth="1"/>
    <col min="7" max="7" width="10.140625" customWidth="1"/>
    <col min="8" max="8" width="11" customWidth="1"/>
    <col min="9" max="9" width="16.5703125" customWidth="1"/>
  </cols>
  <sheetData>
    <row r="1" spans="1:14" x14ac:dyDescent="0.25">
      <c r="A1" s="21" t="s">
        <v>61</v>
      </c>
      <c r="B1" s="22"/>
      <c r="C1" s="22"/>
      <c r="D1" s="22"/>
      <c r="E1" s="22"/>
      <c r="F1" s="22"/>
      <c r="G1" s="22"/>
      <c r="H1" s="22"/>
      <c r="I1" s="22"/>
    </row>
    <row r="2" spans="1:14" x14ac:dyDescent="0.25">
      <c r="A2" t="s">
        <v>40</v>
      </c>
      <c r="B2" t="s">
        <v>102</v>
      </c>
      <c r="C2" s="3" t="s">
        <v>67</v>
      </c>
      <c r="D2" s="3" t="s">
        <v>48</v>
      </c>
      <c r="E2" s="3" t="s">
        <v>49</v>
      </c>
      <c r="F2" s="3" t="s">
        <v>45</v>
      </c>
      <c r="G2" s="4" t="s">
        <v>50</v>
      </c>
      <c r="H2" s="3" t="s">
        <v>51</v>
      </c>
      <c r="I2" s="3" t="s">
        <v>52</v>
      </c>
    </row>
    <row r="3" spans="1:14" x14ac:dyDescent="0.25">
      <c r="A3" t="s">
        <v>41</v>
      </c>
      <c r="B3">
        <f>B6*12</f>
        <v>0.60000000000000009</v>
      </c>
      <c r="C3" s="10">
        <v>45293</v>
      </c>
      <c r="D3">
        <v>1</v>
      </c>
      <c r="E3" t="str">
        <f>B2</f>
        <v>10000</v>
      </c>
      <c r="F3" s="5">
        <f>$B$8</f>
        <v>1970.1746811018829</v>
      </c>
      <c r="G3">
        <f>$B$6*$E3</f>
        <v>500</v>
      </c>
      <c r="H3" s="5">
        <f>$F3-$G3</f>
        <v>1470.1746811018829</v>
      </c>
      <c r="I3" s="5">
        <f>$E3-$H3</f>
        <v>8529.825318898118</v>
      </c>
    </row>
    <row r="4" spans="1:14" x14ac:dyDescent="0.25">
      <c r="A4" t="s">
        <v>42</v>
      </c>
      <c r="B4">
        <v>0.5</v>
      </c>
      <c r="C4" s="10">
        <v>45294</v>
      </c>
      <c r="D4">
        <v>2</v>
      </c>
      <c r="E4" s="5">
        <f>$I3</f>
        <v>8529.825318898118</v>
      </c>
      <c r="F4" s="5">
        <f>$B$8</f>
        <v>1970.1746811018829</v>
      </c>
      <c r="G4" s="5">
        <f>$E4*$B$6</f>
        <v>426.49126594490593</v>
      </c>
      <c r="H4" s="5">
        <f>$F4-$G4</f>
        <v>1543.6834151569769</v>
      </c>
      <c r="I4" s="5">
        <f>$E4-$H4</f>
        <v>6986.1419037411415</v>
      </c>
    </row>
    <row r="5" spans="1:14" x14ac:dyDescent="0.25">
      <c r="C5" s="10">
        <v>45295</v>
      </c>
      <c r="D5">
        <v>3</v>
      </c>
      <c r="E5" s="5">
        <f t="shared" ref="E5:E8" si="0">$I4</f>
        <v>6986.1419037411415</v>
      </c>
      <c r="F5" s="5">
        <f t="shared" ref="F5:F8" si="1">$B$8</f>
        <v>1970.1746811018829</v>
      </c>
      <c r="G5" s="5">
        <f t="shared" ref="G5:G8" si="2">$E5*$B$6</f>
        <v>349.30709518705709</v>
      </c>
      <c r="H5" s="5">
        <f t="shared" ref="H5:H8" si="3">$F5-$G5</f>
        <v>1620.8675859148259</v>
      </c>
      <c r="I5" s="5">
        <f t="shared" ref="I5:I8" si="4">$E5-$H5</f>
        <v>5365.2743178263154</v>
      </c>
    </row>
    <row r="6" spans="1:14" x14ac:dyDescent="0.25">
      <c r="A6" t="s">
        <v>43</v>
      </c>
      <c r="B6" s="2">
        <v>0.05</v>
      </c>
      <c r="C6" s="10">
        <v>45296</v>
      </c>
      <c r="D6">
        <v>4</v>
      </c>
      <c r="E6" s="5">
        <f t="shared" si="0"/>
        <v>5365.2743178263154</v>
      </c>
      <c r="F6" s="5">
        <f t="shared" si="1"/>
        <v>1970.1746811018829</v>
      </c>
      <c r="G6" s="5">
        <f t="shared" si="2"/>
        <v>268.26371589131577</v>
      </c>
      <c r="H6" s="5">
        <f t="shared" si="3"/>
        <v>1701.9109652105672</v>
      </c>
      <c r="I6" s="5">
        <f t="shared" si="4"/>
        <v>3663.3633526157482</v>
      </c>
    </row>
    <row r="7" spans="1:14" x14ac:dyDescent="0.25">
      <c r="A7" t="s">
        <v>44</v>
      </c>
      <c r="B7">
        <f>12*B4</f>
        <v>6</v>
      </c>
      <c r="C7" s="10">
        <v>45297</v>
      </c>
      <c r="D7">
        <v>5</v>
      </c>
      <c r="E7" s="5">
        <f t="shared" si="0"/>
        <v>3663.3633526157482</v>
      </c>
      <c r="F7" s="5">
        <f t="shared" si="1"/>
        <v>1970.1746811018829</v>
      </c>
      <c r="G7" s="5">
        <f t="shared" si="2"/>
        <v>183.16816763078742</v>
      </c>
      <c r="H7" s="5">
        <f t="shared" si="3"/>
        <v>1787.0065134710956</v>
      </c>
      <c r="I7" s="5">
        <f t="shared" si="4"/>
        <v>1876.3568391446527</v>
      </c>
    </row>
    <row r="8" spans="1:14" x14ac:dyDescent="0.25">
      <c r="A8" s="6" t="s">
        <v>45</v>
      </c>
      <c r="B8" s="5">
        <f>-PMT(B6,B7,B2)</f>
        <v>1970.1746811018829</v>
      </c>
      <c r="C8" s="10">
        <v>45298</v>
      </c>
      <c r="D8">
        <v>6</v>
      </c>
      <c r="E8" s="5">
        <f t="shared" si="0"/>
        <v>1876.3568391446527</v>
      </c>
      <c r="F8" s="5">
        <f t="shared" si="1"/>
        <v>1970.1746811018829</v>
      </c>
      <c r="G8" s="5">
        <f t="shared" si="2"/>
        <v>93.817841957232645</v>
      </c>
      <c r="H8" s="5">
        <f t="shared" si="3"/>
        <v>1876.3568391446502</v>
      </c>
      <c r="I8" s="5">
        <f t="shared" si="4"/>
        <v>2.5011104298755527E-12</v>
      </c>
    </row>
    <row r="9" spans="1:14" x14ac:dyDescent="0.25">
      <c r="A9" t="s">
        <v>46</v>
      </c>
      <c r="B9" s="5">
        <f>B8*B7</f>
        <v>11821.048086611298</v>
      </c>
      <c r="E9" s="5"/>
      <c r="F9" s="5"/>
      <c r="G9" s="5">
        <f>SUM(G3:G8)</f>
        <v>1821.0480866112989</v>
      </c>
      <c r="H9" s="5"/>
      <c r="I9" s="5"/>
    </row>
    <row r="10" spans="1:14" x14ac:dyDescent="0.25">
      <c r="A10" t="s">
        <v>47</v>
      </c>
      <c r="B10" s="5">
        <f>B9-B2</f>
        <v>1821.0480866112975</v>
      </c>
      <c r="E10" s="5"/>
      <c r="F10" s="5"/>
      <c r="G10" s="5"/>
      <c r="H10" s="5"/>
      <c r="I10" s="5"/>
    </row>
    <row r="11" spans="1:14" x14ac:dyDescent="0.25">
      <c r="E11" s="5"/>
      <c r="F11" s="5"/>
      <c r="G11" s="5"/>
      <c r="H11" s="5"/>
      <c r="I11" s="5"/>
    </row>
    <row r="12" spans="1:14" x14ac:dyDescent="0.25">
      <c r="E12" s="5"/>
      <c r="F12" s="5"/>
      <c r="G12" s="5"/>
      <c r="H12" s="5"/>
      <c r="I12" s="5"/>
    </row>
    <row r="13" spans="1:14" x14ac:dyDescent="0.25">
      <c r="E13" s="5"/>
      <c r="F13" s="5"/>
      <c r="G13" s="5"/>
      <c r="H13" s="5"/>
      <c r="I13" s="5"/>
      <c r="N13">
        <v>1821.0480866112989</v>
      </c>
    </row>
    <row r="14" spans="1:14" x14ac:dyDescent="0.25">
      <c r="E14" s="5"/>
      <c r="F14" s="5"/>
      <c r="G14" s="5"/>
      <c r="H14" s="5"/>
      <c r="I14" s="5"/>
      <c r="N14">
        <v>2731.5721299169481</v>
      </c>
    </row>
    <row r="15" spans="1:14" x14ac:dyDescent="0.25">
      <c r="E15" s="5"/>
      <c r="F15" s="5"/>
      <c r="G15" s="5"/>
      <c r="H15" s="5"/>
      <c r="I15" s="5"/>
      <c r="N15">
        <v>10216.477277204918</v>
      </c>
    </row>
    <row r="16" spans="1:14" x14ac:dyDescent="0.25">
      <c r="E16" s="5"/>
      <c r="F16" s="5"/>
      <c r="G16" s="5"/>
      <c r="H16" s="5"/>
      <c r="I16" s="5"/>
      <c r="N16">
        <v>7662.3579579036868</v>
      </c>
    </row>
    <row r="17" spans="5:14" x14ac:dyDescent="0.25">
      <c r="E17" s="5"/>
      <c r="F17" s="5"/>
      <c r="G17" s="5"/>
      <c r="H17" s="5"/>
      <c r="I17" s="5"/>
      <c r="N17">
        <v>83559.731620825347</v>
      </c>
    </row>
    <row r="18" spans="5:14" x14ac:dyDescent="0.25">
      <c r="E18" s="5"/>
      <c r="F18" s="5"/>
      <c r="G18" s="5"/>
      <c r="H18" s="5"/>
      <c r="I18" s="5"/>
      <c r="N18">
        <f>SUM(N13:N17)</f>
        <v>105991.1870724622</v>
      </c>
    </row>
    <row r="19" spans="5:14" x14ac:dyDescent="0.25">
      <c r="E19" s="5"/>
      <c r="F19" s="5"/>
      <c r="G19" s="5"/>
      <c r="H19" s="5"/>
      <c r="I19" s="5"/>
    </row>
    <row r="20" spans="5:14" x14ac:dyDescent="0.25">
      <c r="E20" s="5"/>
      <c r="F20" s="5"/>
      <c r="G20" s="5"/>
      <c r="H20" s="5"/>
      <c r="I20" s="5"/>
    </row>
    <row r="21" spans="5:14" x14ac:dyDescent="0.25">
      <c r="E21" s="5"/>
      <c r="F21" s="5"/>
      <c r="G21" s="5"/>
      <c r="H21" s="5"/>
      <c r="I21" s="5"/>
    </row>
    <row r="22" spans="5:14" x14ac:dyDescent="0.25">
      <c r="E22" s="5"/>
      <c r="F22" s="5"/>
      <c r="G22" s="5"/>
      <c r="H22" s="5"/>
      <c r="I22" s="5"/>
    </row>
    <row r="23" spans="5:14" x14ac:dyDescent="0.25">
      <c r="E23" s="5"/>
      <c r="F23" s="5"/>
      <c r="G23" s="5"/>
      <c r="H23" s="5"/>
      <c r="I23" s="5"/>
    </row>
    <row r="24" spans="5:14" x14ac:dyDescent="0.25">
      <c r="E24" s="5"/>
      <c r="F24" s="5"/>
      <c r="G24" s="5"/>
      <c r="H24" s="5"/>
      <c r="I24" s="5"/>
    </row>
    <row r="25" spans="5:14" x14ac:dyDescent="0.25">
      <c r="E25" s="5"/>
      <c r="F25" s="5"/>
      <c r="G25" s="5"/>
      <c r="H25" s="5"/>
      <c r="I25" s="5"/>
    </row>
    <row r="26" spans="5:14" x14ac:dyDescent="0.25">
      <c r="E26" s="5"/>
      <c r="F26" s="5"/>
      <c r="G26" s="5"/>
      <c r="H26" s="5"/>
      <c r="I26" s="5"/>
    </row>
  </sheetData>
  <mergeCells count="1">
    <mergeCell ref="A1:I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7F4B-06C5-483A-B6F8-417C04FAC6EA}">
  <dimension ref="A1:I26"/>
  <sheetViews>
    <sheetView zoomScale="96" zoomScaleNormal="96" workbookViewId="0">
      <selection activeCell="G8" sqref="G8"/>
    </sheetView>
  </sheetViews>
  <sheetFormatPr defaultRowHeight="15" x14ac:dyDescent="0.25"/>
  <cols>
    <col min="1" max="1" width="17" bestFit="1" customWidth="1"/>
    <col min="2" max="2" width="11.140625" bestFit="1" customWidth="1"/>
    <col min="3" max="3" width="13.5703125" customWidth="1"/>
    <col min="4" max="4" width="9" customWidth="1"/>
    <col min="5" max="5" width="17.85546875" customWidth="1"/>
    <col min="6" max="6" width="12.7109375" customWidth="1"/>
    <col min="7" max="7" width="12.5703125" customWidth="1"/>
    <col min="8" max="8" width="10.7109375" customWidth="1"/>
    <col min="9" max="9" width="16.5703125" customWidth="1"/>
  </cols>
  <sheetData>
    <row r="1" spans="1:9" x14ac:dyDescent="0.25">
      <c r="A1" s="21" t="s">
        <v>63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t="s">
        <v>94</v>
      </c>
      <c r="B2" t="s">
        <v>95</v>
      </c>
      <c r="C2" s="3" t="s">
        <v>67</v>
      </c>
      <c r="D2" s="3" t="s">
        <v>48</v>
      </c>
      <c r="E2" s="3" t="s">
        <v>49</v>
      </c>
      <c r="F2" s="3" t="s">
        <v>45</v>
      </c>
      <c r="G2" s="4" t="s">
        <v>50</v>
      </c>
      <c r="H2" s="3" t="s">
        <v>51</v>
      </c>
      <c r="I2" s="3" t="s">
        <v>52</v>
      </c>
    </row>
    <row r="3" spans="1:9" x14ac:dyDescent="0.25">
      <c r="A3" t="s">
        <v>40</v>
      </c>
      <c r="B3">
        <v>20000</v>
      </c>
      <c r="C3" s="10">
        <v>45366</v>
      </c>
      <c r="D3">
        <v>1</v>
      </c>
      <c r="E3">
        <f>B3</f>
        <v>20000</v>
      </c>
      <c r="F3" s="5">
        <f>$B$9</f>
        <v>2518.0397731004091</v>
      </c>
      <c r="G3">
        <f>$B$7*$E3</f>
        <v>1400.0000000000002</v>
      </c>
      <c r="H3" s="5">
        <f>$F3-$G3</f>
        <v>1118.0397731004089</v>
      </c>
      <c r="I3" s="5">
        <f>$E3-$H3</f>
        <v>18881.960226899591</v>
      </c>
    </row>
    <row r="4" spans="1:9" x14ac:dyDescent="0.25">
      <c r="A4" t="s">
        <v>41</v>
      </c>
      <c r="B4">
        <f>B7*12</f>
        <v>0.84000000000000008</v>
      </c>
      <c r="C4" s="10">
        <v>45397</v>
      </c>
      <c r="D4">
        <v>2</v>
      </c>
      <c r="E4" s="5">
        <f>$I3</f>
        <v>18881.960226899591</v>
      </c>
      <c r="F4" s="5">
        <f>$B$9</f>
        <v>2518.0397731004091</v>
      </c>
      <c r="G4" s="5">
        <f>$E4*$B$7</f>
        <v>1321.7372158829714</v>
      </c>
      <c r="H4" s="5">
        <f>$F4-$G4</f>
        <v>1196.3025572174377</v>
      </c>
      <c r="I4" s="5">
        <f>$E4-$H4</f>
        <v>17685.657669682154</v>
      </c>
    </row>
    <row r="5" spans="1:9" x14ac:dyDescent="0.25">
      <c r="A5" t="s">
        <v>42</v>
      </c>
      <c r="B5">
        <v>1</v>
      </c>
      <c r="C5" s="10">
        <v>45427</v>
      </c>
      <c r="D5">
        <v>3</v>
      </c>
      <c r="E5" s="5">
        <f t="shared" ref="E5:E14" si="0">$I4</f>
        <v>17685.657669682154</v>
      </c>
      <c r="F5" s="5">
        <f>$B$9</f>
        <v>2518.0397731004091</v>
      </c>
      <c r="G5" s="5">
        <f>$E5*$B$7</f>
        <v>1237.9960368777508</v>
      </c>
      <c r="H5" s="5">
        <f t="shared" ref="H5:H14" si="1">$F5-$G5</f>
        <v>1280.0437362226583</v>
      </c>
      <c r="I5" s="5">
        <f t="shared" ref="I5:I14" si="2">$E5-$H5</f>
        <v>16405.613933459495</v>
      </c>
    </row>
    <row r="6" spans="1:9" x14ac:dyDescent="0.25">
      <c r="C6" s="10">
        <v>45458</v>
      </c>
      <c r="D6">
        <v>4</v>
      </c>
      <c r="E6" s="5">
        <f t="shared" si="0"/>
        <v>16405.613933459495</v>
      </c>
      <c r="F6" s="5">
        <f>$B$9</f>
        <v>2518.0397731004091</v>
      </c>
      <c r="G6" s="5">
        <f>$E6*$B$7</f>
        <v>1148.3929753421648</v>
      </c>
      <c r="H6" s="5">
        <f t="shared" si="1"/>
        <v>1369.6467977582442</v>
      </c>
      <c r="I6" s="5">
        <f t="shared" si="2"/>
        <v>15035.967135701252</v>
      </c>
    </row>
    <row r="7" spans="1:9" x14ac:dyDescent="0.25">
      <c r="A7" t="s">
        <v>43</v>
      </c>
      <c r="B7">
        <v>7.0000000000000007E-2</v>
      </c>
      <c r="C7" s="10">
        <v>45488</v>
      </c>
      <c r="D7">
        <v>5</v>
      </c>
      <c r="E7" s="5">
        <f t="shared" si="0"/>
        <v>15035.967135701252</v>
      </c>
      <c r="F7" s="5">
        <f>$B$9</f>
        <v>2518.0397731004091</v>
      </c>
      <c r="G7" s="5">
        <f>$E7*$B$7</f>
        <v>1052.5176994990877</v>
      </c>
      <c r="H7" s="5">
        <f t="shared" si="1"/>
        <v>1465.5220736013214</v>
      </c>
      <c r="I7" s="5">
        <f t="shared" si="2"/>
        <v>13570.445062099931</v>
      </c>
    </row>
    <row r="8" spans="1:9" x14ac:dyDescent="0.25">
      <c r="A8" t="s">
        <v>44</v>
      </c>
      <c r="B8">
        <f>12*B5</f>
        <v>12</v>
      </c>
      <c r="C8" s="10">
        <v>45519</v>
      </c>
      <c r="D8">
        <v>6</v>
      </c>
      <c r="E8" s="5">
        <f t="shared" si="0"/>
        <v>13570.445062099931</v>
      </c>
      <c r="F8" s="5">
        <f>$B$9</f>
        <v>2518.0397731004091</v>
      </c>
      <c r="G8" s="5">
        <f>$E8*$B$7</f>
        <v>949.93115434699519</v>
      </c>
      <c r="H8" s="5">
        <f t="shared" si="1"/>
        <v>1568.1086187534138</v>
      </c>
      <c r="I8" s="5">
        <f t="shared" si="2"/>
        <v>12002.336443346518</v>
      </c>
    </row>
    <row r="9" spans="1:9" x14ac:dyDescent="0.25">
      <c r="A9" s="6" t="s">
        <v>45</v>
      </c>
      <c r="B9" s="5">
        <f>-PMT(B7,B8,B3)</f>
        <v>2518.0397731004091</v>
      </c>
      <c r="C9" s="10">
        <v>45550</v>
      </c>
      <c r="D9">
        <v>7</v>
      </c>
      <c r="E9" s="5">
        <f t="shared" si="0"/>
        <v>12002.336443346518</v>
      </c>
      <c r="F9" s="5">
        <f>$B$9</f>
        <v>2518.0397731004091</v>
      </c>
      <c r="G9" s="5">
        <f>$E9*$B$7</f>
        <v>840.16355103425633</v>
      </c>
      <c r="H9" s="5">
        <f t="shared" si="1"/>
        <v>1677.8762220661529</v>
      </c>
      <c r="I9" s="5">
        <f t="shared" si="2"/>
        <v>10324.460221280366</v>
      </c>
    </row>
    <row r="10" spans="1:9" x14ac:dyDescent="0.25">
      <c r="A10" t="s">
        <v>46</v>
      </c>
      <c r="B10" s="5">
        <f>B9*B8</f>
        <v>30216.477277204911</v>
      </c>
      <c r="C10" s="10">
        <v>45580</v>
      </c>
      <c r="D10">
        <v>8</v>
      </c>
      <c r="E10" s="5">
        <f t="shared" si="0"/>
        <v>10324.460221280366</v>
      </c>
      <c r="F10" s="5">
        <f>$B$9</f>
        <v>2518.0397731004091</v>
      </c>
      <c r="G10" s="5">
        <f>$E10*$B$7</f>
        <v>722.71221548962569</v>
      </c>
      <c r="H10" s="5">
        <f t="shared" si="1"/>
        <v>1795.3275576107835</v>
      </c>
      <c r="I10" s="5">
        <f t="shared" si="2"/>
        <v>8529.1326636695812</v>
      </c>
    </row>
    <row r="11" spans="1:9" x14ac:dyDescent="0.25">
      <c r="A11" t="s">
        <v>47</v>
      </c>
      <c r="B11" s="5">
        <f>B10-B3</f>
        <v>10216.477277204911</v>
      </c>
      <c r="C11" s="10">
        <v>45611</v>
      </c>
      <c r="D11">
        <v>9</v>
      </c>
      <c r="E11" s="5">
        <f t="shared" si="0"/>
        <v>8529.1326636695812</v>
      </c>
      <c r="F11" s="5">
        <f>$B$9</f>
        <v>2518.0397731004091</v>
      </c>
      <c r="G11" s="5">
        <f>$E11*$B$7</f>
        <v>597.03928645687074</v>
      </c>
      <c r="H11" s="5">
        <f t="shared" si="1"/>
        <v>1921.0004866435384</v>
      </c>
      <c r="I11" s="5">
        <f t="shared" si="2"/>
        <v>6608.1321770260429</v>
      </c>
    </row>
    <row r="12" spans="1:9" x14ac:dyDescent="0.25">
      <c r="C12" s="10">
        <v>45641</v>
      </c>
      <c r="D12">
        <v>10</v>
      </c>
      <c r="E12" s="5">
        <f t="shared" si="0"/>
        <v>6608.1321770260429</v>
      </c>
      <c r="F12" s="5">
        <f>$B$9</f>
        <v>2518.0397731004091</v>
      </c>
      <c r="G12" s="5">
        <f>$E12*$B$7</f>
        <v>462.56925239182306</v>
      </c>
      <c r="H12" s="5">
        <f t="shared" si="1"/>
        <v>2055.4705207085863</v>
      </c>
      <c r="I12" s="5">
        <f t="shared" si="2"/>
        <v>4552.6616563174566</v>
      </c>
    </row>
    <row r="13" spans="1:9" x14ac:dyDescent="0.25">
      <c r="C13" s="10">
        <v>45672</v>
      </c>
      <c r="D13">
        <v>11</v>
      </c>
      <c r="E13" s="5">
        <f t="shared" si="0"/>
        <v>4552.6616563174566</v>
      </c>
      <c r="F13" s="5">
        <f>$B$9</f>
        <v>2518.0397731004091</v>
      </c>
      <c r="G13" s="5">
        <f>$E13*$B$7</f>
        <v>318.686315942222</v>
      </c>
      <c r="H13" s="5">
        <f t="shared" si="1"/>
        <v>2199.3534571581872</v>
      </c>
      <c r="I13" s="5">
        <f t="shared" si="2"/>
        <v>2353.3081991592694</v>
      </c>
    </row>
    <row r="14" spans="1:9" x14ac:dyDescent="0.25">
      <c r="C14" s="10">
        <v>45703</v>
      </c>
      <c r="D14">
        <v>12</v>
      </c>
      <c r="E14" s="5">
        <f t="shared" si="0"/>
        <v>2353.3081991592694</v>
      </c>
      <c r="F14" s="5">
        <f>$B$9</f>
        <v>2518.0397731004091</v>
      </c>
      <c r="G14" s="5">
        <f>$E14*$B$7</f>
        <v>164.73157394114887</v>
      </c>
      <c r="H14" s="5">
        <f t="shared" si="1"/>
        <v>2353.3081991592603</v>
      </c>
      <c r="I14" s="5">
        <f t="shared" si="2"/>
        <v>9.0949470177292824E-12</v>
      </c>
    </row>
    <row r="15" spans="1:9" x14ac:dyDescent="0.25">
      <c r="E15" s="5"/>
      <c r="F15" s="5"/>
      <c r="G15" s="5">
        <f>SUM(G3:G14)</f>
        <v>10216.477277204918</v>
      </c>
      <c r="H15" s="5"/>
      <c r="I15" s="5"/>
    </row>
    <row r="16" spans="1:9" x14ac:dyDescent="0.25">
      <c r="E16" s="5"/>
      <c r="F16" s="5"/>
      <c r="G16" s="5"/>
      <c r="H16" s="5"/>
      <c r="I16" s="5"/>
    </row>
    <row r="17" spans="5:9" x14ac:dyDescent="0.25">
      <c r="E17" s="5"/>
      <c r="F17" s="5"/>
      <c r="G17" s="5"/>
      <c r="H17" s="5"/>
      <c r="I17" s="5"/>
    </row>
    <row r="18" spans="5:9" x14ac:dyDescent="0.25">
      <c r="E18" s="5"/>
      <c r="F18" s="5"/>
      <c r="G18" s="5"/>
      <c r="H18" s="5"/>
      <c r="I18" s="5"/>
    </row>
    <row r="19" spans="5:9" x14ac:dyDescent="0.25">
      <c r="E19" s="5"/>
      <c r="F19" s="5"/>
      <c r="G19" s="5"/>
      <c r="H19" s="5"/>
      <c r="I19" s="5"/>
    </row>
    <row r="20" spans="5:9" x14ac:dyDescent="0.25">
      <c r="E20" s="5"/>
      <c r="F20" s="5"/>
      <c r="G20" s="5"/>
      <c r="H20" s="5"/>
      <c r="I20" s="5"/>
    </row>
    <row r="21" spans="5:9" x14ac:dyDescent="0.25">
      <c r="E21" s="5"/>
      <c r="F21" s="5"/>
      <c r="G21" s="5"/>
      <c r="H21" s="5"/>
      <c r="I21" s="5"/>
    </row>
    <row r="22" spans="5:9" x14ac:dyDescent="0.25">
      <c r="E22" s="5"/>
      <c r="F22" s="5"/>
      <c r="G22" s="5"/>
      <c r="H22" s="5"/>
      <c r="I22" s="5"/>
    </row>
    <row r="23" spans="5:9" x14ac:dyDescent="0.25">
      <c r="E23" s="5"/>
      <c r="F23" s="5"/>
      <c r="G23" s="5"/>
      <c r="H23" s="5"/>
      <c r="I23" s="5"/>
    </row>
    <row r="24" spans="5:9" x14ac:dyDescent="0.25">
      <c r="E24" s="5"/>
      <c r="F24" s="5"/>
      <c r="G24" s="5"/>
      <c r="H24" s="5"/>
      <c r="I24" s="5"/>
    </row>
    <row r="25" spans="5:9" x14ac:dyDescent="0.25">
      <c r="E25" s="5"/>
      <c r="F25" s="5"/>
      <c r="G25" s="5"/>
      <c r="H25" s="5"/>
      <c r="I25" s="5"/>
    </row>
    <row r="26" spans="5:9" x14ac:dyDescent="0.25">
      <c r="E26" s="5"/>
      <c r="F26" s="5"/>
      <c r="G26" s="5"/>
      <c r="H26" s="5"/>
      <c r="I26" s="5"/>
    </row>
  </sheetData>
  <mergeCells count="1">
    <mergeCell ref="A1:I1"/>
  </mergeCells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7254-9239-4ECC-8578-1185E4B73E18}">
  <dimension ref="A1:I27"/>
  <sheetViews>
    <sheetView workbookViewId="0">
      <selection activeCell="G3" sqref="G3"/>
    </sheetView>
  </sheetViews>
  <sheetFormatPr defaultRowHeight="15" x14ac:dyDescent="0.25"/>
  <cols>
    <col min="1" max="1" width="17" bestFit="1" customWidth="1"/>
    <col min="2" max="2" width="12.140625" customWidth="1"/>
    <col min="3" max="3" width="13.42578125" customWidth="1"/>
    <col min="4" max="4" width="9" customWidth="1"/>
    <col min="5" max="5" width="18" customWidth="1"/>
    <col min="6" max="6" width="12.7109375" customWidth="1"/>
    <col min="7" max="7" width="10.7109375" bestFit="1" customWidth="1"/>
    <col min="8" max="8" width="11" customWidth="1"/>
    <col min="9" max="9" width="16.5703125" customWidth="1"/>
  </cols>
  <sheetData>
    <row r="1" spans="1:9" x14ac:dyDescent="0.25">
      <c r="A1" s="21" t="s">
        <v>62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t="s">
        <v>94</v>
      </c>
      <c r="B2" t="s">
        <v>95</v>
      </c>
      <c r="C2" s="3" t="s">
        <v>67</v>
      </c>
      <c r="D2" s="3" t="s">
        <v>48</v>
      </c>
      <c r="E2" s="3" t="s">
        <v>49</v>
      </c>
      <c r="F2" s="3" t="s">
        <v>45</v>
      </c>
      <c r="G2" s="4" t="s">
        <v>50</v>
      </c>
      <c r="H2" s="3" t="s">
        <v>51</v>
      </c>
      <c r="I2" s="3" t="s">
        <v>52</v>
      </c>
    </row>
    <row r="3" spans="1:9" x14ac:dyDescent="0.25">
      <c r="A3" t="s">
        <v>40</v>
      </c>
      <c r="B3">
        <v>50000</v>
      </c>
      <c r="C3" s="11">
        <v>45352</v>
      </c>
      <c r="D3">
        <v>1</v>
      </c>
      <c r="E3">
        <f>B3</f>
        <v>50000</v>
      </c>
      <c r="F3" s="5">
        <f>$B$9</f>
        <v>5564.9888175343913</v>
      </c>
      <c r="G3">
        <f>$B$7*$E3</f>
        <v>5000</v>
      </c>
      <c r="H3" s="5">
        <f>$F3-$G3</f>
        <v>564.98881753439127</v>
      </c>
      <c r="I3" s="5">
        <f>$E3-$H3</f>
        <v>49435.011182465605</v>
      </c>
    </row>
    <row r="4" spans="1:9" x14ac:dyDescent="0.25">
      <c r="A4" t="s">
        <v>41</v>
      </c>
      <c r="B4">
        <f>B7*12</f>
        <v>1.2000000000000002</v>
      </c>
      <c r="C4" s="11">
        <v>45383</v>
      </c>
      <c r="D4">
        <v>2</v>
      </c>
      <c r="E4" s="5">
        <f>$I3</f>
        <v>49435.011182465605</v>
      </c>
      <c r="F4" s="5">
        <f>$B$9</f>
        <v>5564.9888175343913</v>
      </c>
      <c r="G4" s="5">
        <f>$E4*$B$7</f>
        <v>4943.5011182465605</v>
      </c>
      <c r="H4" s="5">
        <f>$F4-$G4</f>
        <v>621.48769928783076</v>
      </c>
      <c r="I4" s="5">
        <f>$E4-$H4</f>
        <v>48813.523483177778</v>
      </c>
    </row>
    <row r="5" spans="1:9" x14ac:dyDescent="0.25">
      <c r="A5" t="s">
        <v>42</v>
      </c>
      <c r="B5">
        <v>2</v>
      </c>
      <c r="C5" s="11">
        <v>45413</v>
      </c>
      <c r="D5">
        <v>3</v>
      </c>
      <c r="E5" s="5">
        <f t="shared" ref="E5:E26" si="0">$I4</f>
        <v>48813.523483177778</v>
      </c>
      <c r="F5" s="5">
        <f>$B$9</f>
        <v>5564.9888175343913</v>
      </c>
      <c r="G5" s="5">
        <f>$E5*$B$7</f>
        <v>4881.3523483177778</v>
      </c>
      <c r="H5" s="5">
        <f t="shared" ref="H5:H26" si="1">$F5-$G5</f>
        <v>683.63646921661348</v>
      </c>
      <c r="I5" s="5">
        <f t="shared" ref="I5:I26" si="2">$E5-$H5</f>
        <v>48129.887013961168</v>
      </c>
    </row>
    <row r="6" spans="1:9" x14ac:dyDescent="0.25">
      <c r="C6" s="11">
        <v>45444</v>
      </c>
      <c r="D6">
        <v>4</v>
      </c>
      <c r="E6" s="5">
        <f t="shared" si="0"/>
        <v>48129.887013961168</v>
      </c>
      <c r="F6" s="5">
        <f>$B$9</f>
        <v>5564.9888175343913</v>
      </c>
      <c r="G6" s="5">
        <f>$E6*$B$7</f>
        <v>4812.988701396117</v>
      </c>
      <c r="H6" s="5">
        <f t="shared" si="1"/>
        <v>752.00011613827428</v>
      </c>
      <c r="I6" s="5">
        <f t="shared" si="2"/>
        <v>47377.886897822893</v>
      </c>
    </row>
    <row r="7" spans="1:9" x14ac:dyDescent="0.25">
      <c r="A7" t="s">
        <v>43</v>
      </c>
      <c r="B7">
        <v>0.1</v>
      </c>
      <c r="C7" s="11">
        <v>45474</v>
      </c>
      <c r="D7">
        <v>5</v>
      </c>
      <c r="E7" s="5">
        <f t="shared" si="0"/>
        <v>47377.886897822893</v>
      </c>
      <c r="F7" s="5">
        <f>$B$9</f>
        <v>5564.9888175343913</v>
      </c>
      <c r="G7" s="5">
        <f>$E7*$B$7</f>
        <v>4737.7886897822891</v>
      </c>
      <c r="H7" s="5">
        <f t="shared" si="1"/>
        <v>827.20012775210216</v>
      </c>
      <c r="I7" s="5">
        <f t="shared" si="2"/>
        <v>46550.686770070788</v>
      </c>
    </row>
    <row r="8" spans="1:9" x14ac:dyDescent="0.25">
      <c r="A8" t="s">
        <v>44</v>
      </c>
      <c r="B8">
        <f>12*B5</f>
        <v>24</v>
      </c>
      <c r="C8" s="11">
        <v>45505</v>
      </c>
      <c r="D8">
        <v>6</v>
      </c>
      <c r="E8" s="5">
        <f t="shared" si="0"/>
        <v>46550.686770070788</v>
      </c>
      <c r="F8" s="5">
        <f>$B$9</f>
        <v>5564.9888175343913</v>
      </c>
      <c r="G8" s="5">
        <f>$E8*$B$7</f>
        <v>4655.0686770070788</v>
      </c>
      <c r="H8" s="5">
        <f t="shared" si="1"/>
        <v>909.92014052731247</v>
      </c>
      <c r="I8" s="5">
        <f t="shared" si="2"/>
        <v>45640.766629543476</v>
      </c>
    </row>
    <row r="9" spans="1:9" x14ac:dyDescent="0.25">
      <c r="A9" s="6" t="s">
        <v>45</v>
      </c>
      <c r="B9" s="5">
        <f>-PMT(B7,B8,B3)</f>
        <v>5564.9888175343913</v>
      </c>
      <c r="C9" s="11">
        <v>45536</v>
      </c>
      <c r="D9">
        <v>7</v>
      </c>
      <c r="E9" s="5">
        <f t="shared" si="0"/>
        <v>45640.766629543476</v>
      </c>
      <c r="F9" s="5">
        <f>$B$9</f>
        <v>5564.9888175343913</v>
      </c>
      <c r="G9" s="5">
        <f>$E9*$B$7</f>
        <v>4564.0766629543477</v>
      </c>
      <c r="H9" s="5">
        <f t="shared" si="1"/>
        <v>1000.9121545800435</v>
      </c>
      <c r="I9" s="5">
        <f t="shared" si="2"/>
        <v>44639.854474963431</v>
      </c>
    </row>
    <row r="10" spans="1:9" x14ac:dyDescent="0.25">
      <c r="A10" t="s">
        <v>46</v>
      </c>
      <c r="B10" s="5">
        <f>B9*B8</f>
        <v>133559.73162082539</v>
      </c>
      <c r="C10" s="11">
        <v>45566</v>
      </c>
      <c r="D10">
        <v>8</v>
      </c>
      <c r="E10" s="5">
        <f t="shared" si="0"/>
        <v>44639.854474963431</v>
      </c>
      <c r="F10" s="5">
        <f>$B$9</f>
        <v>5564.9888175343913</v>
      </c>
      <c r="G10" s="5">
        <f>$E10*$B$7</f>
        <v>4463.9854474963431</v>
      </c>
      <c r="H10" s="5">
        <f t="shared" si="1"/>
        <v>1101.0033700380482</v>
      </c>
      <c r="I10" s="5">
        <f t="shared" si="2"/>
        <v>43538.851104925387</v>
      </c>
    </row>
    <row r="11" spans="1:9" x14ac:dyDescent="0.25">
      <c r="A11" t="s">
        <v>47</v>
      </c>
      <c r="B11" s="5">
        <f>B10-B3</f>
        <v>83559.731620825391</v>
      </c>
      <c r="C11" s="11">
        <v>45597</v>
      </c>
      <c r="D11">
        <v>9</v>
      </c>
      <c r="E11" s="5">
        <f t="shared" si="0"/>
        <v>43538.851104925387</v>
      </c>
      <c r="F11" s="5">
        <f>$B$9</f>
        <v>5564.9888175343913</v>
      </c>
      <c r="G11" s="5">
        <f>$E11*$B$7</f>
        <v>4353.8851104925388</v>
      </c>
      <c r="H11" s="5">
        <f t="shared" si="1"/>
        <v>1211.1037070418524</v>
      </c>
      <c r="I11" s="5">
        <f t="shared" si="2"/>
        <v>42327.747397883533</v>
      </c>
    </row>
    <row r="12" spans="1:9" x14ac:dyDescent="0.25">
      <c r="C12" s="11">
        <v>45627</v>
      </c>
      <c r="D12">
        <v>10</v>
      </c>
      <c r="E12" s="5">
        <f t="shared" si="0"/>
        <v>42327.747397883533</v>
      </c>
      <c r="F12" s="5">
        <f>$B$9</f>
        <v>5564.9888175343913</v>
      </c>
      <c r="G12" s="5">
        <f>$E12*$B$7</f>
        <v>4232.7747397883531</v>
      </c>
      <c r="H12" s="5">
        <f t="shared" si="1"/>
        <v>1332.2140777460381</v>
      </c>
      <c r="I12" s="5">
        <f t="shared" si="2"/>
        <v>40995.533320137496</v>
      </c>
    </row>
    <row r="13" spans="1:9" x14ac:dyDescent="0.25">
      <c r="C13" s="11">
        <v>45658</v>
      </c>
      <c r="D13">
        <v>11</v>
      </c>
      <c r="E13" s="5">
        <f t="shared" si="0"/>
        <v>40995.533320137496</v>
      </c>
      <c r="F13" s="5">
        <f>$B$9</f>
        <v>5564.9888175343913</v>
      </c>
      <c r="G13" s="5">
        <f>$E13*$B$7</f>
        <v>4099.5533320137502</v>
      </c>
      <c r="H13" s="5">
        <f t="shared" si="1"/>
        <v>1465.4354855206411</v>
      </c>
      <c r="I13" s="5">
        <f t="shared" si="2"/>
        <v>39530.097834616856</v>
      </c>
    </row>
    <row r="14" spans="1:9" x14ac:dyDescent="0.25">
      <c r="C14" s="11">
        <v>45689</v>
      </c>
      <c r="D14">
        <v>12</v>
      </c>
      <c r="E14" s="5">
        <f t="shared" si="0"/>
        <v>39530.097834616856</v>
      </c>
      <c r="F14" s="5">
        <f>$B$9</f>
        <v>5564.9888175343913</v>
      </c>
      <c r="G14" s="5">
        <f>$E14*$B$7</f>
        <v>3953.0097834616859</v>
      </c>
      <c r="H14" s="5">
        <f t="shared" si="1"/>
        <v>1611.9790340727054</v>
      </c>
      <c r="I14" s="5">
        <f t="shared" si="2"/>
        <v>37918.118800544151</v>
      </c>
    </row>
    <row r="15" spans="1:9" x14ac:dyDescent="0.25">
      <c r="C15" s="11">
        <v>45717</v>
      </c>
      <c r="D15">
        <v>13</v>
      </c>
      <c r="E15" s="5">
        <f t="shared" si="0"/>
        <v>37918.118800544151</v>
      </c>
      <c r="F15" s="5">
        <f>$B$9</f>
        <v>5564.9888175343913</v>
      </c>
      <c r="G15" s="5">
        <f>$E15*$B$7</f>
        <v>3791.8118800544153</v>
      </c>
      <c r="H15" s="5">
        <f t="shared" si="1"/>
        <v>1773.176937479976</v>
      </c>
      <c r="I15" s="5">
        <f t="shared" si="2"/>
        <v>36144.941863064174</v>
      </c>
    </row>
    <row r="16" spans="1:9" x14ac:dyDescent="0.25">
      <c r="C16" s="11">
        <v>45748</v>
      </c>
      <c r="D16">
        <v>14</v>
      </c>
      <c r="E16" s="5">
        <f t="shared" si="0"/>
        <v>36144.941863064174</v>
      </c>
      <c r="F16" s="5">
        <f>$B$9</f>
        <v>5564.9888175343913</v>
      </c>
      <c r="G16" s="5">
        <f>$E16*$B$7</f>
        <v>3614.4941863064178</v>
      </c>
      <c r="H16" s="5">
        <f t="shared" si="1"/>
        <v>1950.4946312279735</v>
      </c>
      <c r="I16" s="5">
        <f t="shared" si="2"/>
        <v>34194.447231836202</v>
      </c>
    </row>
    <row r="17" spans="3:9" x14ac:dyDescent="0.25">
      <c r="C17" s="11">
        <v>45778</v>
      </c>
      <c r="D17">
        <v>15</v>
      </c>
      <c r="E17" s="5">
        <f t="shared" si="0"/>
        <v>34194.447231836202</v>
      </c>
      <c r="F17" s="5">
        <f>$B$9</f>
        <v>5564.9888175343913</v>
      </c>
      <c r="G17" s="5">
        <f>$E17*$B$7</f>
        <v>3419.4447231836202</v>
      </c>
      <c r="H17" s="5">
        <f t="shared" si="1"/>
        <v>2145.544094350771</v>
      </c>
      <c r="I17" s="5">
        <f t="shared" si="2"/>
        <v>32048.903137485431</v>
      </c>
    </row>
    <row r="18" spans="3:9" x14ac:dyDescent="0.25">
      <c r="C18" s="11">
        <v>45809</v>
      </c>
      <c r="D18">
        <v>16</v>
      </c>
      <c r="E18" s="5">
        <f t="shared" si="0"/>
        <v>32048.903137485431</v>
      </c>
      <c r="F18" s="5">
        <f>$B$9</f>
        <v>5564.9888175343913</v>
      </c>
      <c r="G18" s="5">
        <f>$E18*$B$7</f>
        <v>3204.8903137485431</v>
      </c>
      <c r="H18" s="5">
        <f t="shared" si="1"/>
        <v>2360.0985037858482</v>
      </c>
      <c r="I18" s="5">
        <f t="shared" si="2"/>
        <v>29688.804633699583</v>
      </c>
    </row>
    <row r="19" spans="3:9" x14ac:dyDescent="0.25">
      <c r="C19" s="11">
        <v>45839</v>
      </c>
      <c r="D19">
        <v>17</v>
      </c>
      <c r="E19" s="5">
        <f t="shared" si="0"/>
        <v>29688.804633699583</v>
      </c>
      <c r="F19" s="5">
        <f>$B$9</f>
        <v>5564.9888175343913</v>
      </c>
      <c r="G19" s="5">
        <f>$E19*$B$7</f>
        <v>2968.8804633699583</v>
      </c>
      <c r="H19" s="5">
        <f t="shared" si="1"/>
        <v>2596.108354164433</v>
      </c>
      <c r="I19" s="5">
        <f t="shared" si="2"/>
        <v>27092.69627953515</v>
      </c>
    </row>
    <row r="20" spans="3:9" x14ac:dyDescent="0.25">
      <c r="C20" s="11">
        <v>45870</v>
      </c>
      <c r="D20">
        <v>18</v>
      </c>
      <c r="E20" s="5">
        <f t="shared" si="0"/>
        <v>27092.69627953515</v>
      </c>
      <c r="F20" s="5">
        <f>$B$9</f>
        <v>5564.9888175343913</v>
      </c>
      <c r="G20" s="5">
        <f>$E20*$B$7</f>
        <v>2709.2696279535153</v>
      </c>
      <c r="H20" s="5">
        <f t="shared" si="1"/>
        <v>2855.719189580876</v>
      </c>
      <c r="I20" s="5">
        <f t="shared" si="2"/>
        <v>24236.977089954275</v>
      </c>
    </row>
    <row r="21" spans="3:9" x14ac:dyDescent="0.25">
      <c r="C21" s="11">
        <v>45901</v>
      </c>
      <c r="D21">
        <v>19</v>
      </c>
      <c r="E21" s="5">
        <f t="shared" si="0"/>
        <v>24236.977089954275</v>
      </c>
      <c r="F21" s="5">
        <f>$B$9</f>
        <v>5564.9888175343913</v>
      </c>
      <c r="G21" s="5">
        <f>$E21*$B$7</f>
        <v>2423.6977089954275</v>
      </c>
      <c r="H21" s="5">
        <f t="shared" si="1"/>
        <v>3141.2911085389637</v>
      </c>
      <c r="I21" s="5">
        <f t="shared" si="2"/>
        <v>21095.68598141531</v>
      </c>
    </row>
    <row r="22" spans="3:9" x14ac:dyDescent="0.25">
      <c r="C22" s="11">
        <v>45931</v>
      </c>
      <c r="D22">
        <v>20</v>
      </c>
      <c r="E22" s="5">
        <f t="shared" si="0"/>
        <v>21095.68598141531</v>
      </c>
      <c r="F22" s="5">
        <f>$B$9</f>
        <v>5564.9888175343913</v>
      </c>
      <c r="G22" s="5">
        <f>$E22*$B$7</f>
        <v>2109.5685981415313</v>
      </c>
      <c r="H22" s="5">
        <f t="shared" si="1"/>
        <v>3455.42021939286</v>
      </c>
      <c r="I22" s="5">
        <f t="shared" si="2"/>
        <v>17640.265762022449</v>
      </c>
    </row>
    <row r="23" spans="3:9" x14ac:dyDescent="0.25">
      <c r="C23" s="11">
        <v>45962</v>
      </c>
      <c r="D23">
        <v>21</v>
      </c>
      <c r="E23" s="5">
        <f t="shared" si="0"/>
        <v>17640.265762022449</v>
      </c>
      <c r="F23" s="5">
        <f>$B$9</f>
        <v>5564.9888175343913</v>
      </c>
      <c r="G23" s="5">
        <f>$E23*$B$7</f>
        <v>1764.026576202245</v>
      </c>
      <c r="H23" s="5">
        <f t="shared" si="1"/>
        <v>3800.9622413321463</v>
      </c>
      <c r="I23" s="5">
        <f t="shared" si="2"/>
        <v>13839.303520690302</v>
      </c>
    </row>
    <row r="24" spans="3:9" x14ac:dyDescent="0.25">
      <c r="C24" s="11">
        <v>45992</v>
      </c>
      <c r="D24">
        <v>22</v>
      </c>
      <c r="E24" s="5">
        <f t="shared" si="0"/>
        <v>13839.303520690302</v>
      </c>
      <c r="F24" s="5">
        <f>$B$9</f>
        <v>5564.9888175343913</v>
      </c>
      <c r="G24" s="5">
        <f>$E24*$B$7</f>
        <v>1383.9303520690303</v>
      </c>
      <c r="H24" s="5">
        <f t="shared" si="1"/>
        <v>4181.0584654653612</v>
      </c>
      <c r="I24" s="5">
        <f t="shared" si="2"/>
        <v>9658.2450552249411</v>
      </c>
    </row>
    <row r="25" spans="3:9" x14ac:dyDescent="0.25">
      <c r="C25" s="11">
        <v>46023</v>
      </c>
      <c r="D25">
        <v>23</v>
      </c>
      <c r="E25" s="5">
        <f t="shared" si="0"/>
        <v>9658.2450552249411</v>
      </c>
      <c r="F25" s="5">
        <f>$B$9</f>
        <v>5564.9888175343913</v>
      </c>
      <c r="G25" s="5">
        <f>$E25*$B$7</f>
        <v>965.82450552249418</v>
      </c>
      <c r="H25" s="5">
        <f t="shared" si="1"/>
        <v>4599.164312011897</v>
      </c>
      <c r="I25" s="5">
        <f t="shared" si="2"/>
        <v>5059.0807432130441</v>
      </c>
    </row>
    <row r="26" spans="3:9" x14ac:dyDescent="0.25">
      <c r="C26" s="11">
        <v>46054</v>
      </c>
      <c r="D26">
        <v>24</v>
      </c>
      <c r="E26" s="5">
        <f t="shared" si="0"/>
        <v>5059.0807432130441</v>
      </c>
      <c r="F26" s="5">
        <f>$B$9</f>
        <v>5564.9888175343913</v>
      </c>
      <c r="G26" s="5">
        <f>$E26*$B$7</f>
        <v>505.90807432130441</v>
      </c>
      <c r="H26" s="5">
        <f t="shared" si="1"/>
        <v>5059.0807432130869</v>
      </c>
      <c r="I26" s="5">
        <f t="shared" si="2"/>
        <v>-4.2746250983327627E-11</v>
      </c>
    </row>
    <row r="27" spans="3:9" x14ac:dyDescent="0.25">
      <c r="G27" s="5">
        <f>SUM(G3:G26)</f>
        <v>83559.731620825347</v>
      </c>
    </row>
  </sheetData>
  <mergeCells count="1">
    <mergeCell ref="A1:I1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911D-ED30-481F-B00C-7FC563575AFC}">
  <dimension ref="A1:I26"/>
  <sheetViews>
    <sheetView workbookViewId="0">
      <selection activeCell="I13" sqref="I13"/>
    </sheetView>
  </sheetViews>
  <sheetFormatPr defaultRowHeight="15" x14ac:dyDescent="0.25"/>
  <cols>
    <col min="1" max="1" width="17" bestFit="1" customWidth="1"/>
    <col min="2" max="2" width="11" customWidth="1"/>
    <col min="3" max="3" width="13.42578125" customWidth="1"/>
    <col min="4" max="4" width="9" customWidth="1"/>
    <col min="5" max="5" width="18" customWidth="1"/>
    <col min="6" max="6" width="12.7109375" customWidth="1"/>
    <col min="7" max="7" width="10.140625" style="64" customWidth="1"/>
    <col min="8" max="8" width="11" customWidth="1"/>
    <col min="9" max="9" width="16.5703125" customWidth="1"/>
  </cols>
  <sheetData>
    <row r="1" spans="1:9" x14ac:dyDescent="0.25">
      <c r="A1" s="21" t="s">
        <v>61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t="s">
        <v>94</v>
      </c>
      <c r="B2" t="s">
        <v>95</v>
      </c>
      <c r="C2" s="3" t="s">
        <v>67</v>
      </c>
      <c r="D2" s="3" t="s">
        <v>48</v>
      </c>
      <c r="E2" s="3" t="s">
        <v>49</v>
      </c>
      <c r="F2" s="3" t="s">
        <v>45</v>
      </c>
      <c r="G2" s="61" t="s">
        <v>50</v>
      </c>
      <c r="H2" s="3" t="s">
        <v>51</v>
      </c>
      <c r="I2" s="3" t="s">
        <v>52</v>
      </c>
    </row>
    <row r="3" spans="1:9" x14ac:dyDescent="0.25">
      <c r="A3" t="s">
        <v>40</v>
      </c>
      <c r="B3">
        <v>15000</v>
      </c>
      <c r="C3" s="10">
        <v>45366</v>
      </c>
      <c r="D3">
        <v>1</v>
      </c>
      <c r="E3">
        <f>B3</f>
        <v>15000</v>
      </c>
      <c r="F3" s="5">
        <f>$B$9</f>
        <v>2955.2620216528244</v>
      </c>
      <c r="G3" s="62">
        <f>$B$7*$E3</f>
        <v>750</v>
      </c>
      <c r="H3" s="5">
        <f>$F3-$G3</f>
        <v>2205.2620216528244</v>
      </c>
      <c r="I3" s="5">
        <f>$E3-$H3</f>
        <v>12794.737978347175</v>
      </c>
    </row>
    <row r="4" spans="1:9" x14ac:dyDescent="0.25">
      <c r="A4" t="s">
        <v>41</v>
      </c>
      <c r="B4">
        <f>B7*12</f>
        <v>0.60000000000000009</v>
      </c>
      <c r="C4" s="10">
        <v>45397</v>
      </c>
      <c r="D4">
        <v>2</v>
      </c>
      <c r="E4" s="5">
        <f>$I3</f>
        <v>12794.737978347175</v>
      </c>
      <c r="F4" s="5">
        <f>$B$9</f>
        <v>2955.2620216528244</v>
      </c>
      <c r="G4" s="63">
        <f>$E4*$B$7</f>
        <v>639.73689891735876</v>
      </c>
      <c r="H4" s="5">
        <f>$F4-$G4</f>
        <v>2315.5251227354656</v>
      </c>
      <c r="I4" s="5">
        <f>$E4-$H4</f>
        <v>10479.21285561171</v>
      </c>
    </row>
    <row r="5" spans="1:9" x14ac:dyDescent="0.25">
      <c r="A5" t="s">
        <v>42</v>
      </c>
      <c r="B5">
        <v>0.5</v>
      </c>
      <c r="C5" s="10">
        <v>45427</v>
      </c>
      <c r="D5">
        <v>3</v>
      </c>
      <c r="E5" s="5">
        <f t="shared" ref="E5:E8" si="0">$I4</f>
        <v>10479.21285561171</v>
      </c>
      <c r="F5" s="5">
        <f>$B$9</f>
        <v>2955.2620216528244</v>
      </c>
      <c r="G5" s="63">
        <f>$E5*$B$7</f>
        <v>523.96064278058554</v>
      </c>
      <c r="H5" s="5">
        <f t="shared" ref="H5:H8" si="1">$F5-$G5</f>
        <v>2431.3013788722387</v>
      </c>
      <c r="I5" s="5">
        <f t="shared" ref="I5:I8" si="2">$E5-$H5</f>
        <v>8047.9114767394713</v>
      </c>
    </row>
    <row r="6" spans="1:9" x14ac:dyDescent="0.25">
      <c r="C6" s="10">
        <v>45458</v>
      </c>
      <c r="D6">
        <v>4</v>
      </c>
      <c r="E6" s="5">
        <f t="shared" si="0"/>
        <v>8047.9114767394713</v>
      </c>
      <c r="F6" s="5">
        <f>$B$9</f>
        <v>2955.2620216528244</v>
      </c>
      <c r="G6" s="63">
        <f>$E6*$B$7</f>
        <v>402.3955738369736</v>
      </c>
      <c r="H6" s="5">
        <f t="shared" si="1"/>
        <v>2552.8664478158507</v>
      </c>
      <c r="I6" s="5">
        <f t="shared" si="2"/>
        <v>5495.0450289236205</v>
      </c>
    </row>
    <row r="7" spans="1:9" x14ac:dyDescent="0.25">
      <c r="A7" t="s">
        <v>43</v>
      </c>
      <c r="B7" s="2">
        <v>0.05</v>
      </c>
      <c r="C7" s="10">
        <v>45488</v>
      </c>
      <c r="D7">
        <v>5</v>
      </c>
      <c r="E7" s="5">
        <f t="shared" si="0"/>
        <v>5495.0450289236205</v>
      </c>
      <c r="F7" s="5">
        <f>$B$9</f>
        <v>2955.2620216528244</v>
      </c>
      <c r="G7" s="63">
        <f>$E7*$B$7</f>
        <v>274.75225144618105</v>
      </c>
      <c r="H7" s="5">
        <f t="shared" si="1"/>
        <v>2680.5097702066432</v>
      </c>
      <c r="I7" s="5">
        <f t="shared" si="2"/>
        <v>2814.5352587169773</v>
      </c>
    </row>
    <row r="8" spans="1:9" x14ac:dyDescent="0.25">
      <c r="A8" t="s">
        <v>44</v>
      </c>
      <c r="B8">
        <f>12*B5</f>
        <v>6</v>
      </c>
      <c r="C8" s="10">
        <v>45519</v>
      </c>
      <c r="D8">
        <v>6</v>
      </c>
      <c r="E8" s="5">
        <f t="shared" si="0"/>
        <v>2814.5352587169773</v>
      </c>
      <c r="F8" s="5">
        <f>$B$9</f>
        <v>2955.2620216528244</v>
      </c>
      <c r="G8" s="63">
        <f>$E8*$B$7</f>
        <v>140.72676293584888</v>
      </c>
      <c r="H8" s="5">
        <f t="shared" si="1"/>
        <v>2814.5352587169755</v>
      </c>
      <c r="I8" s="5">
        <f t="shared" si="2"/>
        <v>0</v>
      </c>
    </row>
    <row r="9" spans="1:9" x14ac:dyDescent="0.25">
      <c r="A9" s="6" t="s">
        <v>45</v>
      </c>
      <c r="B9" s="5">
        <f>-PMT(B7,B8,B3)</f>
        <v>2955.2620216528244</v>
      </c>
      <c r="E9" s="5"/>
      <c r="F9" s="5"/>
      <c r="G9" s="63">
        <f>SUM(G3:G8)</f>
        <v>2731.5721299169481</v>
      </c>
      <c r="H9" s="5"/>
      <c r="I9" s="5"/>
    </row>
    <row r="10" spans="1:9" x14ac:dyDescent="0.25">
      <c r="A10" t="s">
        <v>46</v>
      </c>
      <c r="B10" s="5">
        <f>B9*B8</f>
        <v>17731.572129916945</v>
      </c>
      <c r="E10" s="5"/>
      <c r="F10" s="5"/>
      <c r="G10" s="63"/>
      <c r="H10" s="5"/>
      <c r="I10" s="5"/>
    </row>
    <row r="11" spans="1:9" x14ac:dyDescent="0.25">
      <c r="A11" t="s">
        <v>47</v>
      </c>
      <c r="B11" s="5">
        <f>B10-B3</f>
        <v>2731.5721299169454</v>
      </c>
      <c r="E11" s="5"/>
      <c r="F11" s="5"/>
      <c r="G11" s="63"/>
      <c r="H11" s="5"/>
      <c r="I11" s="5"/>
    </row>
    <row r="12" spans="1:9" x14ac:dyDescent="0.25">
      <c r="E12" s="5"/>
      <c r="F12" s="5"/>
      <c r="G12" s="63"/>
      <c r="H12" s="5"/>
      <c r="I12" s="5"/>
    </row>
    <row r="13" spans="1:9" x14ac:dyDescent="0.25">
      <c r="E13" s="5"/>
      <c r="F13" s="5"/>
      <c r="G13" s="63"/>
      <c r="H13" s="5"/>
      <c r="I13" s="5"/>
    </row>
    <row r="14" spans="1:9" x14ac:dyDescent="0.25">
      <c r="E14" s="5"/>
      <c r="F14" s="5"/>
      <c r="G14" s="63"/>
      <c r="H14" s="5"/>
      <c r="I14" s="5"/>
    </row>
    <row r="15" spans="1:9" x14ac:dyDescent="0.25">
      <c r="E15" s="5"/>
      <c r="F15" s="5"/>
      <c r="G15" s="63"/>
      <c r="H15" s="5"/>
      <c r="I15" s="5"/>
    </row>
    <row r="16" spans="1:9" x14ac:dyDescent="0.25">
      <c r="E16" s="5"/>
      <c r="F16" s="5"/>
      <c r="G16" s="63"/>
      <c r="H16" s="5"/>
      <c r="I16" s="5"/>
    </row>
    <row r="17" spans="5:9" x14ac:dyDescent="0.25">
      <c r="E17" s="5"/>
      <c r="F17" s="5"/>
      <c r="G17" s="63"/>
      <c r="H17" s="5"/>
      <c r="I17" s="5"/>
    </row>
    <row r="18" spans="5:9" x14ac:dyDescent="0.25">
      <c r="E18" s="5"/>
      <c r="F18" s="5"/>
      <c r="G18" s="63"/>
      <c r="H18" s="5"/>
      <c r="I18" s="5"/>
    </row>
    <row r="19" spans="5:9" x14ac:dyDescent="0.25">
      <c r="E19" s="5"/>
      <c r="F19" s="5"/>
      <c r="G19" s="63"/>
      <c r="H19" s="5"/>
      <c r="I19" s="5"/>
    </row>
    <row r="20" spans="5:9" x14ac:dyDescent="0.25">
      <c r="E20" s="5"/>
      <c r="F20" s="5"/>
      <c r="G20" s="63"/>
      <c r="H20" s="5"/>
      <c r="I20" s="5"/>
    </row>
    <row r="21" spans="5:9" x14ac:dyDescent="0.25">
      <c r="E21" s="5"/>
      <c r="F21" s="5"/>
      <c r="G21" s="63"/>
      <c r="H21" s="5"/>
      <c r="I21" s="5"/>
    </row>
    <row r="22" spans="5:9" x14ac:dyDescent="0.25">
      <c r="E22" s="5"/>
      <c r="F22" s="5"/>
      <c r="G22" s="63"/>
      <c r="H22" s="5"/>
      <c r="I22" s="5"/>
    </row>
    <row r="23" spans="5:9" x14ac:dyDescent="0.25">
      <c r="E23" s="5"/>
      <c r="F23" s="5"/>
      <c r="G23" s="63"/>
      <c r="H23" s="5"/>
      <c r="I23" s="5"/>
    </row>
    <row r="24" spans="5:9" x14ac:dyDescent="0.25">
      <c r="E24" s="5"/>
      <c r="F24" s="5"/>
      <c r="G24" s="63"/>
      <c r="H24" s="5"/>
      <c r="I24" s="5"/>
    </row>
    <row r="25" spans="5:9" x14ac:dyDescent="0.25">
      <c r="E25" s="5"/>
      <c r="F25" s="5"/>
      <c r="G25" s="63"/>
      <c r="H25" s="5"/>
      <c r="I25" s="5"/>
    </row>
    <row r="26" spans="5:9" x14ac:dyDescent="0.25">
      <c r="E26" s="5"/>
      <c r="F26" s="5"/>
      <c r="G26" s="63"/>
      <c r="H26" s="5"/>
      <c r="I26" s="5"/>
    </row>
  </sheetData>
  <mergeCells count="1">
    <mergeCell ref="A1:I1"/>
  </mergeCells>
  <phoneticPr fontId="3" type="noConversion"/>
  <pageMargins left="0.7" right="0.7" top="0.75" bottom="0.75" header="0.3" footer="0.3"/>
  <ignoredErrors>
    <ignoredError sqref="G3" calculatedColumn="1"/>
  </ignoredErrors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CF62-DAC5-499E-AF0D-C81172996C50}">
  <dimension ref="A1:I26"/>
  <sheetViews>
    <sheetView workbookViewId="0">
      <selection activeCell="N15" sqref="N15"/>
    </sheetView>
  </sheetViews>
  <sheetFormatPr defaultRowHeight="15" x14ac:dyDescent="0.25"/>
  <cols>
    <col min="1" max="1" width="17" bestFit="1" customWidth="1"/>
    <col min="2" max="2" width="11.140625" bestFit="1" customWidth="1"/>
    <col min="3" max="3" width="13.42578125" customWidth="1"/>
    <col min="4" max="4" width="9" customWidth="1"/>
    <col min="5" max="5" width="18" customWidth="1"/>
    <col min="6" max="6" width="12.7109375" customWidth="1"/>
    <col min="7" max="7" width="10.7109375" bestFit="1" customWidth="1"/>
    <col min="8" max="8" width="11" customWidth="1"/>
    <col min="9" max="9" width="16.5703125" customWidth="1"/>
  </cols>
  <sheetData>
    <row r="1" spans="1:9" x14ac:dyDescent="0.25">
      <c r="A1" s="21" t="s">
        <v>63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t="s">
        <v>94</v>
      </c>
      <c r="B2" t="s">
        <v>95</v>
      </c>
      <c r="C2" s="3" t="s">
        <v>67</v>
      </c>
      <c r="D2" s="3" t="s">
        <v>48</v>
      </c>
      <c r="E2" s="3" t="s">
        <v>49</v>
      </c>
      <c r="F2" s="3" t="s">
        <v>45</v>
      </c>
      <c r="G2" s="4" t="s">
        <v>50</v>
      </c>
      <c r="H2" s="3" t="s">
        <v>51</v>
      </c>
      <c r="I2" s="3" t="s">
        <v>52</v>
      </c>
    </row>
    <row r="3" spans="1:9" x14ac:dyDescent="0.25">
      <c r="A3" t="s">
        <v>40</v>
      </c>
      <c r="B3">
        <v>15000</v>
      </c>
      <c r="C3" s="12">
        <v>45383</v>
      </c>
      <c r="D3">
        <v>1</v>
      </c>
      <c r="E3">
        <f>B3</f>
        <v>15000</v>
      </c>
      <c r="F3" s="5">
        <f>$B$9</f>
        <v>1888.5298298253067</v>
      </c>
      <c r="G3">
        <f>$B$7*$E3</f>
        <v>1050</v>
      </c>
      <c r="H3" s="5">
        <f>$F3-$G3</f>
        <v>838.52982982530671</v>
      </c>
      <c r="I3" s="5">
        <f>$E3-$H3</f>
        <v>14161.470170174693</v>
      </c>
    </row>
    <row r="4" spans="1:9" x14ac:dyDescent="0.25">
      <c r="A4" t="s">
        <v>41</v>
      </c>
      <c r="B4">
        <f>B7*12</f>
        <v>0.84000000000000008</v>
      </c>
      <c r="C4" s="10">
        <v>45296</v>
      </c>
      <c r="D4">
        <v>2</v>
      </c>
      <c r="E4" s="5">
        <f>$I3</f>
        <v>14161.470170174693</v>
      </c>
      <c r="F4" s="5">
        <f>$B$9</f>
        <v>1888.5298298253067</v>
      </c>
      <c r="G4" s="5">
        <f>$E4*$B$7</f>
        <v>991.30291191222852</v>
      </c>
      <c r="H4" s="5">
        <f>$F4-$G4</f>
        <v>897.22691791307818</v>
      </c>
      <c r="I4" s="5">
        <f>$E4-$H4</f>
        <v>13264.243252261615</v>
      </c>
    </row>
    <row r="5" spans="1:9" x14ac:dyDescent="0.25">
      <c r="A5" t="s">
        <v>42</v>
      </c>
      <c r="B5">
        <v>1</v>
      </c>
      <c r="C5" s="10">
        <v>45297</v>
      </c>
      <c r="D5">
        <v>3</v>
      </c>
      <c r="E5" s="5">
        <f t="shared" ref="E5:E14" si="0">$I4</f>
        <v>13264.243252261615</v>
      </c>
      <c r="F5" s="5">
        <f>$B$9</f>
        <v>1888.5298298253067</v>
      </c>
      <c r="G5" s="5">
        <f>$E5*$B$7</f>
        <v>928.49702765831307</v>
      </c>
      <c r="H5" s="5">
        <f t="shared" ref="H5:H14" si="1">$F5-$G5</f>
        <v>960.03280216699363</v>
      </c>
      <c r="I5" s="5">
        <f t="shared" ref="I5:I14" si="2">$E5-$H5</f>
        <v>12304.210450094621</v>
      </c>
    </row>
    <row r="6" spans="1:9" x14ac:dyDescent="0.25">
      <c r="C6" s="10">
        <v>45298</v>
      </c>
      <c r="D6">
        <v>4</v>
      </c>
      <c r="E6" s="5">
        <f t="shared" si="0"/>
        <v>12304.210450094621</v>
      </c>
      <c r="F6" s="5">
        <f>$B$9</f>
        <v>1888.5298298253067</v>
      </c>
      <c r="G6" s="5">
        <f>$E6*$B$7</f>
        <v>861.29473150662352</v>
      </c>
      <c r="H6" s="5">
        <f t="shared" si="1"/>
        <v>1027.2350983186832</v>
      </c>
      <c r="I6" s="5">
        <f t="shared" si="2"/>
        <v>11276.975351775938</v>
      </c>
    </row>
    <row r="7" spans="1:9" x14ac:dyDescent="0.25">
      <c r="A7" t="s">
        <v>43</v>
      </c>
      <c r="B7">
        <v>7.0000000000000007E-2</v>
      </c>
      <c r="C7" s="10">
        <v>45299</v>
      </c>
      <c r="D7">
        <v>5</v>
      </c>
      <c r="E7" s="5">
        <f t="shared" si="0"/>
        <v>11276.975351775938</v>
      </c>
      <c r="F7" s="5">
        <f>$B$9</f>
        <v>1888.5298298253067</v>
      </c>
      <c r="G7" s="5">
        <f>$E7*$B$7</f>
        <v>789.38827462431573</v>
      </c>
      <c r="H7" s="5">
        <f t="shared" si="1"/>
        <v>1099.141555200991</v>
      </c>
      <c r="I7" s="5">
        <f t="shared" si="2"/>
        <v>10177.833796574947</v>
      </c>
    </row>
    <row r="8" spans="1:9" x14ac:dyDescent="0.25">
      <c r="A8" t="s">
        <v>44</v>
      </c>
      <c r="B8">
        <f>12*B5</f>
        <v>12</v>
      </c>
      <c r="C8" s="10">
        <v>45300</v>
      </c>
      <c r="D8">
        <v>6</v>
      </c>
      <c r="E8" s="5">
        <f t="shared" si="0"/>
        <v>10177.833796574947</v>
      </c>
      <c r="F8" s="5">
        <f>$B$9</f>
        <v>1888.5298298253067</v>
      </c>
      <c r="G8" s="5">
        <f>$E8*$B$7</f>
        <v>712.44836576024636</v>
      </c>
      <c r="H8" s="5">
        <f t="shared" si="1"/>
        <v>1176.0814640650603</v>
      </c>
      <c r="I8" s="5">
        <f t="shared" si="2"/>
        <v>9001.7523325098864</v>
      </c>
    </row>
    <row r="9" spans="1:9" x14ac:dyDescent="0.25">
      <c r="A9" s="6" t="s">
        <v>45</v>
      </c>
      <c r="B9" s="5">
        <f>-PMT(B7,B8,B3)</f>
        <v>1888.5298298253067</v>
      </c>
      <c r="C9" s="10">
        <v>45301</v>
      </c>
      <c r="D9">
        <v>7</v>
      </c>
      <c r="E9" s="5">
        <f t="shared" si="0"/>
        <v>9001.7523325098864</v>
      </c>
      <c r="F9" s="5">
        <f>$B$9</f>
        <v>1888.5298298253067</v>
      </c>
      <c r="G9" s="5">
        <f>$E9*$B$7</f>
        <v>630.12266327569216</v>
      </c>
      <c r="H9" s="5">
        <f t="shared" si="1"/>
        <v>1258.4071665496144</v>
      </c>
      <c r="I9" s="5">
        <f t="shared" si="2"/>
        <v>7743.3451659602724</v>
      </c>
    </row>
    <row r="10" spans="1:9" x14ac:dyDescent="0.25">
      <c r="A10" t="s">
        <v>46</v>
      </c>
      <c r="B10" s="5">
        <f>B9*B8</f>
        <v>22662.357957903681</v>
      </c>
      <c r="C10" s="10">
        <v>45302</v>
      </c>
      <c r="D10">
        <v>8</v>
      </c>
      <c r="E10" s="5">
        <f t="shared" si="0"/>
        <v>7743.3451659602724</v>
      </c>
      <c r="F10" s="5">
        <f>$B$9</f>
        <v>1888.5298298253067</v>
      </c>
      <c r="G10" s="5">
        <f>$E10*$B$7</f>
        <v>542.03416161721907</v>
      </c>
      <c r="H10" s="5">
        <f t="shared" si="1"/>
        <v>1346.4956682080876</v>
      </c>
      <c r="I10" s="5">
        <f t="shared" si="2"/>
        <v>6396.849497752185</v>
      </c>
    </row>
    <row r="11" spans="1:9" x14ac:dyDescent="0.25">
      <c r="A11" t="s">
        <v>47</v>
      </c>
      <c r="B11" s="5">
        <f>B10-B3</f>
        <v>7662.3579579036814</v>
      </c>
      <c r="C11" s="10">
        <v>45303</v>
      </c>
      <c r="D11">
        <v>9</v>
      </c>
      <c r="E11" s="5">
        <f t="shared" si="0"/>
        <v>6396.849497752185</v>
      </c>
      <c r="F11" s="5">
        <f>$B$9</f>
        <v>1888.5298298253067</v>
      </c>
      <c r="G11" s="5">
        <f>$E11*$B$7</f>
        <v>447.779464842653</v>
      </c>
      <c r="H11" s="5">
        <f t="shared" si="1"/>
        <v>1440.7503649826538</v>
      </c>
      <c r="I11" s="5">
        <f t="shared" si="2"/>
        <v>4956.099132769531</v>
      </c>
    </row>
    <row r="12" spans="1:9" x14ac:dyDescent="0.25">
      <c r="C12" s="10">
        <v>45658</v>
      </c>
      <c r="D12">
        <v>10</v>
      </c>
      <c r="E12" s="5">
        <f t="shared" si="0"/>
        <v>4956.099132769531</v>
      </c>
      <c r="F12" s="5">
        <f>$B$9</f>
        <v>1888.5298298253067</v>
      </c>
      <c r="G12" s="5">
        <f>$E12*$B$7</f>
        <v>346.92693929386718</v>
      </c>
      <c r="H12" s="5">
        <f t="shared" si="1"/>
        <v>1541.6028905314395</v>
      </c>
      <c r="I12" s="5">
        <f t="shared" si="2"/>
        <v>3414.4962422380913</v>
      </c>
    </row>
    <row r="13" spans="1:9" x14ac:dyDescent="0.25">
      <c r="C13" s="10">
        <v>45659</v>
      </c>
      <c r="D13">
        <v>11</v>
      </c>
      <c r="E13" s="5">
        <f t="shared" si="0"/>
        <v>3414.4962422380913</v>
      </c>
      <c r="F13" s="5">
        <f>$B$9</f>
        <v>1888.5298298253067</v>
      </c>
      <c r="G13" s="5">
        <f>$E13*$B$7</f>
        <v>239.01473695666641</v>
      </c>
      <c r="H13" s="5">
        <f t="shared" si="1"/>
        <v>1649.5150928686403</v>
      </c>
      <c r="I13" s="5">
        <f t="shared" si="2"/>
        <v>1764.981149369451</v>
      </c>
    </row>
    <row r="14" spans="1:9" x14ac:dyDescent="0.25">
      <c r="C14" s="10">
        <v>45660</v>
      </c>
      <c r="D14">
        <v>12</v>
      </c>
      <c r="E14" s="5">
        <f t="shared" si="0"/>
        <v>1764.981149369451</v>
      </c>
      <c r="F14" s="5">
        <f>$B$9</f>
        <v>1888.5298298253067</v>
      </c>
      <c r="G14" s="5">
        <f>$E14*$B$7</f>
        <v>123.54868045586159</v>
      </c>
      <c r="H14" s="5">
        <f t="shared" si="1"/>
        <v>1764.9811493694451</v>
      </c>
      <c r="I14" s="5">
        <f t="shared" si="2"/>
        <v>5.9117155615240335E-12</v>
      </c>
    </row>
    <row r="15" spans="1:9" x14ac:dyDescent="0.25">
      <c r="E15" s="5"/>
      <c r="F15" s="5"/>
      <c r="G15" s="5">
        <f>SUM(G3:G14)</f>
        <v>7662.3579579036868</v>
      </c>
      <c r="H15" s="5"/>
      <c r="I15" s="5"/>
    </row>
    <row r="16" spans="1:9" x14ac:dyDescent="0.25">
      <c r="E16" s="5"/>
      <c r="F16" s="5"/>
      <c r="G16" s="5"/>
      <c r="H16" s="5"/>
      <c r="I16" s="5"/>
    </row>
    <row r="17" spans="5:9" x14ac:dyDescent="0.25">
      <c r="E17" s="5"/>
      <c r="F17" s="5"/>
      <c r="G17" s="5"/>
      <c r="H17" s="5"/>
      <c r="I17" s="5"/>
    </row>
    <row r="18" spans="5:9" x14ac:dyDescent="0.25">
      <c r="E18" s="5"/>
      <c r="F18" s="5"/>
      <c r="G18" s="5"/>
      <c r="H18" s="5"/>
      <c r="I18" s="5"/>
    </row>
    <row r="19" spans="5:9" x14ac:dyDescent="0.25">
      <c r="E19" s="5"/>
      <c r="F19" s="5"/>
      <c r="G19" s="5"/>
      <c r="H19" s="5"/>
      <c r="I19" s="5"/>
    </row>
    <row r="20" spans="5:9" x14ac:dyDescent="0.25">
      <c r="E20" s="5"/>
      <c r="F20" s="5"/>
      <c r="G20" s="5"/>
      <c r="H20" s="5"/>
      <c r="I20" s="5"/>
    </row>
    <row r="21" spans="5:9" x14ac:dyDescent="0.25">
      <c r="E21" s="5"/>
      <c r="F21" s="5"/>
      <c r="G21" s="5"/>
      <c r="H21" s="5"/>
      <c r="I21" s="5"/>
    </row>
    <row r="22" spans="5:9" x14ac:dyDescent="0.25">
      <c r="E22" s="5"/>
      <c r="F22" s="5"/>
      <c r="G22" s="5"/>
      <c r="H22" s="5"/>
      <c r="I22" s="5"/>
    </row>
    <row r="23" spans="5:9" x14ac:dyDescent="0.25">
      <c r="E23" s="5"/>
      <c r="F23" s="5"/>
      <c r="G23" s="5"/>
      <c r="H23" s="5"/>
      <c r="I23" s="5"/>
    </row>
    <row r="24" spans="5:9" x14ac:dyDescent="0.25">
      <c r="E24" s="5"/>
      <c r="F24" s="5"/>
      <c r="G24" s="5"/>
      <c r="H24" s="5"/>
      <c r="I24" s="5"/>
    </row>
    <row r="25" spans="5:9" x14ac:dyDescent="0.25">
      <c r="E25" s="5"/>
      <c r="F25" s="5"/>
      <c r="G25" s="5"/>
      <c r="H25" s="5"/>
      <c r="I25" s="5"/>
    </row>
    <row r="26" spans="5:9" x14ac:dyDescent="0.25">
      <c r="E26" s="5"/>
      <c r="F26" s="5"/>
      <c r="G26" s="5"/>
      <c r="H26" s="5"/>
      <c r="I26" s="5"/>
    </row>
  </sheetData>
  <mergeCells count="1">
    <mergeCell ref="A1:I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Members</vt:lpstr>
      <vt:lpstr>LN01</vt:lpstr>
      <vt:lpstr>LN02</vt:lpstr>
      <vt:lpstr>LN03</vt:lpstr>
      <vt:lpstr>LN04</vt:lpstr>
      <vt:lpstr>LN05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BETTYLIZZIE</dc:creator>
  <cp:lastModifiedBy>BETH NJUGUNA</cp:lastModifiedBy>
  <cp:lastPrinted>2024-08-02T08:34:29Z</cp:lastPrinted>
  <dcterms:created xsi:type="dcterms:W3CDTF">2024-07-30T04:20:21Z</dcterms:created>
  <dcterms:modified xsi:type="dcterms:W3CDTF">2024-08-02T09:09:35Z</dcterms:modified>
</cp:coreProperties>
</file>