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B0DD75E8-E981-426B-9520-315E39CF3309}" xr6:coauthVersionLast="47" xr6:coauthVersionMax="47" xr10:uidLastSave="{00000000-0000-0000-0000-000000000000}"/>
  <bookViews>
    <workbookView xWindow="-120" yWindow="-120" windowWidth="21840" windowHeight="13140" firstSheet="1"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ing" sheetId="17" r:id="rId6"/>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H10" i="16" l="1"/>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<sst xmlns="http://schemas.openxmlformats.org/spreadsheetml/2006/main" count="2305" uniqueCount="67">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</sst>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xf numFmtId="44" fontId="0" fillId="0" borderId="0" xfId="1" applyFont="1"/>
    <xf numFmtId="44" fontId="0" fillId="0" borderId="0" xfId="0" applyNumberFormat="1"/>
    <xf numFmtId="0" fontId="0" fillId="0" borderId="0" xfId="0" applyNumberFormat="1"/>
    <xf numFmtId="0" fontId="0" fillId="0" borderId="0" xfId="0" applyFill="1" applyBorder="1" applyAlignment="1"/>
    <xf numFmtId="44" fontId="0" fillId="0" borderId="0" xfId="0" applyNumberFormat="1" applyFill="1" applyBorder="1" applyAlignment="1"/>
    <xf numFmtId="44"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applyBorder="1" applyAlignment="1"/>
    <xf numFmtId="0" fontId="7" fillId="0" borderId="0" xfId="0" applyFont="1" applyFill="1" applyBorder="1" applyAlignment="1">
      <alignment vertical="top" wrapText="1"/>
    </xf>
    <xf numFmtId="0" fontId="2" fillId="0" borderId="0" xfId="0" applyFont="1" applyAlignment="1">
      <alignment horizontal="center"/>
    </xf>
    <xf numFmtId="10" fontId="2" fillId="0" borderId="0" xfId="0" applyNumberFormat="1" applyFont="1"/>
    <xf numFmtId="44" fontId="2" fillId="0" borderId="0" xfId="0" applyNumberFormat="1" applyFont="1"/>
    <xf numFmtId="44" fontId="2" fillId="0" borderId="0" xfId="1" applyFont="1"/>
    <xf numFmtId="165" fontId="0" fillId="0" borderId="0" xfId="0" applyNumberFormat="1"/>
  </cellXfs>
  <cellStyles count="3">
    <cellStyle name="Currency" xfId="1" builtinId="4"/>
    <cellStyle name="Normal" xfId="0" builtinId="0"/>
    <cellStyle name="Percent" xfId="2" builtinId="5"/>
  </cellStyles>
  <dxfs count="30">
    <dxf>
      <numFmt numFmtId="165" formatCode="_(&quot;$&quot;* #,##0_);_(&quot;$&quot;* \(#,##0\);_(&quot;$&quot;* &quot;-&quot;??_);_(@_)"/>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9"/>
    <tableColumn id="9" xr3:uid="{5A0D49D3-AFC8-6648-8B2D-DF34C54E7AEF}" name="Last Active" dataDxfId="28"/>
    <tableColumn id="10" xr3:uid="{04DC4D48-DBED-CF43-89B1-CD5E4845D0E4}" name="Months Active"/>
    <tableColumn id="11" xr3:uid="{F768D0A4-6BAA-F14C-BA52-42EEECDB610D}" name="Months Since Last Active"/>
    <tableColumn id="12" xr3:uid="{42132D9C-A1A7-3043-899E-EA2812A1E8D6}" name="Sales Month" dataDxfId="27"/>
    <tableColumn id="13" xr3:uid="{944310C4-BD91-AF4B-9C2B-2F96EE915C88}" name="Sales Amount"/>
    <tableColumn id="14" xr3:uid="{65DECF70-C8D6-4145-8CF9-C78F1977AC35}" name="Upsell $ per Non-Paying User" dataDxfId="26">
      <calculatedColumnFormula array="1">_xlfn.SWITCH(Sales[[#This Row],[Subscription Type]],"Basic",10,"Premium",10,"Business",25,"Enterprise",27)</calculatedColumnFormula>
    </tableColumn>
    <tableColumn id="15" xr3:uid="{519FAB29-69E8-9A40-BA18-3ECC2F79B256}" name="Non-Paying Users" dataDxfId="25">
      <calculatedColumnFormula>IF(Sales[[#This Row],[Number of Users]]-Sales[[#This Row],[Licenses Bought]]&lt;0,0,Sales[[#This Row],[Number of Users]]-Sales[[#This Row],[Licenses Bought]])</calculatedColumnFormula>
    </tableColumn>
    <tableColumn id="16" xr3:uid="{DD28D43D-10C0-E746-973D-D8E4910129DD}" name="Current Upsell $" dataDxfId="24">
      <calculatedColumnFormula>IF(Sales[[#This Row],[Sales Month]]=MAX(Sales[Sales Month]),Sales[[#This Row],[Non-Paying Users]]*Sales[[#This Row],[Upsell $ per Non-Paying User]],0)</calculatedColumnFormula>
    </tableColumn>
    <tableColumn id="17" xr3:uid="{4CA831DD-0C68-B148-B9C7-02226A32CA72}" name="Upsell Priority" dataDxfId="23">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1"/>
    <tableColumn id="2" xr3:uid="{BC11522F-0C1B-4816-88EB-4E66E5616E2F}" name="Number of Customers" dataDxfId="20">
      <calculatedColumnFormula>COUNTIF(Sales[Sales Month],Sales_Trends[[#This Row],[Sales Month]])</calculatedColumnFormula>
    </tableColumn>
    <tableColumn id="3" xr3:uid="{D3F2C104-BB2B-41B4-B019-6DF3A8AEF90E}" name="Total Sales" dataDxfId="19" dataCellStyle="Currency">
      <calculatedColumnFormula>SUMIF(Sales[Sales Month],Sales_Trends[[#This Row],[Sales Month]],Sales[Sales Amount])</calculatedColumnFormula>
    </tableColumn>
    <tableColumn id="4" xr3:uid="{F68F93F7-E4F6-4DDA-A5C7-77204E9A65DD}" name="Avg Sales Per Customer" dataDxfId="18" dataCellStyle="Currency">
      <calculatedColumnFormula>AVERAGEIF(Sales[Sales Month],Sales_Trends[[#This Row],[Sales Month]],Sales[Sales Amount])</calculatedColumnFormula>
    </tableColumn>
    <tableColumn id="6" xr3:uid="{E95B566D-8E62-49FB-AB2E-5F9E5C2261F6}" name="Non-Paying Customers" dataDxfId="17">
      <calculatedColumnFormula>COUNTIFS(Sales[Sales Month],Sales_Trends[[#This Row],[Sales Month]],Sales[Subscription Type],"Basic")</calculatedColumnFormula>
    </tableColumn>
    <tableColumn id="7" xr3:uid="{D2232185-CA97-4BAA-84C8-83F50C9D60A7}" name="Paying Customers" dataDxfId="16">
      <calculatedColumnFormula>COUNTIFS(Sales[Sales Month],Sales_Trends[[#This Row],[Sales Month]],Sales[Subscription Type],"&lt;&gt;Basic")</calculatedColumnFormula>
    </tableColumn>
    <tableColumn id="8" xr3:uid="{8EA86C49-DD72-42A4-A9C1-50DBE9791912}" name="Basic to Paying Ratio" dataDxfId="15">
      <calculatedColumnFormula>Sales_Trends[[#This Row],[Non-Paying Customers]]/Sales_Trends[[#This Row],[Paying Customers]]</calculatedColumnFormula>
    </tableColumn>
    <tableColumn id="9" xr3:uid="{FD791786-9D23-42A3-BAFB-E59C94E374EB}" name="Premium Sales" dataDxfId="14" dataCellStyle="Currency">
      <calculatedColumnFormula>SUMIFS(Sales[Sales Amount],Sales[Sales Month],Sales_Trends[[#This Row],[Sales Month]],Sales[Subscription Type],"Premium")</calculatedColumnFormula>
    </tableColumn>
    <tableColumn id="10" xr3:uid="{E07D7E21-DEEF-4E53-8BF1-BD57349BB591}" name="Business Sales" dataDxfId="13" dataCellStyle="Currency">
      <calculatedColumnFormula>SUMIFS(Sales[Sales Amount],Sales[Sales Month],Sales_Trends[[#This Row],[Sales Month]],Sales[Subscription Type],"Business")</calculatedColumnFormula>
    </tableColumn>
    <tableColumn id="11" xr3:uid="{F31B7EB3-856F-4FB9-9612-0CA19B9E0740}" name="Enterprise Sales" dataDxfId="12"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0"/>
    <tableColumn id="1" xr3:uid="{A1D2D7B0-11CE-4391-99E1-B040D2B17011}" name="Upsell Opportunity" dataDxfId="9">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1">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7" dataCellStyle="Currency">
  <autoFilter ref="A9:C10" xr:uid="{3D94EABE-8981-479E-8D84-C8DD8A912511}"/>
  <tableColumns count="3">
    <tableColumn id="1" xr3:uid="{70642E39-CDD3-416D-BB89-17EEC4D0B6EB}" name="Sales Last Month" dataDxfId="8"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6"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4" dataCellStyle="Currency"/>
    <tableColumn id="3" xr3:uid="{C7C20941-FAD4-4E33-B9AF-FCB2CC6CFF77}" name="Licenses Bought" dataDxfId="5">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2" totalsRowDxfId="3">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0"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20" t="s">
        <v>56</v>
      </c>
      <c r="C2" s="20"/>
      <c r="D2" s="25"/>
      <c r="E2" s="25"/>
      <c r="F2" s="25"/>
    </row>
    <row r="3" spans="2:8" ht="18.75" x14ac:dyDescent="0.3">
      <c r="B3" s="19"/>
      <c r="C3" s="19"/>
      <c r="D3" s="26" t="s">
        <v>58</v>
      </c>
      <c r="E3" s="26" t="s">
        <v>53</v>
      </c>
      <c r="F3" s="26" t="s">
        <v>55</v>
      </c>
    </row>
    <row r="4" spans="2:8" ht="33.75" outlineLevel="1" x14ac:dyDescent="0.25">
      <c r="B4" s="22"/>
      <c r="C4" s="22"/>
      <c r="D4" s="16"/>
      <c r="E4" s="28" t="s">
        <v>54</v>
      </c>
      <c r="F4" s="28" t="s">
        <v>54</v>
      </c>
    </row>
    <row r="5" spans="2:8" x14ac:dyDescent="0.25">
      <c r="B5" s="23" t="s">
        <v>57</v>
      </c>
      <c r="C5" s="23"/>
      <c r="D5" s="21"/>
      <c r="E5" s="21"/>
      <c r="F5" s="21"/>
    </row>
    <row r="6" spans="2:8" outlineLevel="1" x14ac:dyDescent="0.25">
      <c r="B6" s="22"/>
      <c r="C6" s="22" t="s">
        <v>49</v>
      </c>
      <c r="D6" s="17">
        <v>10</v>
      </c>
      <c r="E6" s="27">
        <v>10</v>
      </c>
      <c r="F6" s="27">
        <v>15</v>
      </c>
    </row>
    <row r="7" spans="2:8" outlineLevel="1" x14ac:dyDescent="0.25">
      <c r="B7" s="22"/>
      <c r="C7" s="22" t="s">
        <v>50</v>
      </c>
      <c r="D7" s="17">
        <v>25</v>
      </c>
      <c r="E7" s="27">
        <v>25</v>
      </c>
      <c r="F7" s="27">
        <v>35</v>
      </c>
    </row>
    <row r="8" spans="2:8" outlineLevel="1" x14ac:dyDescent="0.25">
      <c r="B8" s="22"/>
      <c r="C8" s="22" t="s">
        <v>51</v>
      </c>
      <c r="D8" s="17">
        <v>23</v>
      </c>
      <c r="E8" s="27">
        <v>23</v>
      </c>
      <c r="F8" s="27">
        <v>33</v>
      </c>
    </row>
    <row r="9" spans="2:8" x14ac:dyDescent="0.25">
      <c r="B9" s="23" t="s">
        <v>59</v>
      </c>
      <c r="C9" s="23"/>
      <c r="D9" s="21"/>
      <c r="E9" s="21"/>
      <c r="F9" s="21"/>
    </row>
    <row r="10" spans="2:8" ht="16.5" outlineLevel="1" thickBot="1" x14ac:dyDescent="0.3">
      <c r="B10" s="24"/>
      <c r="C10" s="24" t="s">
        <v>52</v>
      </c>
      <c r="D10" s="18">
        <v>80305</v>
      </c>
      <c r="E10" s="18">
        <v>80305</v>
      </c>
      <c r="F10" s="18">
        <v>115695</v>
      </c>
      <c r="H10" s="14">
        <f>F10-E10</f>
        <v>35390</v>
      </c>
    </row>
    <row r="11" spans="2:8" x14ac:dyDescent="0.25">
      <c r="B11" t="s">
        <v>60</v>
      </c>
    </row>
    <row r="12" spans="2:8" x14ac:dyDescent="0.25">
      <c r="B12" t="s">
        <v>61</v>
      </c>
    </row>
    <row r="13" spans="2:8"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75" x14ac:dyDescent="0.25"/>
  <cols>
    <col min="1" max="1" width="19.5" bestFit="1" customWidth="1"/>
    <col min="2" max="2" width="19.625" bestFit="1" customWidth="1"/>
    <col min="3" max="3" width="17.75" bestFit="1" customWidth="1"/>
    <col min="4" max="4" width="24.75" bestFit="1" customWidth="1"/>
    <col min="5" max="5" width="16.125" bestFit="1" customWidth="1"/>
    <col min="6" max="6" width="11.125" bestFit="1" customWidth="1"/>
    <col min="7" max="7" width="17.625" bestFit="1" customWidth="1"/>
    <col min="8" max="8" width="11.125" bestFit="1" customWidth="1"/>
  </cols>
  <sheetData>
    <row r="1" spans="1:5" x14ac:dyDescent="0.25">
      <c r="A1" t="s">
        <v>14</v>
      </c>
      <c r="B1" t="s">
        <v>40</v>
      </c>
      <c r="C1" t="s">
        <v>42</v>
      </c>
      <c r="D1" t="s">
        <v>41</v>
      </c>
    </row>
    <row r="2" spans="1:5" x14ac:dyDescent="0.25">
      <c r="A2" s="12" t="s">
        <v>3</v>
      </c>
      <c r="B2" s="12">
        <f>SUMIF(Sales[Subscription Type],Scenario1[[#This Row],[Subscription Type]],Sales[Current Upsell $])</f>
        <v>18350</v>
      </c>
      <c r="C2" s="11">
        <v>0.5</v>
      </c>
      <c r="D2" s="12">
        <f>Scenario1[[#This Row],[Upsell Opportunity]]*Scenario1[[#This Row],[Conversion Rates]]</f>
        <v>9175</v>
      </c>
    </row>
    <row r="3" spans="1:5" x14ac:dyDescent="0.25">
      <c r="A3" s="12" t="s">
        <v>0</v>
      </c>
      <c r="B3" s="12">
        <f>SUMIF(Sales[Subscription Type],Scenario1[[#This Row],[Subscription Type]],Sales[Current Upsell $])</f>
        <v>8460</v>
      </c>
      <c r="C3" s="11">
        <v>0.45</v>
      </c>
      <c r="D3" s="12">
        <f>Scenario1[[#This Row],[Upsell Opportunity]]*Scenario1[[#This Row],[Conversion Rates]]</f>
        <v>3807</v>
      </c>
    </row>
    <row r="4" spans="1:5" x14ac:dyDescent="0.25">
      <c r="A4" s="12" t="s">
        <v>1</v>
      </c>
      <c r="B4" s="12">
        <f>SUMIF(Sales[Subscription Type],Scenario1[[#This Row],[Subscription Type]],Sales[Current Upsell $])</f>
        <v>8475</v>
      </c>
      <c r="C4" s="11">
        <v>0.3</v>
      </c>
      <c r="D4" s="12">
        <f>Scenario1[[#This Row],[Upsell Opportunity]]*Scenario1[[#This Row],[Conversion Rates]]</f>
        <v>2542.5</v>
      </c>
    </row>
    <row r="5" spans="1:5" x14ac:dyDescent="0.25">
      <c r="A5" s="12" t="s">
        <v>2</v>
      </c>
      <c r="B5" s="12">
        <f>SUMIF(Sales[Subscription Type],Scenario1[[#This Row],[Subscription Type]],Sales[Current Upsell $])</f>
        <v>2808</v>
      </c>
      <c r="C5" s="11">
        <v>0.15</v>
      </c>
      <c r="D5" s="12">
        <f>Scenario1[[#This Row],[Upsell Opportunity]]*Scenario1[[#This Row],[Conversion Rates]]</f>
        <v>421.2</v>
      </c>
    </row>
    <row r="6" spans="1:5" x14ac:dyDescent="0.25">
      <c r="A6" t="s">
        <v>43</v>
      </c>
      <c r="D6" s="12">
        <f>SUBTOTAL(109,Scenario1[Projected Upsell Amount])</f>
        <v>15945.7</v>
      </c>
    </row>
    <row r="9" spans="1:5" x14ac:dyDescent="0.25">
      <c r="A9" t="s">
        <v>44</v>
      </c>
      <c r="B9" t="s">
        <v>45</v>
      </c>
      <c r="C9" t="s">
        <v>46</v>
      </c>
    </row>
    <row r="10" spans="1:5" x14ac:dyDescent="0.25">
      <c r="A10" s="7">
        <f>SUMIF(Sales[Sales Month],MAX(Sales[Sales Month]),Sales[Sales Amount])</f>
        <v>80335</v>
      </c>
      <c r="B10" s="10">
        <v>0.24478745254247847</v>
      </c>
      <c r="C10" s="7">
        <f>Scenario2[[#This Row],[Sales Last Month]]*(1+Scenario2[[#This Row],[Growth Rate]])</f>
        <v>100000.00000000001</v>
      </c>
    </row>
    <row r="13" spans="1:5" x14ac:dyDescent="0.25">
      <c r="A13" t="s">
        <v>14</v>
      </c>
      <c r="B13" t="s">
        <v>47</v>
      </c>
      <c r="C13" t="s">
        <v>4</v>
      </c>
      <c r="D13" t="s">
        <v>63</v>
      </c>
      <c r="E13" t="s">
        <v>48</v>
      </c>
    </row>
    <row r="14" spans="1:5" x14ac:dyDescent="0.2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2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2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25">
      <c r="A17" t="s">
        <v>43</v>
      </c>
      <c r="B17" s="15"/>
      <c r="E17" s="14">
        <f>SUBTOTAL(109,Table5[Projected Sales])</f>
        <v>77757.05</v>
      </c>
    </row>
    <row r="19" spans="1:8" x14ac:dyDescent="0.25">
      <c r="A19" s="29" t="s">
        <v>64</v>
      </c>
      <c r="B19" s="29"/>
      <c r="C19" s="29"/>
      <c r="D19" s="29"/>
      <c r="E19" s="29"/>
      <c r="F19" s="29"/>
      <c r="G19" s="29"/>
      <c r="H19" s="29"/>
    </row>
    <row r="20" spans="1:8" x14ac:dyDescent="0.25">
      <c r="A20" s="31">
        <f>E14</f>
        <v>21014</v>
      </c>
      <c r="B20" s="30">
        <v>-1.2500000000000001E-2</v>
      </c>
      <c r="C20" s="30">
        <v>-2.5000000000000001E-2</v>
      </c>
      <c r="D20" s="30">
        <v>-0.05</v>
      </c>
      <c r="E20" s="30">
        <v>-0.1</v>
      </c>
      <c r="F20" s="30">
        <v>-0.2</v>
      </c>
      <c r="G20" s="30">
        <v>-0.4</v>
      </c>
      <c r="H20" s="30">
        <v>-0.8</v>
      </c>
    </row>
    <row r="21" spans="1:8" x14ac:dyDescent="0.25">
      <c r="A21" s="32">
        <v>12.5</v>
      </c>
      <c r="B21" s="13">
        <f t="dataTable" ref="B21:H26" dt2D="1" dtr="1" r1="D14" r2="B14"/>
        <v>27304.375</v>
      </c>
      <c r="C21" s="13">
        <v>26958.75</v>
      </c>
      <c r="D21" s="13">
        <v>26267.5</v>
      </c>
      <c r="E21" s="13">
        <v>24885</v>
      </c>
      <c r="F21" s="13">
        <v>22120</v>
      </c>
      <c r="G21" s="13">
        <v>16590</v>
      </c>
      <c r="H21" s="13">
        <v>5529.9999999999991</v>
      </c>
    </row>
    <row r="22" spans="1:8" x14ac:dyDescent="0.25">
      <c r="A22" s="32">
        <v>15</v>
      </c>
      <c r="B22" s="13">
        <v>32765.25</v>
      </c>
      <c r="C22" s="13">
        <v>32350.5</v>
      </c>
      <c r="D22" s="13">
        <v>31521</v>
      </c>
      <c r="E22" s="13">
        <v>29862</v>
      </c>
      <c r="F22" s="13">
        <v>26544</v>
      </c>
      <c r="G22" s="13">
        <v>19908</v>
      </c>
      <c r="H22" s="13">
        <v>6635.9999999999982</v>
      </c>
    </row>
    <row r="23" spans="1:8" x14ac:dyDescent="0.25">
      <c r="A23" s="32">
        <v>17.5</v>
      </c>
      <c r="B23" s="13">
        <v>38226.125</v>
      </c>
      <c r="C23" s="13">
        <v>37742.25</v>
      </c>
      <c r="D23" s="13">
        <v>36774.5</v>
      </c>
      <c r="E23" s="13">
        <v>34839</v>
      </c>
      <c r="F23" s="13">
        <v>30968</v>
      </c>
      <c r="G23" s="13">
        <v>23226</v>
      </c>
      <c r="H23" s="13">
        <v>7741.9999999999982</v>
      </c>
    </row>
    <row r="24" spans="1:8" x14ac:dyDescent="0.25">
      <c r="A24" s="32">
        <v>20</v>
      </c>
      <c r="B24" s="13">
        <v>43687</v>
      </c>
      <c r="C24" s="13">
        <v>43134</v>
      </c>
      <c r="D24" s="13">
        <v>42028</v>
      </c>
      <c r="E24" s="13">
        <v>39816</v>
      </c>
      <c r="F24" s="13">
        <v>35392</v>
      </c>
      <c r="G24" s="13">
        <v>26544</v>
      </c>
      <c r="H24" s="13">
        <v>8847.9999999999982</v>
      </c>
    </row>
    <row r="25" spans="1:8" x14ac:dyDescent="0.25">
      <c r="A25" s="32">
        <v>22.5</v>
      </c>
      <c r="B25" s="13">
        <v>49147.875</v>
      </c>
      <c r="C25" s="13">
        <v>48525.75</v>
      </c>
      <c r="D25" s="13">
        <v>47281.5</v>
      </c>
      <c r="E25" s="13">
        <v>44793</v>
      </c>
      <c r="F25" s="13">
        <v>39816</v>
      </c>
      <c r="G25" s="13">
        <v>29862</v>
      </c>
      <c r="H25" s="13">
        <v>9953.9999999999982</v>
      </c>
    </row>
    <row r="26" spans="1:8" x14ac:dyDescent="0.25">
      <c r="A26" s="32">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1"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tabSelected="1" workbookViewId="0">
      <selection activeCell="P25" sqref="P25"/>
    </sheetView>
  </sheetViews>
  <sheetFormatPr defaultRowHeight="15.75" x14ac:dyDescent="0.25"/>
  <cols>
    <col min="1" max="1" width="13.5" bestFit="1" customWidth="1"/>
    <col min="2" max="2" width="13.25" style="7" bestFit="1" customWidth="1"/>
    <col min="3" max="3" width="14.5" bestFit="1" customWidth="1"/>
    <col min="4" max="4" width="15.5" bestFit="1" customWidth="1"/>
  </cols>
  <sheetData>
    <row r="1" spans="1:4" x14ac:dyDescent="0.25">
      <c r="A1" t="s">
        <v>12</v>
      </c>
      <c r="B1" s="7" t="s">
        <v>31</v>
      </c>
      <c r="C1" t="s">
        <v>65</v>
      </c>
      <c r="D1" t="s">
        <v>66</v>
      </c>
    </row>
    <row r="2" spans="1:4" x14ac:dyDescent="0.25">
      <c r="A2" s="1">
        <v>43647</v>
      </c>
      <c r="B2" s="7">
        <f>SUMIF(Sales[Sales Month],Forecast[[#This Row],[Sales Month]],Sales[Sales Amount])</f>
        <v>0</v>
      </c>
    </row>
    <row r="3" spans="1:4" x14ac:dyDescent="0.25">
      <c r="A3" s="1">
        <v>43678</v>
      </c>
      <c r="B3" s="7">
        <f>SUMIF(Sales[Sales Month],Forecast[[#This Row],[Sales Month]],Sales[Sales Amount])</f>
        <v>0</v>
      </c>
    </row>
    <row r="4" spans="1:4" x14ac:dyDescent="0.25">
      <c r="A4" s="1">
        <v>43709</v>
      </c>
      <c r="B4" s="7">
        <f>SUMIF(Sales[Sales Month],Forecast[[#This Row],[Sales Month]],Sales[Sales Amount])</f>
        <v>0</v>
      </c>
    </row>
    <row r="5" spans="1:4" x14ac:dyDescent="0.25">
      <c r="A5" s="1">
        <v>43739</v>
      </c>
      <c r="B5" s="7">
        <f>SUMIF(Sales[Sales Month],Forecast[[#This Row],[Sales Month]],Sales[Sales Amount])</f>
        <v>20</v>
      </c>
      <c r="C5" s="33">
        <f>AVERAGE(B2:B4)</f>
        <v>0</v>
      </c>
      <c r="D5" s="33">
        <f>B2*15%+B3*35%+B4*50%</f>
        <v>0</v>
      </c>
    </row>
    <row r="6" spans="1:4" x14ac:dyDescent="0.25">
      <c r="A6" s="1">
        <v>43770</v>
      </c>
      <c r="B6" s="7">
        <f>SUMIF(Sales[Sales Month],Forecast[[#This Row],[Sales Month]],Sales[Sales Amount])</f>
        <v>40</v>
      </c>
      <c r="C6" s="33">
        <f t="shared" ref="C6:C26" si="0">AVERAGE(B3:B5)</f>
        <v>6.666666666666667</v>
      </c>
      <c r="D6" s="33">
        <f t="shared" ref="D6:D26" si="1">B3*15%+B4*35%+B5*50%</f>
        <v>10</v>
      </c>
    </row>
    <row r="7" spans="1:4" x14ac:dyDescent="0.25">
      <c r="A7" s="1">
        <v>43800</v>
      </c>
      <c r="B7" s="7">
        <f>SUMIF(Sales[Sales Month],Forecast[[#This Row],[Sales Month]],Sales[Sales Amount])</f>
        <v>40</v>
      </c>
      <c r="C7" s="33">
        <f t="shared" si="0"/>
        <v>20</v>
      </c>
      <c r="D7" s="33">
        <f t="shared" si="1"/>
        <v>27</v>
      </c>
    </row>
    <row r="8" spans="1:4" x14ac:dyDescent="0.25">
      <c r="A8" s="1">
        <v>43831</v>
      </c>
      <c r="B8" s="7">
        <f>SUMIF(Sales[Sales Month],Forecast[[#This Row],[Sales Month]],Sales[Sales Amount])</f>
        <v>645</v>
      </c>
      <c r="C8" s="33">
        <f t="shared" si="0"/>
        <v>33.333333333333336</v>
      </c>
      <c r="D8" s="33">
        <f t="shared" si="1"/>
        <v>37</v>
      </c>
    </row>
    <row r="9" spans="1:4" x14ac:dyDescent="0.25">
      <c r="A9" s="1">
        <v>43862</v>
      </c>
      <c r="B9" s="7">
        <f>SUMIF(Sales[Sales Month],Forecast[[#This Row],[Sales Month]],Sales[Sales Amount])</f>
        <v>5735</v>
      </c>
      <c r="C9" s="33">
        <f t="shared" si="0"/>
        <v>241.66666666666666</v>
      </c>
      <c r="D9" s="33">
        <f t="shared" si="1"/>
        <v>342.5</v>
      </c>
    </row>
    <row r="10" spans="1:4" x14ac:dyDescent="0.25">
      <c r="A10" s="1">
        <v>43891</v>
      </c>
      <c r="B10" s="7">
        <f>SUMIF(Sales[Sales Month],Forecast[[#This Row],[Sales Month]],Sales[Sales Amount])</f>
        <v>11310</v>
      </c>
      <c r="C10" s="33">
        <f t="shared" si="0"/>
        <v>2140</v>
      </c>
      <c r="D10" s="33">
        <f t="shared" si="1"/>
        <v>3099.25</v>
      </c>
    </row>
    <row r="11" spans="1:4" x14ac:dyDescent="0.25">
      <c r="A11" s="1">
        <v>43922</v>
      </c>
      <c r="B11" s="7">
        <f>SUMIF(Sales[Sales Month],Forecast[[#This Row],[Sales Month]],Sales[Sales Amount])</f>
        <v>19225</v>
      </c>
      <c r="C11" s="33">
        <f t="shared" si="0"/>
        <v>5896.666666666667</v>
      </c>
      <c r="D11" s="33">
        <f t="shared" si="1"/>
        <v>7759</v>
      </c>
    </row>
    <row r="12" spans="1:4" x14ac:dyDescent="0.25">
      <c r="A12" s="1">
        <v>43952</v>
      </c>
      <c r="B12" s="7">
        <f>SUMIF(Sales[Sales Month],Forecast[[#This Row],[Sales Month]],Sales[Sales Amount])</f>
        <v>23805</v>
      </c>
      <c r="C12" s="33">
        <f t="shared" si="0"/>
        <v>12090</v>
      </c>
      <c r="D12" s="33">
        <f t="shared" si="1"/>
        <v>14431.25</v>
      </c>
    </row>
    <row r="13" spans="1:4" x14ac:dyDescent="0.25">
      <c r="A13" s="1">
        <v>43983</v>
      </c>
      <c r="B13" s="7">
        <f>SUMIF(Sales[Sales Month],Forecast[[#This Row],[Sales Month]],Sales[Sales Amount])</f>
        <v>25190</v>
      </c>
      <c r="C13" s="33">
        <f t="shared" si="0"/>
        <v>18113.333333333332</v>
      </c>
      <c r="D13" s="33">
        <f t="shared" si="1"/>
        <v>20327.75</v>
      </c>
    </row>
    <row r="14" spans="1:4" x14ac:dyDescent="0.25">
      <c r="A14" s="1">
        <v>44013</v>
      </c>
      <c r="B14" s="7">
        <f>SUMIF(Sales[Sales Month],Forecast[[#This Row],[Sales Month]],Sales[Sales Amount])</f>
        <v>28325</v>
      </c>
      <c r="C14" s="33">
        <f t="shared" si="0"/>
        <v>22740</v>
      </c>
      <c r="D14" s="33">
        <f t="shared" si="1"/>
        <v>23810.5</v>
      </c>
    </row>
    <row r="15" spans="1:4" x14ac:dyDescent="0.25">
      <c r="A15" s="1">
        <v>44044</v>
      </c>
      <c r="B15" s="7">
        <f>SUMIF(Sales[Sales Month],Forecast[[#This Row],[Sales Month]],Sales[Sales Amount])</f>
        <v>32005</v>
      </c>
      <c r="C15" s="33">
        <f t="shared" si="0"/>
        <v>25773.333333333332</v>
      </c>
      <c r="D15" s="33">
        <f t="shared" si="1"/>
        <v>26549.75</v>
      </c>
    </row>
    <row r="16" spans="1:4" x14ac:dyDescent="0.25">
      <c r="A16" s="1">
        <v>44075</v>
      </c>
      <c r="B16" s="7">
        <f>SUMIF(Sales[Sales Month],Forecast[[#This Row],[Sales Month]],Sales[Sales Amount])</f>
        <v>34890</v>
      </c>
      <c r="C16" s="33">
        <f t="shared" si="0"/>
        <v>28506.666666666668</v>
      </c>
      <c r="D16" s="33">
        <f t="shared" si="1"/>
        <v>29694.75</v>
      </c>
    </row>
    <row r="17" spans="1:4" x14ac:dyDescent="0.25">
      <c r="A17" s="1">
        <v>44105</v>
      </c>
      <c r="B17" s="7">
        <f>SUMIF(Sales[Sales Month],Forecast[[#This Row],[Sales Month]],Sales[Sales Amount])</f>
        <v>40615</v>
      </c>
      <c r="C17" s="33">
        <f t="shared" si="0"/>
        <v>31740</v>
      </c>
      <c r="D17" s="33">
        <f t="shared" si="1"/>
        <v>32895.5</v>
      </c>
    </row>
    <row r="18" spans="1:4" x14ac:dyDescent="0.25">
      <c r="A18" s="1">
        <v>44136</v>
      </c>
      <c r="B18" s="7">
        <f>SUMIF(Sales[Sales Month],Forecast[[#This Row],[Sales Month]],Sales[Sales Amount])</f>
        <v>46605</v>
      </c>
      <c r="C18" s="33">
        <f t="shared" si="0"/>
        <v>35836.666666666664</v>
      </c>
      <c r="D18" s="33">
        <f t="shared" si="1"/>
        <v>37319.75</v>
      </c>
    </row>
    <row r="19" spans="1:4" x14ac:dyDescent="0.25">
      <c r="A19" s="1">
        <v>44166</v>
      </c>
      <c r="B19" s="7">
        <f>SUMIF(Sales[Sales Month],Forecast[[#This Row],[Sales Month]],Sales[Sales Amount])</f>
        <v>50195</v>
      </c>
      <c r="C19" s="33">
        <f t="shared" si="0"/>
        <v>40703.333333333336</v>
      </c>
      <c r="D19" s="33">
        <f t="shared" si="1"/>
        <v>42751.25</v>
      </c>
    </row>
    <row r="20" spans="1:4" x14ac:dyDescent="0.25">
      <c r="A20" s="1">
        <v>44197</v>
      </c>
      <c r="B20" s="7">
        <f>SUMIF(Sales[Sales Month],Forecast[[#This Row],[Sales Month]],Sales[Sales Amount])</f>
        <v>51605</v>
      </c>
      <c r="C20" s="33">
        <f t="shared" si="0"/>
        <v>45805</v>
      </c>
      <c r="D20" s="33">
        <f t="shared" si="1"/>
        <v>47501.5</v>
      </c>
    </row>
    <row r="21" spans="1:4" x14ac:dyDescent="0.25">
      <c r="A21" s="1">
        <v>44228</v>
      </c>
      <c r="B21" s="7">
        <f>SUMIF(Sales[Sales Month],Forecast[[#This Row],[Sales Month]],Sales[Sales Amount])</f>
        <v>54120</v>
      </c>
      <c r="C21" s="33">
        <f t="shared" si="0"/>
        <v>49468.333333333336</v>
      </c>
      <c r="D21" s="33">
        <f t="shared" si="1"/>
        <v>50361.5</v>
      </c>
    </row>
    <row r="22" spans="1:4" x14ac:dyDescent="0.25">
      <c r="A22" s="1">
        <v>44256</v>
      </c>
      <c r="B22" s="7">
        <f>SUMIF(Sales[Sales Month],Forecast[[#This Row],[Sales Month]],Sales[Sales Amount])</f>
        <v>57040</v>
      </c>
      <c r="C22" s="33">
        <f t="shared" si="0"/>
        <v>51973.333333333336</v>
      </c>
      <c r="D22" s="33">
        <f t="shared" si="1"/>
        <v>52651</v>
      </c>
    </row>
    <row r="23" spans="1:4" x14ac:dyDescent="0.25">
      <c r="A23" s="1">
        <v>44287</v>
      </c>
      <c r="B23" s="7">
        <f>SUMIF(Sales[Sales Month],Forecast[[#This Row],[Sales Month]],Sales[Sales Amount])</f>
        <v>63125</v>
      </c>
      <c r="C23" s="33">
        <f t="shared" si="0"/>
        <v>54255</v>
      </c>
      <c r="D23" s="33">
        <f t="shared" si="1"/>
        <v>55202.75</v>
      </c>
    </row>
    <row r="24" spans="1:4" x14ac:dyDescent="0.25">
      <c r="A24" s="1">
        <v>44317</v>
      </c>
      <c r="B24" s="7">
        <f>SUMIF(Sales[Sales Month],Forecast[[#This Row],[Sales Month]],Sales[Sales Amount])</f>
        <v>68155</v>
      </c>
      <c r="C24" s="33">
        <f t="shared" si="0"/>
        <v>58095</v>
      </c>
      <c r="D24" s="33">
        <f t="shared" si="1"/>
        <v>59644.5</v>
      </c>
    </row>
    <row r="25" spans="1:4" x14ac:dyDescent="0.25">
      <c r="A25" s="1">
        <v>44348</v>
      </c>
      <c r="B25" s="7">
        <f>SUMIF(Sales[Sales Month],Forecast[[#This Row],[Sales Month]],Sales[Sales Amount])</f>
        <v>80335</v>
      </c>
      <c r="C25" s="33">
        <f t="shared" si="0"/>
        <v>62773.333333333336</v>
      </c>
      <c r="D25" s="33">
        <f t="shared" si="1"/>
        <v>64727.25</v>
      </c>
    </row>
    <row r="26" spans="1:4" x14ac:dyDescent="0.25">
      <c r="A26" s="1">
        <v>44378</v>
      </c>
      <c r="B26" s="7">
        <f>SUMIF(Sales[Sales Month],Forecast[[#This Row],[Sales Month]],Sales[Sales Amount])</f>
        <v>0</v>
      </c>
      <c r="C26" s="33">
        <f t="shared" si="0"/>
        <v>70538.333333333328</v>
      </c>
      <c r="D26" s="33">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2023-11-24T12:01:16Z</dcterms:modified>
</cp:coreProperties>
</file>