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G-earth-relationalAlgorithm\einstaklingur\judyfong-personal\vid505g-arsreikningagerdA\"/>
    </mc:Choice>
  </mc:AlternateContent>
  <xr:revisionPtr revIDLastSave="0" documentId="13_ncr:1_{726DB511-F624-4792-BE4F-DFB2D6523B35}" xr6:coauthVersionLast="47" xr6:coauthVersionMax="47" xr10:uidLastSave="{00000000-0000-0000-0000-000000000000}"/>
  <bookViews>
    <workbookView xWindow="-120" yWindow="-120" windowWidth="29040" windowHeight="15720" tabRatio="500" activeTab="1" xr2:uid="{00000000-000D-0000-FFFF-FFFF00000000}"/>
  </bookViews>
  <sheets>
    <sheet name="Verkefni" sheetId="1" r:id="rId1"/>
    <sheet name="Vinnublað" sheetId="2" r:id="rId2"/>
  </sheets>
  <externalReferences>
    <externalReference r:id="rId3"/>
  </externalReferences>
  <definedNames>
    <definedName name="_20.gr._laga_nr._10_1993" localSheetId="0">#REF!</definedName>
    <definedName name="_20.gr._laga_nr._10_1993" localSheetId="1">#REF!</definedName>
    <definedName name="_20.gr._laga_nr._10_1993">#REF!</definedName>
    <definedName name="a.adgj" localSheetId="0">'[1]1400'!#REF!</definedName>
    <definedName name="a.adgj" localSheetId="1">'[1]1400'!#REF!</definedName>
    <definedName name="a.adgj">'[1]1400'!#REF!</definedName>
    <definedName name="a.afskr_kr" localSheetId="0">'[1]1400'!#REF!</definedName>
    <definedName name="a.afskr_kr" localSheetId="1">'[1]1400'!#REF!</definedName>
    <definedName name="a.afskr_kr">'[1]1400'!#REF!</definedName>
    <definedName name="a.afskriftir" localSheetId="0">'[1]1400'!#REF!</definedName>
    <definedName name="a.afskriftir" localSheetId="1">'[1]1400'!#REF!</definedName>
    <definedName name="a.afskriftir">'[1]1400'!#REF!</definedName>
    <definedName name="a.birgbr" localSheetId="0">'[1]1400'!#REF!</definedName>
    <definedName name="a.birgbr" localSheetId="1">'[1]1400'!#REF!</definedName>
    <definedName name="a.birgbr">'[1]1400'!#REF!</definedName>
    <definedName name="a.fjarm" localSheetId="0">'[1]1400'!#REF!</definedName>
    <definedName name="a.fjarm" localSheetId="1">'[1]1400'!#REF!</definedName>
    <definedName name="a.fjarm">'[1]1400'!#REF!</definedName>
    <definedName name="a.laun" localSheetId="0">'[1]1400'!#REF!</definedName>
    <definedName name="a.laun" localSheetId="1">'[1]1400'!#REF!</definedName>
    <definedName name="a.laun">'[1]1400'!#REF!</definedName>
    <definedName name="a.ngr" localSheetId="0">'[1]1400'!#REF!</definedName>
    <definedName name="a.ngr" localSheetId="1">'[1]1400'!#REF!</definedName>
    <definedName name="a.ngr">'[1]1400'!#REF!</definedName>
    <definedName name="a.rekkostn" localSheetId="0">'[1]1400'!#REF!</definedName>
    <definedName name="a.rekkostn" localSheetId="1">'[1]1400'!#REF!</definedName>
    <definedName name="a.rekkostn">'[1]1400'!#REF!</definedName>
    <definedName name="a.sala" localSheetId="0">SUM('[1]1400'!#REF!)</definedName>
    <definedName name="a.sala" localSheetId="1">SUM('[1]1400'!#REF!)</definedName>
    <definedName name="a.sala">SUM('[1]1400'!#REF!)</definedName>
    <definedName name="a.umblaun" localSheetId="0">'[1]1400'!#REF!</definedName>
    <definedName name="a.umblaun" localSheetId="1">'[1]1400'!#REF!</definedName>
    <definedName name="a.umblaun">'[1]1400'!#REF!</definedName>
    <definedName name="a.vörur" localSheetId="0">'[1]1400'!#REF!</definedName>
    <definedName name="a.vörur" localSheetId="1">'[1]1400'!#REF!</definedName>
    <definedName name="a.vörur">'[1]1400'!#REF!</definedName>
    <definedName name="af.birg" localSheetId="0">'[1]1400'!#REF!</definedName>
    <definedName name="af.birg" localSheetId="1">'[1]1400'!#REF!</definedName>
    <definedName name="af.birg">'[1]1400'!#REF!</definedName>
    <definedName name="afb" localSheetId="0">#REF!</definedName>
    <definedName name="afb" localSheetId="1">#REF!</definedName>
    <definedName name="afb">#REF!</definedName>
    <definedName name="afurdalan" localSheetId="0">'[1]1400'!#REF!</definedName>
    <definedName name="afurdalan" localSheetId="1">'[1]1400'!#REF!</definedName>
    <definedName name="afurdalan">'[1]1400'!#REF!</definedName>
    <definedName name="bankalan" localSheetId="0">'[1]1400'!#REF!</definedName>
    <definedName name="bankalan" localSheetId="1">'[1]1400'!#REF!</definedName>
    <definedName name="bankalan">'[1]1400'!#REF!</definedName>
    <definedName name="banki" localSheetId="0">'[1]1400'!#REF!</definedName>
    <definedName name="banki" localSheetId="1">'[1]1400'!#REF!</definedName>
    <definedName name="banki">'[1]1400'!#REF!</definedName>
    <definedName name="bid" localSheetId="0">(#REF!-#REF!-#REF!-#REF!-1)</definedName>
    <definedName name="bid" localSheetId="1">(#REF!-#REF!-#REF!-#REF!-1)</definedName>
    <definedName name="bid">(#REF!-#REF!-#REF!-#REF!-1)</definedName>
    <definedName name="bifreidar" localSheetId="0">'[1]1400'!#REF!</definedName>
    <definedName name="bifreidar" localSheetId="1">'[1]1400'!#REF!</definedName>
    <definedName name="bifreidar">'[1]1400'!#REF!</definedName>
    <definedName name="bilafyrning1" localSheetId="0">#REF!</definedName>
    <definedName name="bilafyrning1" localSheetId="1">#REF!</definedName>
    <definedName name="bilafyrning1">#REF!</definedName>
    <definedName name="bilafyrning2" localSheetId="0">#REF!</definedName>
    <definedName name="bilafyrning2" localSheetId="1">#REF!</definedName>
    <definedName name="bilafyrning2">#REF!</definedName>
    <definedName name="bokbill" localSheetId="0">#REF!</definedName>
    <definedName name="bokbill" localSheetId="1">#REF!</definedName>
    <definedName name="bokbill">#REF!</definedName>
    <definedName name="bokfasteign" localSheetId="0">#REF!</definedName>
    <definedName name="bokfasteign" localSheetId="1">#REF!</definedName>
    <definedName name="bokfasteign">#REF!</definedName>
    <definedName name="bokvelar" localSheetId="0">#REF!</definedName>
    <definedName name="bokvelar" localSheetId="1">#REF!</definedName>
    <definedName name="bokvelar">#REF!</definedName>
    <definedName name="Br.Bankaábyrgd" localSheetId="0">#REF!</definedName>
    <definedName name="Br.Bankaábyrgd" localSheetId="1">#REF!</definedName>
    <definedName name="Br.Bankaábyrgd">#REF!</definedName>
    <definedName name="Br.Fasteignaved" localSheetId="0">#REF!</definedName>
    <definedName name="Br.Fasteignaved" localSheetId="1">#REF!</definedName>
    <definedName name="Br.Fasteignaved">#REF!</definedName>
    <definedName name="Br.HlutabrSkrád" localSheetId="0">#REF!</definedName>
    <definedName name="Br.HlutabrSkrád" localSheetId="1">#REF!</definedName>
    <definedName name="Br.HlutabrSkrád">#REF!</definedName>
    <definedName name="Br.HlutdeildSkrád" localSheetId="0">#REF!</definedName>
    <definedName name="Br.HlutdeildSkrád" localSheetId="1">#REF!</definedName>
    <definedName name="Br.HlutdeildSkrád">#REF!</definedName>
    <definedName name="Br.Ríkisskuldabréf" localSheetId="0">#REF!</definedName>
    <definedName name="Br.Ríkisskuldabréf" localSheetId="1">#REF!</definedName>
    <definedName name="Br.Ríkisskuldabréf">#REF!</definedName>
    <definedName name="Br.Sjálfskuldar" localSheetId="0">#REF!</definedName>
    <definedName name="Br.Sjálfskuldar" localSheetId="1">#REF!</definedName>
    <definedName name="Br.Sjálfskuldar">#REF!</definedName>
    <definedName name="Br.TraustFyrirtæki" localSheetId="0">#REF!</definedName>
    <definedName name="Br.TraustFyrirtæki" localSheetId="1">#REF!</definedName>
    <definedName name="Br.TraustFyrirtæki">#REF!</definedName>
    <definedName name="Br.ÖnnurHlutabréf" localSheetId="0">#REF!</definedName>
    <definedName name="Br.ÖnnurHlutabréf" localSheetId="1">#REF!</definedName>
    <definedName name="Br.ÖnnurHlutabréf">#REF!</definedName>
    <definedName name="Br.ÖnnurHlutdeild" localSheetId="0">#REF!</definedName>
    <definedName name="Br.ÖnnurHlutdeild" localSheetId="1">#REF!</definedName>
    <definedName name="Br.ÖnnurHlutdeild">#REF!</definedName>
    <definedName name="Br.ÖnnurMál" localSheetId="0">#REF!</definedName>
    <definedName name="Br.ÖnnurMál" localSheetId="1">#REF!</definedName>
    <definedName name="Br.ÖnnurMál">#REF!</definedName>
    <definedName name="BrefSamtals" localSheetId="0">#REF!</definedName>
    <definedName name="BrefSamtals" localSheetId="1">#REF!</definedName>
    <definedName name="BrefSamtals">#REF!</definedName>
    <definedName name="d.afskriftir" localSheetId="0">'[1]1400'!#REF!+'[1]1400'!#REF!</definedName>
    <definedName name="d.afskriftir" localSheetId="1">'[1]1400'!#REF!+'[1]1400'!#REF!</definedName>
    <definedName name="d.afskriftir">'[1]1400'!#REF!+'[1]1400'!#REF!</definedName>
    <definedName name="d.eignarskattur" localSheetId="0">'[1]1400'!#REF!+'[1]1400'!#REF!</definedName>
    <definedName name="d.eignarskattur" localSheetId="1">'[1]1400'!#REF!+'[1]1400'!#REF!</definedName>
    <definedName name="d.eignarskattur">'[1]1400'!#REF!+'[1]1400'!#REF!</definedName>
    <definedName name="d.fjarm" localSheetId="0">'[1]1400'!#REF!+'[1]1400'!#REF!</definedName>
    <definedName name="d.fjarm" localSheetId="1">'[1]1400'!#REF!+'[1]1400'!#REF!</definedName>
    <definedName name="d.fjarm">'[1]1400'!#REF!+'[1]1400'!#REF!</definedName>
    <definedName name="d.nidurf" localSheetId="0">'[1]1400'!#REF!+'[1]1400'!#REF!</definedName>
    <definedName name="d.nidurf" localSheetId="1">'[1]1400'!#REF!+'[1]1400'!#REF!</definedName>
    <definedName name="d.nidurf">'[1]1400'!#REF!+'[1]1400'!#REF!</definedName>
    <definedName name="d.nifhl" localSheetId="0">'[1]1400'!#REF!+'[1]1400'!#REF!</definedName>
    <definedName name="d.nifhl" localSheetId="1">'[1]1400'!#REF!+'[1]1400'!#REF!</definedName>
    <definedName name="d.nifhl">'[1]1400'!#REF!+'[1]1400'!#REF!</definedName>
    <definedName name="d.rekkostn" localSheetId="0">+SUM('[1]1400'!#REF!)+SUM('[1]1400'!#REF!)</definedName>
    <definedName name="d.rekkostn" localSheetId="1">+SUM('[1]1400'!#REF!)+SUM('[1]1400'!#REF!)</definedName>
    <definedName name="d.rekkostn">+SUM('[1]1400'!#REF!)+SUM('[1]1400'!#REF!)</definedName>
    <definedName name="d.umblaun" localSheetId="0">'[1]1400'!#REF!+'[1]1400'!#REF!</definedName>
    <definedName name="d.umblaun" localSheetId="1">'[1]1400'!#REF!+'[1]1400'!#REF!</definedName>
    <definedName name="d.umblaun">'[1]1400'!#REF!+'[1]1400'!#REF!</definedName>
    <definedName name="d.verdbr" localSheetId="0">'[1]1400'!#REF!+'[1]1400'!#REF!</definedName>
    <definedName name="d.verdbr" localSheetId="1">'[1]1400'!#REF!+'[1]1400'!#REF!</definedName>
    <definedName name="d.verdbr">'[1]1400'!#REF!+'[1]1400'!#REF!</definedName>
    <definedName name="d.vt" localSheetId="0">'[1]1400'!#REF!+'[1]1400'!#REF!</definedName>
    <definedName name="d.vt" localSheetId="1">'[1]1400'!#REF!+'[1]1400'!#REF!</definedName>
    <definedName name="d.vt">'[1]1400'!#REF!+'[1]1400'!#REF!</definedName>
    <definedName name="dagur" localSheetId="0">DAY(#REF!)</definedName>
    <definedName name="dagur" localSheetId="1">DAY(#REF!)</definedName>
    <definedName name="dagur">DAY(#REF!)</definedName>
    <definedName name="dd" localSheetId="0">#REF!,#REF!,#REF!</definedName>
    <definedName name="dd" localSheetId="1">#REF!,#REF!,#REF!</definedName>
    <definedName name="dd">#REF!,#REF!,#REF!</definedName>
    <definedName name="deildir" localSheetId="0">'[1]1410'!#REF!</definedName>
    <definedName name="deildir" localSheetId="1">'[1]1410'!#REF!</definedName>
    <definedName name="deildir">'[1]1410'!#REF!</definedName>
    <definedName name="e.nab" localSheetId="0">'[1]1400'!#REF!</definedName>
    <definedName name="e.nab" localSheetId="1">'[1]1400'!#REF!</definedName>
    <definedName name="e.nab">'[1]1400'!#REF!</definedName>
    <definedName name="ef.annad" localSheetId="0">'[1]1400'!#REF!</definedName>
    <definedName name="ef.annad" localSheetId="1">'[1]1400'!#REF!</definedName>
    <definedName name="ef.annad">'[1]1400'!#REF!</definedName>
    <definedName name="ef.stofnsj" localSheetId="0">'[1]1400'!#REF!</definedName>
    <definedName name="ef.stofnsj" localSheetId="1">'[1]1400'!#REF!</definedName>
    <definedName name="ef.stofnsj">'[1]1400'!#REF!</definedName>
    <definedName name="endurmat" localSheetId="0">'[1]1400'!#REF!</definedName>
    <definedName name="endurmat" localSheetId="1">'[1]1400'!#REF!</definedName>
    <definedName name="endurmat">'[1]1400'!#REF!</definedName>
    <definedName name="est" localSheetId="0">#REF!</definedName>
    <definedName name="est" localSheetId="1">#REF!</definedName>
    <definedName name="est">#REF!</definedName>
    <definedName name="est_l" localSheetId="0">#REF!</definedName>
    <definedName name="est_l" localSheetId="1">#REF!</definedName>
    <definedName name="est_l">#REF!</definedName>
    <definedName name="f.adgj" localSheetId="0">'[1]1400'!#REF!</definedName>
    <definedName name="f.adgj" localSheetId="1">'[1]1400'!#REF!</definedName>
    <definedName name="f.adgj">'[1]1400'!#REF!</definedName>
    <definedName name="f.afskr_kr" localSheetId="0">'[1]1400'!#REF!</definedName>
    <definedName name="f.afskr_kr" localSheetId="1">'[1]1400'!#REF!</definedName>
    <definedName name="f.afskr_kr">'[1]1400'!#REF!</definedName>
    <definedName name="f.afskriftir" localSheetId="0">'[1]1400'!#REF!</definedName>
    <definedName name="f.afskriftir" localSheetId="1">'[1]1400'!#REF!</definedName>
    <definedName name="f.afskriftir">'[1]1400'!#REF!</definedName>
    <definedName name="f.birgbr" localSheetId="0">'[1]1400'!#REF!</definedName>
    <definedName name="f.birgbr" localSheetId="1">'[1]1400'!#REF!</definedName>
    <definedName name="f.birgbr">'[1]1400'!#REF!</definedName>
    <definedName name="f.fjarm" localSheetId="0">'[1]1400'!#REF!</definedName>
    <definedName name="f.fjarm" localSheetId="1">'[1]1400'!#REF!</definedName>
    <definedName name="f.fjarm">'[1]1400'!#REF!</definedName>
    <definedName name="f.laun" localSheetId="0">'[1]1400'!#REF!</definedName>
    <definedName name="f.laun" localSheetId="1">'[1]1400'!#REF!</definedName>
    <definedName name="f.laun">'[1]1400'!#REF!</definedName>
    <definedName name="f.ngr" localSheetId="0">'[1]1400'!#REF!</definedName>
    <definedName name="f.ngr" localSheetId="1">'[1]1400'!#REF!</definedName>
    <definedName name="f.ngr">'[1]1400'!#REF!</definedName>
    <definedName name="f.rekkostn" localSheetId="0">'[1]1400'!#REF!</definedName>
    <definedName name="f.rekkostn" localSheetId="1">'[1]1400'!#REF!</definedName>
    <definedName name="f.rekkostn">'[1]1400'!#REF!</definedName>
    <definedName name="f.sala" localSheetId="0">SUM('[1]1400'!#REF!)</definedName>
    <definedName name="f.sala" localSheetId="1">SUM('[1]1400'!#REF!)</definedName>
    <definedName name="f.sala">SUM('[1]1400'!#REF!)</definedName>
    <definedName name="f.umblaun" localSheetId="0">'[1]1400'!#REF!</definedName>
    <definedName name="f.umblaun" localSheetId="1">'[1]1400'!#REF!</definedName>
    <definedName name="f.umblaun">'[1]1400'!#REF!</definedName>
    <definedName name="f.vorur" localSheetId="0">'[1]1400'!#REF!</definedName>
    <definedName name="f.vorur" localSheetId="1">'[1]1400'!#REF!</definedName>
    <definedName name="f.vorur">'[1]1400'!#REF!</definedName>
    <definedName name="f.vörur" localSheetId="0">'[1]1400'!#REF!</definedName>
    <definedName name="f.vörur" localSheetId="1">'[1]1400'!#REF!</definedName>
    <definedName name="f.vörur">'[1]1400'!#REF!</definedName>
    <definedName name="f.vörusala" localSheetId="0">'[1]1400'!#REF!</definedName>
    <definedName name="f.vörusala" localSheetId="1">'[1]1400'!#REF!</definedName>
    <definedName name="f.vörusala">'[1]1400'!#REF!</definedName>
    <definedName name="fasteignir" localSheetId="0">'[1]1400'!#REF!</definedName>
    <definedName name="fasteignir" localSheetId="1">'[1]1400'!#REF!</definedName>
    <definedName name="fasteignir">'[1]1400'!#REF!</definedName>
    <definedName name="ffgr" localSheetId="0">'[1]1400'!#REF!</definedName>
    <definedName name="ffgr" localSheetId="1">'[1]1400'!#REF!</definedName>
    <definedName name="ffgr">'[1]1400'!#REF!</definedName>
    <definedName name="g.lan" localSheetId="0">'[1]1400'!#REF!</definedName>
    <definedName name="g.lan" localSheetId="1">'[1]1400'!#REF!</definedName>
    <definedName name="g.lan">'[1]1400'!#REF!</definedName>
    <definedName name="gr" localSheetId="0">#REF!</definedName>
    <definedName name="gr" localSheetId="1">#REF!</definedName>
    <definedName name="gr">#REF!</definedName>
    <definedName name="greitt" localSheetId="0">#REF!</definedName>
    <definedName name="greitt" localSheetId="1">#REF!</definedName>
    <definedName name="greitt">#REF!</definedName>
    <definedName name="gutt" localSheetId="0">SUM(#REF!)</definedName>
    <definedName name="gutt" localSheetId="1">SUM(#REF!)</definedName>
    <definedName name="gutt">SUM(#REF!)</definedName>
    <definedName name="hlaupareikn" localSheetId="0">'[1]1400'!#REF!</definedName>
    <definedName name="hlaupareikn" localSheetId="1">'[1]1400'!#REF!</definedName>
    <definedName name="hlaupareikn">'[1]1400'!#REF!</definedName>
    <definedName name="hlutbr" localSheetId="0">'[1]1400'!#REF!</definedName>
    <definedName name="hlutbr" localSheetId="1">'[1]1400'!#REF!</definedName>
    <definedName name="hlutbr">'[1]1400'!#REF!</definedName>
    <definedName name="husafyrning1" localSheetId="0">#REF!</definedName>
    <definedName name="husafyrning1" localSheetId="1">#REF!</definedName>
    <definedName name="husafyrning1">#REF!</definedName>
    <definedName name="husafyrning2" localSheetId="0">#REF!</definedName>
    <definedName name="husafyrning2" localSheetId="1">#REF!</definedName>
    <definedName name="husafyrning2">#REF!</definedName>
    <definedName name="innfl.afskr_kr" localSheetId="0">'[1]1400'!#REF!</definedName>
    <definedName name="innfl.afskr_kr" localSheetId="1">'[1]1400'!#REF!</definedName>
    <definedName name="innfl.afskr_kr">'[1]1400'!#REF!</definedName>
    <definedName name="innfl.afskriftir" localSheetId="0">'[1]1400'!#REF!</definedName>
    <definedName name="innfl.afskriftir" localSheetId="1">'[1]1400'!#REF!</definedName>
    <definedName name="innfl.afskriftir">'[1]1400'!#REF!</definedName>
    <definedName name="innfl.fjarm" localSheetId="0">'[1]1400'!#REF!</definedName>
    <definedName name="innfl.fjarm" localSheetId="1">'[1]1400'!#REF!</definedName>
    <definedName name="innfl.fjarm">'[1]1400'!#REF!</definedName>
    <definedName name="innfl.laun" localSheetId="0">'[1]1400'!#REF!</definedName>
    <definedName name="innfl.laun" localSheetId="1">'[1]1400'!#REF!</definedName>
    <definedName name="innfl.laun">'[1]1400'!#REF!</definedName>
    <definedName name="innfl.rekkostn" localSheetId="0">'[1]1400'!#REF!</definedName>
    <definedName name="innfl.rekkostn" localSheetId="1">'[1]1400'!#REF!</definedName>
    <definedName name="innfl.rekkostn">'[1]1400'!#REF!</definedName>
    <definedName name="innfl.sala" localSheetId="0">SUM('[1]1400'!#REF!)</definedName>
    <definedName name="innfl.sala" localSheetId="1">SUM('[1]1400'!#REF!)</definedName>
    <definedName name="innfl.sala">SUM('[1]1400'!#REF!)</definedName>
    <definedName name="innfl.umblaun" localSheetId="0">'[1]1400'!#REF!</definedName>
    <definedName name="innfl.umblaun" localSheetId="1">'[1]1400'!#REF!</definedName>
    <definedName name="innfl.umblaun">'[1]1400'!#REF!</definedName>
    <definedName name="innfl.vörur" localSheetId="0">'[1]1400'!#REF!</definedName>
    <definedName name="innfl.vörur" localSheetId="1">'[1]1400'!#REF!</definedName>
    <definedName name="innfl.vörur">'[1]1400'!#REF!</definedName>
    <definedName name="innlansdeild" localSheetId="0">'[1]1400'!#REF!</definedName>
    <definedName name="innlansdeild" localSheetId="1">'[1]1400'!#REF!</definedName>
    <definedName name="innlansdeild">'[1]1400'!#REF!</definedName>
    <definedName name="k.af.birg" localSheetId="0">'[1]1400'!#REF!</definedName>
    <definedName name="k.af.birg" localSheetId="1">'[1]1400'!#REF!</definedName>
    <definedName name="k.af.birg">'[1]1400'!#REF!</definedName>
    <definedName name="k.afurdalan" localSheetId="0">'[1]1400'!#REF!</definedName>
    <definedName name="k.afurdalan" localSheetId="1">'[1]1400'!#REF!</definedName>
    <definedName name="k.afurdalan">'[1]1400'!#REF!</definedName>
    <definedName name="k.banki" localSheetId="0">#REF!</definedName>
    <definedName name="k.banki" localSheetId="1">#REF!</definedName>
    <definedName name="k.banki">#REF!</definedName>
    <definedName name="k.bifreidar" localSheetId="0">'[1]1400'!#REF!</definedName>
    <definedName name="k.bifreidar" localSheetId="1">'[1]1400'!#REF!</definedName>
    <definedName name="k.bifreidar">'[1]1400'!#REF!</definedName>
    <definedName name="k.ef.annad" localSheetId="0">'[1]1400'!#REF!</definedName>
    <definedName name="k.ef.annad" localSheetId="1">'[1]1400'!#REF!</definedName>
    <definedName name="k.ef.annad">'[1]1400'!#REF!</definedName>
    <definedName name="k.ef.stofnsj" localSheetId="0">'[1]1400'!#REF!</definedName>
    <definedName name="k.ef.stofnsj" localSheetId="1">'[1]1400'!#REF!</definedName>
    <definedName name="k.ef.stofnsj">'[1]1400'!#REF!</definedName>
    <definedName name="k.endurmat" localSheetId="0">'[1]1400'!#REF!</definedName>
    <definedName name="k.endurmat" localSheetId="1">'[1]1400'!#REF!</definedName>
    <definedName name="k.endurmat">'[1]1400'!#REF!</definedName>
    <definedName name="k.fasteignir" localSheetId="0">'[1]1400'!#REF!</definedName>
    <definedName name="k.fasteignir" localSheetId="1">'[1]1400'!#REF!</definedName>
    <definedName name="k.fasteignir">'[1]1400'!#REF!</definedName>
    <definedName name="k.ffgr" localSheetId="0">'[1]1400'!#REF!</definedName>
    <definedName name="k.ffgr" localSheetId="1">'[1]1400'!#REF!</definedName>
    <definedName name="k.ffgr">'[1]1400'!#REF!</definedName>
    <definedName name="k.g.lan" localSheetId="0">'[1]1400'!#REF!</definedName>
    <definedName name="k.g.lan" localSheetId="1">'[1]1400'!#REF!</definedName>
    <definedName name="k.g.lan">'[1]1400'!#REF!</definedName>
    <definedName name="k.hlaupareikn" localSheetId="0">'[1]1400'!#REF!</definedName>
    <definedName name="k.hlaupareikn" localSheetId="1">'[1]1400'!#REF!</definedName>
    <definedName name="k.hlaupareikn">'[1]1400'!#REF!</definedName>
    <definedName name="k.hlutbr" localSheetId="0">'[1]1400'!#REF!</definedName>
    <definedName name="k.hlutbr" localSheetId="1">'[1]1400'!#REF!</definedName>
    <definedName name="k.hlutbr">'[1]1400'!#REF!</definedName>
    <definedName name="k.innlansdeild" localSheetId="0">'[1]1400'!#REF!</definedName>
    <definedName name="k.innlansdeild" localSheetId="1">'[1]1400'!#REF!</definedName>
    <definedName name="k.innlansdeild">'[1]1400'!#REF!</definedName>
    <definedName name="k.kaupleiga" localSheetId="0">'[1]1400'!#REF!</definedName>
    <definedName name="k.kaupleiga" localSheetId="1">'[1]1400'!#REF!</definedName>
    <definedName name="k.kaupleiga">'[1]1400'!#REF!</definedName>
    <definedName name="k.kort" localSheetId="0">#REF!</definedName>
    <definedName name="k.kort" localSheetId="1">#REF!</definedName>
    <definedName name="k.kort">#REF!</definedName>
    <definedName name="k.krofur" localSheetId="0">'[1]1400'!#REF!</definedName>
    <definedName name="k.krofur" localSheetId="1">'[1]1400'!#REF!</definedName>
    <definedName name="k.krofur">'[1]1400'!#REF!</definedName>
    <definedName name="k.l.skbr" localSheetId="0">'[1]1400'!#REF!</definedName>
    <definedName name="k.l.skbr" localSheetId="1">'[1]1400'!#REF!</definedName>
    <definedName name="k.l.skbr">'[1]1400'!#REF!</definedName>
    <definedName name="k.langtkostn" localSheetId="0">'[1]1400'!#REF!</definedName>
    <definedName name="k.langtkostn" localSheetId="1">'[1]1400'!#REF!</definedName>
    <definedName name="k.langtkostn">'[1]1400'!#REF!</definedName>
    <definedName name="k.lögfr" localSheetId="0">'[1]1400'!#REF!</definedName>
    <definedName name="k.lögfr" localSheetId="1">'[1]1400'!#REF!</definedName>
    <definedName name="k.lögfr">'[1]1400'!#REF!</definedName>
    <definedName name="k.ov.lan" localSheetId="0">'[1]1400'!#REF!</definedName>
    <definedName name="k.ov.lan" localSheetId="1">'[1]1400'!#REF!</definedName>
    <definedName name="k.ov.lan">'[1]1400'!#REF!</definedName>
    <definedName name="k.sameignarfel" localSheetId="0">'[1]1400'!#REF!</definedName>
    <definedName name="k.sameignarfel" localSheetId="1">'[1]1400'!#REF!</definedName>
    <definedName name="k.sameignarfel">'[1]1400'!#REF!</definedName>
    <definedName name="k.skammtsk" localSheetId="0">'[1]1400'!#REF!</definedName>
    <definedName name="k.skammtsk" localSheetId="1">'[1]1400'!#REF!</definedName>
    <definedName name="k.skammtsk">'[1]1400'!#REF!</definedName>
    <definedName name="k.skattar" localSheetId="0">'[1]1400'!#REF!</definedName>
    <definedName name="k.skattar" localSheetId="1">'[1]1400'!#REF!</definedName>
    <definedName name="k.skattar">'[1]1400'!#REF!</definedName>
    <definedName name="k.stofnsjodir" localSheetId="0">'[1]1400'!#REF!</definedName>
    <definedName name="k.stofnsjodir" localSheetId="1">'[1]1400'!#REF!</definedName>
    <definedName name="k.stofnsjodir">'[1]1400'!#REF!</definedName>
    <definedName name="k.v.lan" localSheetId="0">'[1]1400'!#REF!</definedName>
    <definedName name="k.v.lan" localSheetId="1">'[1]1400'!#REF!</definedName>
    <definedName name="k.v.lan">'[1]1400'!#REF!</definedName>
    <definedName name="k.velar" localSheetId="0">'[1]1400'!#REF!</definedName>
    <definedName name="k.velar" localSheetId="1">'[1]1400'!#REF!</definedName>
    <definedName name="k.velar">'[1]1400'!#REF!</definedName>
    <definedName name="k.vidsksk" localSheetId="0">'[1]1400'!#REF!</definedName>
    <definedName name="k.vidsksk" localSheetId="1">'[1]1400'!#REF!</definedName>
    <definedName name="k.vidsksk">'[1]1400'!#REF!</definedName>
    <definedName name="k.vidskvixlar" localSheetId="0">'[1]1400'!#REF!</definedName>
    <definedName name="k.vidskvixlar" localSheetId="1">'[1]1400'!#REF!</definedName>
    <definedName name="k.vidskvixlar">'[1]1400'!#REF!</definedName>
    <definedName name="k.vixilskuld" localSheetId="0">'[1]1400'!#REF!</definedName>
    <definedName name="k.vixilskuld" localSheetId="1">'[1]1400'!#REF!</definedName>
    <definedName name="k.vixilskuld">'[1]1400'!#REF!</definedName>
    <definedName name="k.vixlar" localSheetId="0">'[1]1400'!#REF!</definedName>
    <definedName name="k.vixlar" localSheetId="1">'[1]1400'!#REF!</definedName>
    <definedName name="k.vixlar">'[1]1400'!#REF!</definedName>
    <definedName name="k.vkröfur" localSheetId="0">'[1]1400'!#REF!</definedName>
    <definedName name="k.vkröfur" localSheetId="1">'[1]1400'!#REF!</definedName>
    <definedName name="k.vkröfur">'[1]1400'!#REF!</definedName>
    <definedName name="k.vörubirg" localSheetId="0">'[1]1400'!#REF!</definedName>
    <definedName name="k.vörubirg" localSheetId="1">'[1]1400'!#REF!</definedName>
    <definedName name="k.vörubirg">'[1]1400'!#REF!</definedName>
    <definedName name="kaupleiga" localSheetId="0">'[1]1400'!#REF!</definedName>
    <definedName name="kaupleiga" localSheetId="1">'[1]1400'!#REF!</definedName>
    <definedName name="kaupleiga">'[1]1400'!#REF!</definedName>
    <definedName name="kort" localSheetId="0">'[1]1400'!#REF!</definedName>
    <definedName name="kort" localSheetId="1">'[1]1400'!#REF!</definedName>
    <definedName name="kort">'[1]1400'!#REF!</definedName>
    <definedName name="l.skbr" localSheetId="0">'[1]1400'!#REF!</definedName>
    <definedName name="l.skbr" localSheetId="1">'[1]1400'!#REF!</definedName>
    <definedName name="l.skbr">'[1]1400'!#REF!</definedName>
    <definedName name="langtkostn" localSheetId="0">'[1]1400'!#REF!</definedName>
    <definedName name="langtkostn" localSheetId="1">'[1]1400'!#REF!</definedName>
    <definedName name="langtkostn">'[1]1400'!#REF!</definedName>
    <definedName name="lv.afskr_kr" localSheetId="0">'[1]1400'!#REF!</definedName>
    <definedName name="lv.afskr_kr" localSheetId="1">'[1]1400'!#REF!</definedName>
    <definedName name="lv.afskr_kr">'[1]1400'!#REF!</definedName>
    <definedName name="lv.afskriftir" localSheetId="0">'[1]1400'!#REF!</definedName>
    <definedName name="lv.afskriftir" localSheetId="1">'[1]1400'!#REF!</definedName>
    <definedName name="lv.afskriftir">'[1]1400'!#REF!</definedName>
    <definedName name="lv.fjarm" localSheetId="0">'[1]1400'!#REF!</definedName>
    <definedName name="lv.fjarm" localSheetId="1">'[1]1400'!#REF!</definedName>
    <definedName name="lv.fjarm">'[1]1400'!#REF!</definedName>
    <definedName name="lv.laun" localSheetId="0">'[1]1400'!#REF!</definedName>
    <definedName name="lv.laun" localSheetId="1">'[1]1400'!#REF!</definedName>
    <definedName name="lv.laun">'[1]1400'!#REF!</definedName>
    <definedName name="lv.rekkostn" localSheetId="0">'[1]1400'!#REF!</definedName>
    <definedName name="lv.rekkostn" localSheetId="1">'[1]1400'!#REF!</definedName>
    <definedName name="lv.rekkostn">'[1]1400'!#REF!</definedName>
    <definedName name="lv.sala" localSheetId="0">SUM('[1]1400'!#REF!)</definedName>
    <definedName name="lv.sala" localSheetId="1">SUM('[1]1400'!#REF!)</definedName>
    <definedName name="lv.sala">SUM('[1]1400'!#REF!)</definedName>
    <definedName name="lv.umblaun" localSheetId="0">'[1]1400'!#REF!</definedName>
    <definedName name="lv.umblaun" localSheetId="1">'[1]1400'!#REF!</definedName>
    <definedName name="lv.umblaun">'[1]1400'!#REF!</definedName>
    <definedName name="lv.vörur" localSheetId="0">'[1]1400'!#REF!</definedName>
    <definedName name="lv.vörur" localSheetId="1">'[1]1400'!#REF!</definedName>
    <definedName name="lv.vörur">'[1]1400'!#REF!</definedName>
    <definedName name="lögfr" localSheetId="0">'[1]1400'!#REF!</definedName>
    <definedName name="lögfr" localSheetId="1">'[1]1400'!#REF!</definedName>
    <definedName name="lögfr">'[1]1400'!#REF!</definedName>
    <definedName name="m.adgj" localSheetId="0">'[1]1400'!#REF!</definedName>
    <definedName name="m.adgj" localSheetId="1">'[1]1400'!#REF!</definedName>
    <definedName name="m.adgj">'[1]1400'!#REF!</definedName>
    <definedName name="m.afskr_kr" localSheetId="0">'[1]1400'!#REF!</definedName>
    <definedName name="m.afskr_kr" localSheetId="1">'[1]1400'!#REF!</definedName>
    <definedName name="m.afskr_kr">'[1]1400'!#REF!</definedName>
    <definedName name="m.afskriftir" localSheetId="0">'[1]1400'!#REF!</definedName>
    <definedName name="m.afskriftir" localSheetId="1">'[1]1400'!#REF!</definedName>
    <definedName name="m.afskriftir">'[1]1400'!#REF!</definedName>
    <definedName name="m.birgbr" localSheetId="0">'[1]1400'!#REF!</definedName>
    <definedName name="m.birgbr" localSheetId="1">'[1]1400'!#REF!</definedName>
    <definedName name="m.birgbr">'[1]1400'!#REF!</definedName>
    <definedName name="m.esk" localSheetId="0">'[1]1400'!#REF!</definedName>
    <definedName name="m.esk" localSheetId="1">'[1]1400'!#REF!</definedName>
    <definedName name="m.esk">'[1]1400'!#REF!</definedName>
    <definedName name="m.fjarm" localSheetId="0">'[1]1400'!#REF!</definedName>
    <definedName name="m.fjarm" localSheetId="1">'[1]1400'!#REF!</definedName>
    <definedName name="m.fjarm">'[1]1400'!#REF!</definedName>
    <definedName name="m.laun" localSheetId="0">'[1]1400'!#REF!</definedName>
    <definedName name="m.laun" localSheetId="1">'[1]1400'!#REF!</definedName>
    <definedName name="m.laun">'[1]1400'!#REF!</definedName>
    <definedName name="m.ngr" localSheetId="0">'[1]1400'!#REF!</definedName>
    <definedName name="m.ngr" localSheetId="1">'[1]1400'!#REF!</definedName>
    <definedName name="m.ngr">'[1]1400'!#REF!</definedName>
    <definedName name="m.nidurf" localSheetId="0">'[1]1400'!#REF!</definedName>
    <definedName name="m.nidurf" localSheetId="1">'[1]1400'!#REF!</definedName>
    <definedName name="m.nidurf">'[1]1400'!#REF!</definedName>
    <definedName name="m.rekkostn" localSheetId="0">'[1]1400'!#REF!</definedName>
    <definedName name="m.rekkostn" localSheetId="1">'[1]1400'!#REF!</definedName>
    <definedName name="m.rekkostn">'[1]1400'!#REF!</definedName>
    <definedName name="m.sala" localSheetId="0">SUM('[1]1400'!#REF!)</definedName>
    <definedName name="m.sala" localSheetId="1">SUM('[1]1400'!#REF!)</definedName>
    <definedName name="m.sala">SUM('[1]1400'!#REF!)</definedName>
    <definedName name="m.soluhagn" localSheetId="0">'[1]1400'!#REF!</definedName>
    <definedName name="m.soluhagn" localSheetId="1">'[1]1400'!#REF!</definedName>
    <definedName name="m.soluhagn">'[1]1400'!#REF!</definedName>
    <definedName name="m.umblaun" localSheetId="0">'[1]1400'!#REF!</definedName>
    <definedName name="m.umblaun" localSheetId="1">'[1]1400'!#REF!</definedName>
    <definedName name="m.umblaun">'[1]1400'!#REF!</definedName>
    <definedName name="m.verdbr" localSheetId="0">'[1]1400'!#REF!</definedName>
    <definedName name="m.verdbr" localSheetId="1">'[1]1400'!#REF!</definedName>
    <definedName name="m.verdbr">'[1]1400'!#REF!</definedName>
    <definedName name="m.vgj" localSheetId="0">'[1]1400'!#REF!</definedName>
    <definedName name="m.vgj" localSheetId="1">'[1]1400'!#REF!</definedName>
    <definedName name="m.vgj">'[1]1400'!#REF!</definedName>
    <definedName name="m.vt" localSheetId="0">'[1]1400'!#REF!</definedName>
    <definedName name="m.vt" localSheetId="1">'[1]1400'!#REF!</definedName>
    <definedName name="m.vt">'[1]1400'!#REF!</definedName>
    <definedName name="m.vörur" localSheetId="0">'[1]1400'!#REF!</definedName>
    <definedName name="m.vörur" localSheetId="1">'[1]1400'!#REF!</definedName>
    <definedName name="m.vörur">'[1]1400'!#REF!</definedName>
    <definedName name="man" localSheetId="0">MONTH(#REF!)</definedName>
    <definedName name="man" localSheetId="1">MONTH(#REF!)</definedName>
    <definedName name="man">MONTH(#REF!)</definedName>
    <definedName name="millif.afskriftir" localSheetId="0">'[1]1400'!#REF!</definedName>
    <definedName name="millif.afskriftir" localSheetId="1">'[1]1400'!#REF!</definedName>
    <definedName name="millif.afskriftir">'[1]1400'!#REF!</definedName>
    <definedName name="millif.eignarhl" localSheetId="0">'[1]1400'!#REF!</definedName>
    <definedName name="millif.eignarhl" localSheetId="1">'[1]1400'!#REF!</definedName>
    <definedName name="millif.eignarhl">'[1]1400'!#REF!</definedName>
    <definedName name="millif.fjarm" localSheetId="0">'[1]1400'!#REF!</definedName>
    <definedName name="millif.fjarm" localSheetId="1">'[1]1400'!#REF!</definedName>
    <definedName name="millif.fjarm">'[1]1400'!#REF!</definedName>
    <definedName name="millif.rekkostn" localSheetId="0">+SUM('[1]1400'!#REF!)</definedName>
    <definedName name="millif.rekkostn" localSheetId="1">+SUM('[1]1400'!#REF!)</definedName>
    <definedName name="millif.rekkostn">+SUM('[1]1400'!#REF!)</definedName>
    <definedName name="millif.umblaun" localSheetId="0">'[1]1400'!#REF!</definedName>
    <definedName name="millif.umblaun" localSheetId="1">'[1]1400'!#REF!</definedName>
    <definedName name="millif.umblaun">'[1]1400'!#REF!</definedName>
    <definedName name="millif.verdbr" localSheetId="0">'[1]1400'!#REF!</definedName>
    <definedName name="millif.verdbr" localSheetId="1">'[1]1400'!#REF!</definedName>
    <definedName name="millif.verdbr">'[1]1400'!#REF!</definedName>
    <definedName name="millif.vt" localSheetId="0">'[1]1400'!#REF!</definedName>
    <definedName name="millif.vt" localSheetId="1">'[1]1400'!#REF!</definedName>
    <definedName name="millif.vt">'[1]1400'!#REF!</definedName>
    <definedName name="Nf.AdrarTryggingar" localSheetId="0">#REF!</definedName>
    <definedName name="Nf.AdrarTryggingar" localSheetId="1">#REF!</definedName>
    <definedName name="Nf.AdrarTryggingar">#REF!</definedName>
    <definedName name="Nf.Bánkaábyrgd" localSheetId="0">#REF!</definedName>
    <definedName name="Nf.Bánkaábyrgd" localSheetId="1">#REF!</definedName>
    <definedName name="Nf.Bánkaábyrgd">#REF!</definedName>
    <definedName name="Nf.Fasteignaved" localSheetId="0">#REF!</definedName>
    <definedName name="Nf.Fasteignaved" localSheetId="1">#REF!</definedName>
    <definedName name="Nf.Fasteignaved">#REF!</definedName>
    <definedName name="Nf.Hlutabréf" localSheetId="0">#REF!</definedName>
    <definedName name="Nf.Hlutabréf" localSheetId="1">#REF!</definedName>
    <definedName name="Nf.Hlutabréf">#REF!</definedName>
    <definedName name="Nf.Ríkisbréf" localSheetId="0">#REF!</definedName>
    <definedName name="Nf.Ríkisbréf" localSheetId="1">#REF!</definedName>
    <definedName name="Nf.Ríkisbréf">#REF!</definedName>
    <definedName name="Nf.Samtals" localSheetId="0">#REF!</definedName>
    <definedName name="Nf.Samtals" localSheetId="1">#REF!</definedName>
    <definedName name="Nf.Samtals">#REF!</definedName>
    <definedName name="Nf.Sjálfskuldaraábyrgd" localSheetId="0">#REF!</definedName>
    <definedName name="Nf.Sjálfskuldaraábyrgd" localSheetId="1">#REF!</definedName>
    <definedName name="Nf.Sjálfskuldaraábyrgd">#REF!</definedName>
    <definedName name="Nf.SkvSedlabanka" localSheetId="0">#REF!</definedName>
    <definedName name="Nf.SkvSedlabanka" localSheetId="1">#REF!</definedName>
    <definedName name="Nf.SkvSedlabanka">#REF!</definedName>
    <definedName name="Nf.TraustFyrirtæki" localSheetId="0">#REF!</definedName>
    <definedName name="Nf.TraustFyrirtæki" localSheetId="1">#REF!</definedName>
    <definedName name="Nf.TraustFyrirtæki">#REF!</definedName>
    <definedName name="Nf.ÖnnurMál" localSheetId="0">#REF!</definedName>
    <definedName name="Nf.ÖnnurMál" localSheetId="1">#REF!</definedName>
    <definedName name="Nf.ÖnnurMál">#REF!</definedName>
    <definedName name="ov.lan" localSheetId="0">'[1]1400'!#REF!</definedName>
    <definedName name="ov.lan" localSheetId="1">'[1]1400'!#REF!</definedName>
    <definedName name="ov.lan">'[1]1400'!#REF!</definedName>
    <definedName name="ovlan" localSheetId="0">'[1]1400'!#REF!</definedName>
    <definedName name="ovlan" localSheetId="1">'[1]1400'!#REF!</definedName>
    <definedName name="ovlan">'[1]1400'!#REF!</definedName>
    <definedName name="_xlnm.Print_Area" localSheetId="0">#REF!</definedName>
    <definedName name="_xlnm.Print_Area" localSheetId="1">#REF!</definedName>
    <definedName name="_xlnm.Print_Area">#REF!</definedName>
    <definedName name="Print_Area1" localSheetId="0">#REF!,#REF!</definedName>
    <definedName name="Print_Area1" localSheetId="1">#REF!,#REF!</definedName>
    <definedName name="Print_Area1">#REF!,#REF!</definedName>
    <definedName name="reikn">'[1]1410'!$A$1:$I$211,'[1]1410'!$L$212:$U$504</definedName>
    <definedName name="s.adgj" localSheetId="0">'[1]1400'!#REF!</definedName>
    <definedName name="s.adgj" localSheetId="1">'[1]1400'!#REF!</definedName>
    <definedName name="s.adgj">'[1]1400'!#REF!</definedName>
    <definedName name="s.afskriftir" localSheetId="0">'[1]1400'!#REF!</definedName>
    <definedName name="s.afskriftir" localSheetId="1">'[1]1400'!#REF!</definedName>
    <definedName name="s.afskriftir">'[1]1400'!#REF!</definedName>
    <definedName name="s.ardur" localSheetId="0">'[1]1400'!#REF!</definedName>
    <definedName name="s.ardur" localSheetId="1">'[1]1400'!#REF!</definedName>
    <definedName name="s.ardur">'[1]1400'!#REF!</definedName>
    <definedName name="s.birgbr" localSheetId="0">'[1]1400'!#REF!</definedName>
    <definedName name="s.birgbr" localSheetId="1">'[1]1400'!#REF!</definedName>
    <definedName name="s.birgbr">'[1]1400'!#REF!</definedName>
    <definedName name="s.eignarhl" localSheetId="0">'[1]1400'!#REF!</definedName>
    <definedName name="s.eignarhl" localSheetId="1">'[1]1400'!#REF!</definedName>
    <definedName name="s.eignarhl">'[1]1400'!#REF!</definedName>
    <definedName name="s.eignarskattur" localSheetId="0">'[1]1400'!#REF!</definedName>
    <definedName name="s.eignarskattur" localSheetId="1">'[1]1400'!#REF!</definedName>
    <definedName name="s.eignarskattur">'[1]1400'!#REF!</definedName>
    <definedName name="s.fjarm" localSheetId="0">'[1]1400'!#REF!</definedName>
    <definedName name="s.fjarm" localSheetId="1">'[1]1400'!#REF!</definedName>
    <definedName name="s.fjarm">'[1]1400'!#REF!</definedName>
    <definedName name="s.laun" localSheetId="0">'[1]1400'!#REF!</definedName>
    <definedName name="s.laun" localSheetId="1">'[1]1400'!#REF!</definedName>
    <definedName name="s.laun">'[1]1400'!#REF!</definedName>
    <definedName name="s.ngr" localSheetId="0">'[1]1400'!#REF!</definedName>
    <definedName name="s.ngr" localSheetId="1">'[1]1400'!#REF!</definedName>
    <definedName name="s.ngr">'[1]1400'!#REF!</definedName>
    <definedName name="s.nidurf" localSheetId="0">'[1]1400'!#REF!</definedName>
    <definedName name="s.nidurf" localSheetId="1">'[1]1400'!#REF!</definedName>
    <definedName name="s.nidurf">'[1]1400'!#REF!</definedName>
    <definedName name="s.nifhl" localSheetId="0">'[1]1400'!#REF!</definedName>
    <definedName name="s.nifhl" localSheetId="1">'[1]1400'!#REF!</definedName>
    <definedName name="s.nifhl">'[1]1400'!#REF!</definedName>
    <definedName name="s.rekkostn" localSheetId="0">'[1]1400'!#REF!</definedName>
    <definedName name="s.rekkostn" localSheetId="1">'[1]1400'!#REF!</definedName>
    <definedName name="s.rekkostn">'[1]1400'!#REF!</definedName>
    <definedName name="s.sala" localSheetId="0">SUM('[1]1400'!#REF!)</definedName>
    <definedName name="s.sala" localSheetId="1">SUM('[1]1400'!#REF!)</definedName>
    <definedName name="s.sala">SUM('[1]1400'!#REF!)</definedName>
    <definedName name="s.umblaun" localSheetId="0">'[1]1400'!#REF!</definedName>
    <definedName name="s.umblaun" localSheetId="1">'[1]1400'!#REF!</definedName>
    <definedName name="s.umblaun">'[1]1400'!#REF!</definedName>
    <definedName name="s.verdbr" localSheetId="0">'[1]1400'!#REF!</definedName>
    <definedName name="s.verdbr" localSheetId="1">'[1]1400'!#REF!</definedName>
    <definedName name="s.verdbr">'[1]1400'!#REF!</definedName>
    <definedName name="s.vt" localSheetId="0">'[1]1400'!#REF!</definedName>
    <definedName name="s.vt" localSheetId="1">'[1]1400'!#REF!</definedName>
    <definedName name="s.vt">'[1]1400'!#REF!</definedName>
    <definedName name="sameignarfel" localSheetId="0">'[1]1400'!#REF!</definedName>
    <definedName name="sameignarfel" localSheetId="1">'[1]1400'!#REF!</definedName>
    <definedName name="sameignarfel">'[1]1400'!#REF!</definedName>
    <definedName name="Samt.SkrádBréf" localSheetId="0">#REF!</definedName>
    <definedName name="Samt.SkrádBréf" localSheetId="1">#REF!</definedName>
    <definedName name="Samt.SkrádBréf">#REF!</definedName>
    <definedName name="Samt.SkrádHlutabréf" localSheetId="0">#REF!</definedName>
    <definedName name="Samt.SkrádHlutabréf" localSheetId="1">#REF!</definedName>
    <definedName name="Samt.SkrádHlutabréf">#REF!</definedName>
    <definedName name="Samt.SkrádHlutdeild" localSheetId="0">#REF!</definedName>
    <definedName name="Samt.SkrádHlutdeild" localSheetId="1">#REF!</definedName>
    <definedName name="Samt.SkrádHlutdeild">#REF!</definedName>
    <definedName name="Samt.ÖnnurBréf" localSheetId="0">#REF!,#REF!,#REF!,#REF!</definedName>
    <definedName name="Samt.ÖnnurBréf" localSheetId="1">#REF!,#REF!,#REF!,#REF!</definedName>
    <definedName name="Samt.ÖnnurBréf">#REF!,#REF!,#REF!,#REF!</definedName>
    <definedName name="Samt.ÖnnurHlutabréf" localSheetId="0">#REF!</definedName>
    <definedName name="Samt.ÖnnurHlutabréf" localSheetId="1">#REF!</definedName>
    <definedName name="Samt.ÖnnurHlutabréf">#REF!</definedName>
    <definedName name="Samt.ÖnnurHlutdeild" localSheetId="0">#REF!</definedName>
    <definedName name="Samt.ÖnnurHlutdeild" localSheetId="1">#REF!</definedName>
    <definedName name="Samt.ÖnnurHlutdeild">#REF!</definedName>
    <definedName name="Samtals" localSheetId="0">#REF!+#REF!</definedName>
    <definedName name="Samtals" localSheetId="1">#REF!+#REF!</definedName>
    <definedName name="Samtals">#REF!+#REF!</definedName>
    <definedName name="samv.afskr_kr" localSheetId="0">'[1]1400'!#REF!</definedName>
    <definedName name="samv.afskr_kr" localSheetId="1">'[1]1400'!#REF!</definedName>
    <definedName name="samv.afskr_kr">'[1]1400'!#REF!</definedName>
    <definedName name="samv.afskriftir" localSheetId="0">'[1]1400'!#REF!</definedName>
    <definedName name="samv.afskriftir" localSheetId="1">'[1]1400'!#REF!</definedName>
    <definedName name="samv.afskriftir">'[1]1400'!#REF!</definedName>
    <definedName name="samv.fjarm" localSheetId="0">'[1]1400'!#REF!</definedName>
    <definedName name="samv.fjarm" localSheetId="1">'[1]1400'!#REF!</definedName>
    <definedName name="samv.fjarm">'[1]1400'!#REF!</definedName>
    <definedName name="samv.laun" localSheetId="0">'[1]1400'!#REF!</definedName>
    <definedName name="samv.laun" localSheetId="1">'[1]1400'!#REF!</definedName>
    <definedName name="samv.laun">'[1]1400'!#REF!</definedName>
    <definedName name="samv.rekkostn" localSheetId="0">'[1]1400'!#REF!</definedName>
    <definedName name="samv.rekkostn" localSheetId="1">'[1]1400'!#REF!</definedName>
    <definedName name="samv.rekkostn">'[1]1400'!#REF!</definedName>
    <definedName name="samv.sala" localSheetId="0">SUM('[1]1400'!#REF!)</definedName>
    <definedName name="samv.sala" localSheetId="1">SUM('[1]1400'!#REF!)</definedName>
    <definedName name="samv.sala">SUM('[1]1400'!#REF!)</definedName>
    <definedName name="samv.umblaun" localSheetId="0">'[1]1400'!#REF!</definedName>
    <definedName name="samv.umblaun" localSheetId="1">'[1]1400'!#REF!</definedName>
    <definedName name="samv.umblaun">'[1]1400'!#REF!</definedName>
    <definedName name="samv.vörur" localSheetId="0">'[1]1400'!#REF!</definedName>
    <definedName name="samv.vörur" localSheetId="1">'[1]1400'!#REF!</definedName>
    <definedName name="samv.vörur">'[1]1400'!#REF!</definedName>
    <definedName name="sdf" localSheetId="0">'[1]1400'!#REF!</definedName>
    <definedName name="sdf" localSheetId="1">'[1]1400'!#REF!</definedName>
    <definedName name="sdf">'[1]1400'!#REF!</definedName>
    <definedName name="sk.nab" localSheetId="0">'[1]1400'!#REF!</definedName>
    <definedName name="sk.nab" localSheetId="1">'[1]1400'!#REF!</definedName>
    <definedName name="sk.nab">'[1]1400'!#REF!</definedName>
    <definedName name="skammtsk" localSheetId="0">'[1]1400'!#REF!</definedName>
    <definedName name="skammtsk" localSheetId="1">'[1]1400'!#REF!</definedName>
    <definedName name="skammtsk">'[1]1400'!#REF!</definedName>
    <definedName name="skattar" localSheetId="0">'[1]1400'!#REF!</definedName>
    <definedName name="skattar" localSheetId="1">'[1]1400'!#REF!</definedName>
    <definedName name="skattar">'[1]1400'!#REF!</definedName>
    <definedName name="ss" localSheetId="0">#REF!,#REF!</definedName>
    <definedName name="ss" localSheetId="1">#REF!,#REF!</definedName>
    <definedName name="ss">#REF!,#REF!</definedName>
    <definedName name="stofnsjodir" localSheetId="0">'[1]1400'!#REF!</definedName>
    <definedName name="stofnsjodir" localSheetId="1">'[1]1400'!#REF!</definedName>
    <definedName name="stofnsjodir">'[1]1400'!#REF!</definedName>
    <definedName name="Sun2.Sjálfskuldar" localSheetId="0">#REF!,#REF!</definedName>
    <definedName name="Sun2.Sjálfskuldar" localSheetId="1">#REF!,#REF!</definedName>
    <definedName name="Sun2.Sjálfskuldar">#REF!,#REF!</definedName>
    <definedName name="Sund1.Hlutabréf" localSheetId="0">#REF!</definedName>
    <definedName name="Sund1.Hlutabréf" localSheetId="1">#REF!</definedName>
    <definedName name="Sund1.Hlutabréf">#REF!</definedName>
    <definedName name="Sund1.Hlutdeild" localSheetId="0">#REF!</definedName>
    <definedName name="Sund1.Hlutdeild" localSheetId="1">#REF!</definedName>
    <definedName name="Sund1.Hlutdeild">#REF!</definedName>
    <definedName name="Sund1.Ríkis" localSheetId="0">#REF!</definedName>
    <definedName name="Sund1.Ríkis" localSheetId="1">#REF!</definedName>
    <definedName name="Sund1.Ríkis">#REF!</definedName>
    <definedName name="Sund2.Fasteign" localSheetId="0">#REF!,#REF!</definedName>
    <definedName name="Sund2.Fasteign" localSheetId="1">#REF!,#REF!</definedName>
    <definedName name="Sund2.Fasteign">#REF!,#REF!</definedName>
    <definedName name="Sund2.Hlutabréf" localSheetId="0">#REF!</definedName>
    <definedName name="Sund2.Hlutabréf" localSheetId="1">#REF!</definedName>
    <definedName name="Sund2.Hlutabréf">#REF!</definedName>
    <definedName name="Sund2.Hlutdeild" localSheetId="0">#REF!</definedName>
    <definedName name="Sund2.Hlutdeild" localSheetId="1">#REF!</definedName>
    <definedName name="Sund2.Hlutdeild">#REF!</definedName>
    <definedName name="Sund2.Lánastofnana" localSheetId="0">#REF!,#REF!,#REF!</definedName>
    <definedName name="Sund2.Lánastofnana" localSheetId="1">#REF!,#REF!,#REF!</definedName>
    <definedName name="Sund2.Lánastofnana">#REF!,#REF!,#REF!</definedName>
    <definedName name="Sund2.Ríkis" localSheetId="0">SUM(#REF!)</definedName>
    <definedName name="Sund2.Ríkis" localSheetId="1">SUM(#REF!)</definedName>
    <definedName name="Sund2.Ríkis">SUM(#REF!)</definedName>
    <definedName name="Sund2.Önnur" localSheetId="0">#REF!</definedName>
    <definedName name="Sund2.Önnur" localSheetId="1">#REF!</definedName>
    <definedName name="Sund2.Önnur">#REF!</definedName>
    <definedName name="sv.afskr_kr" localSheetId="0">'[1]1400'!#REF!</definedName>
    <definedName name="sv.afskr_kr" localSheetId="1">'[1]1400'!#REF!</definedName>
    <definedName name="sv.afskr_kr">'[1]1400'!#REF!</definedName>
    <definedName name="sv.afskriftir" localSheetId="0">'[1]1400'!#REF!</definedName>
    <definedName name="sv.afskriftir" localSheetId="1">'[1]1400'!#REF!</definedName>
    <definedName name="sv.afskriftir">'[1]1400'!#REF!</definedName>
    <definedName name="sv.fjarm" localSheetId="0">'[1]1400'!#REF!</definedName>
    <definedName name="sv.fjarm" localSheetId="1">'[1]1400'!#REF!</definedName>
    <definedName name="sv.fjarm">'[1]1400'!#REF!</definedName>
    <definedName name="sv.laun" localSheetId="0">'[1]1400'!#REF!</definedName>
    <definedName name="sv.laun" localSheetId="1">'[1]1400'!#REF!</definedName>
    <definedName name="sv.laun">'[1]1400'!#REF!</definedName>
    <definedName name="sv.rekkostn" localSheetId="0">'[1]1400'!#REF!</definedName>
    <definedName name="sv.rekkostn" localSheetId="1">'[1]1400'!#REF!</definedName>
    <definedName name="sv.rekkostn">'[1]1400'!#REF!</definedName>
    <definedName name="sv.sala" localSheetId="0">SUM('[1]1400'!#REF!)</definedName>
    <definedName name="sv.sala" localSheetId="1">SUM('[1]1400'!#REF!)</definedName>
    <definedName name="sv.sala">SUM('[1]1400'!#REF!)</definedName>
    <definedName name="sv.umblaun" localSheetId="0">'[1]1400'!#REF!</definedName>
    <definedName name="sv.umblaun" localSheetId="1">'[1]1400'!#REF!</definedName>
    <definedName name="sv.umblaun">'[1]1400'!#REF!</definedName>
    <definedName name="sv.vörur" localSheetId="0">'[1]1400'!#REF!</definedName>
    <definedName name="sv.vörur" localSheetId="1">'[1]1400'!#REF!</definedName>
    <definedName name="sv.vörur">'[1]1400'!#REF!</definedName>
    <definedName name="th.adgj" localSheetId="0">'[1]1400'!#REF!</definedName>
    <definedName name="th.adgj" localSheetId="1">'[1]1400'!#REF!</definedName>
    <definedName name="th.adgj">'[1]1400'!#REF!</definedName>
    <definedName name="th.afskr_kr" localSheetId="0">'[1]1400'!#REF!</definedName>
    <definedName name="th.afskr_kr" localSheetId="1">'[1]1400'!#REF!</definedName>
    <definedName name="th.afskr_kr">'[1]1400'!#REF!</definedName>
    <definedName name="th.afskriftir" localSheetId="0">'[1]1400'!#REF!</definedName>
    <definedName name="th.afskriftir" localSheetId="1">'[1]1400'!#REF!</definedName>
    <definedName name="th.afskriftir">'[1]1400'!#REF!</definedName>
    <definedName name="th.efni" localSheetId="0">'[1]1400'!#REF!</definedName>
    <definedName name="th.efni" localSheetId="1">'[1]1400'!#REF!</definedName>
    <definedName name="th.efni">'[1]1400'!#REF!</definedName>
    <definedName name="th.fjarm" localSheetId="0">'[1]1400'!#REF!</definedName>
    <definedName name="th.fjarm" localSheetId="1">'[1]1400'!#REF!</definedName>
    <definedName name="th.fjarm">'[1]1400'!#REF!</definedName>
    <definedName name="th.laun" localSheetId="0">'[1]1400'!#REF!</definedName>
    <definedName name="th.laun" localSheetId="1">'[1]1400'!#REF!</definedName>
    <definedName name="th.laun">'[1]1400'!#REF!</definedName>
    <definedName name="th.ngr" localSheetId="0">'[1]1400'!#REF!</definedName>
    <definedName name="th.ngr" localSheetId="1">'[1]1400'!#REF!</definedName>
    <definedName name="th.ngr">'[1]1400'!#REF!</definedName>
    <definedName name="th.rekkostn" localSheetId="0">'[1]1400'!#REF!</definedName>
    <definedName name="th.rekkostn" localSheetId="1">'[1]1400'!#REF!</definedName>
    <definedName name="th.rekkostn">'[1]1400'!#REF!</definedName>
    <definedName name="th.sala" localSheetId="0">SUM('[1]1400'!#REF!)</definedName>
    <definedName name="th.sala" localSheetId="1">SUM('[1]1400'!#REF!)</definedName>
    <definedName name="th.sala">SUM('[1]1400'!#REF!)</definedName>
    <definedName name="th.umblaun" localSheetId="0">'[1]1400'!#REF!</definedName>
    <definedName name="th.umblaun" localSheetId="1">'[1]1400'!#REF!</definedName>
    <definedName name="th.umblaun">'[1]1400'!#REF!</definedName>
    <definedName name="v.adgj" localSheetId="0">'[1]1400'!#REF!</definedName>
    <definedName name="v.adgj" localSheetId="1">'[1]1400'!#REF!</definedName>
    <definedName name="v.adgj">'[1]1400'!#REF!</definedName>
    <definedName name="v.afskr_kr" localSheetId="0">+SUM('[1]1400'!#REF!)</definedName>
    <definedName name="v.afskr_kr" localSheetId="1">+SUM('[1]1400'!#REF!)</definedName>
    <definedName name="v.afskr_kr">+SUM('[1]1400'!#REF!)</definedName>
    <definedName name="v.afskriftir" localSheetId="0">'[1]1400'!#REF!</definedName>
    <definedName name="v.afskriftir" localSheetId="1">'[1]1400'!#REF!</definedName>
    <definedName name="v.afskriftir">'[1]1400'!#REF!</definedName>
    <definedName name="v.annar" localSheetId="0">'[1]1400'!#REF!</definedName>
    <definedName name="v.annar" localSheetId="1">'[1]1400'!#REF!</definedName>
    <definedName name="v.annar">'[1]1400'!#REF!</definedName>
    <definedName name="v.fjarm" localSheetId="0">'[1]1400'!#REF!</definedName>
    <definedName name="v.fjarm" localSheetId="1">'[1]1400'!#REF!</definedName>
    <definedName name="v.fjarm">'[1]1400'!#REF!</definedName>
    <definedName name="v.lan" localSheetId="0">'[1]1400'!#REF!</definedName>
    <definedName name="v.lan" localSheetId="1">'[1]1400'!#REF!</definedName>
    <definedName name="v.lan">'[1]1400'!#REF!</definedName>
    <definedName name="v.laun" localSheetId="0">'[1]1400'!#REF!</definedName>
    <definedName name="v.laun" localSheetId="1">'[1]1400'!#REF!</definedName>
    <definedName name="v.laun">'[1]1400'!#REF!</definedName>
    <definedName name="v.ngr" localSheetId="0">#REF!</definedName>
    <definedName name="v.ngr" localSheetId="1">#REF!</definedName>
    <definedName name="v.ngr">#REF!</definedName>
    <definedName name="v.rekkostn" localSheetId="0">'[1]1400'!#REF!</definedName>
    <definedName name="v.rekkostn" localSheetId="1">'[1]1400'!#REF!</definedName>
    <definedName name="v.rekkostn">'[1]1400'!#REF!</definedName>
    <definedName name="v.sala">SUM('[1]1400'!$V$8:$V$10)</definedName>
    <definedName name="v.umblaun" localSheetId="0">#REF!</definedName>
    <definedName name="v.umblaun" localSheetId="1">#REF!</definedName>
    <definedName name="v.umblaun">#REF!</definedName>
    <definedName name="v.vorur" localSheetId="0">#REF!</definedName>
    <definedName name="v.vorur" localSheetId="1">#REF!</definedName>
    <definedName name="v.vorur">#REF!</definedName>
    <definedName name="v.vörur" localSheetId="0">#REF!</definedName>
    <definedName name="v.vörur" localSheetId="1">#REF!</definedName>
    <definedName name="v.vörur">#REF!</definedName>
    <definedName name="velafyrning1" localSheetId="0">#REF!</definedName>
    <definedName name="velafyrning1" localSheetId="1">#REF!</definedName>
    <definedName name="velafyrning1">#REF!</definedName>
    <definedName name="velafyrning2" localSheetId="0">#REF!</definedName>
    <definedName name="velafyrning2" localSheetId="1">#REF!</definedName>
    <definedName name="velafyrning2">#REF!</definedName>
    <definedName name="velar" localSheetId="0">'[1]1400'!#REF!</definedName>
    <definedName name="velar" localSheetId="1">'[1]1400'!#REF!</definedName>
    <definedName name="velar">'[1]1400'!#REF!</definedName>
    <definedName name="Verdbréf" localSheetId="0">#REF!-#REF!+#REF!</definedName>
    <definedName name="Verdbréf" localSheetId="1">#REF!-#REF!+#REF!</definedName>
    <definedName name="Verdbréf">#REF!-#REF!+#REF!</definedName>
    <definedName name="vidskvixlar" localSheetId="0">'[1]1400'!#REF!</definedName>
    <definedName name="vidskvixlar" localSheetId="1">'[1]1400'!#REF!</definedName>
    <definedName name="vidskvixlar">'[1]1400'!#REF!</definedName>
    <definedName name="vixilskuld" localSheetId="0">'[1]1400'!#REF!</definedName>
    <definedName name="vixilskuld" localSheetId="1">'[1]1400'!#REF!</definedName>
    <definedName name="vixilskuld">'[1]1400'!#REF!</definedName>
    <definedName name="vixlar" localSheetId="0">'[1]1400'!#REF!</definedName>
    <definedName name="vixlar" localSheetId="1">'[1]1400'!#REF!</definedName>
    <definedName name="vixlar">'[1]1400'!#REF!</definedName>
    <definedName name="vkröfur" localSheetId="0">'[1]1400'!#REF!</definedName>
    <definedName name="vkröfur" localSheetId="1">'[1]1400'!#REF!</definedName>
    <definedName name="vkröfur">'[1]1400'!#REF!</definedName>
    <definedName name="vv.afskr_kr" localSheetId="0">'[1]1400'!#REF!</definedName>
    <definedName name="vv.afskr_kr" localSheetId="1">'[1]1400'!#REF!</definedName>
    <definedName name="vv.afskr_kr">'[1]1400'!#REF!</definedName>
    <definedName name="vv.afskriftir" localSheetId="0">'[1]1400'!#REF!</definedName>
    <definedName name="vv.afskriftir" localSheetId="1">'[1]1400'!#REF!</definedName>
    <definedName name="vv.afskriftir">'[1]1400'!#REF!</definedName>
    <definedName name="vv.fjarm" localSheetId="0">'[1]1400'!#REF!</definedName>
    <definedName name="vv.fjarm" localSheetId="1">'[1]1400'!#REF!</definedName>
    <definedName name="vv.fjarm">'[1]1400'!#REF!</definedName>
    <definedName name="vv.laun" localSheetId="0">'[1]1400'!#REF!</definedName>
    <definedName name="vv.laun" localSheetId="1">'[1]1400'!#REF!</definedName>
    <definedName name="vv.laun">'[1]1400'!#REF!</definedName>
    <definedName name="vv.rekkostn" localSheetId="0">'[1]1400'!#REF!</definedName>
    <definedName name="vv.rekkostn" localSheetId="1">'[1]1400'!#REF!</definedName>
    <definedName name="vv.rekkostn">'[1]1400'!#REF!</definedName>
    <definedName name="vv.sala" localSheetId="0">SUM('[1]1400'!#REF!)</definedName>
    <definedName name="vv.sala" localSheetId="1">SUM('[1]1400'!#REF!)</definedName>
    <definedName name="vv.sala">SUM('[1]1400'!#REF!)</definedName>
    <definedName name="vv.umblaun" localSheetId="0">'[1]1400'!#REF!</definedName>
    <definedName name="vv.umblaun" localSheetId="1">'[1]1400'!#REF!</definedName>
    <definedName name="vv.umblaun">'[1]1400'!#REF!</definedName>
    <definedName name="vv.vörur" localSheetId="0">'[1]1400'!#REF!</definedName>
    <definedName name="vv.vörur" localSheetId="1">'[1]1400'!#REF!</definedName>
    <definedName name="vv.vörur">'[1]1400'!#REF!</definedName>
    <definedName name="vverk.afskr_kr" localSheetId="0">'[1]1400'!#REF!</definedName>
    <definedName name="vverk.afskr_kr" localSheetId="1">'[1]1400'!#REF!</definedName>
    <definedName name="vverk.afskr_kr">'[1]1400'!#REF!</definedName>
    <definedName name="vverk.afskriftir" localSheetId="0">'[1]1400'!#REF!</definedName>
    <definedName name="vverk.afskriftir" localSheetId="1">'[1]1400'!#REF!</definedName>
    <definedName name="vverk.afskriftir">'[1]1400'!#REF!</definedName>
    <definedName name="vverk.fjarm" localSheetId="0">'[1]1400'!#REF!</definedName>
    <definedName name="vverk.fjarm" localSheetId="1">'[1]1400'!#REF!</definedName>
    <definedName name="vverk.fjarm">'[1]1400'!#REF!</definedName>
    <definedName name="vverk.laun" localSheetId="0">'[1]1400'!#REF!</definedName>
    <definedName name="vverk.laun" localSheetId="1">'[1]1400'!#REF!</definedName>
    <definedName name="vverk.laun">'[1]1400'!#REF!</definedName>
    <definedName name="vverk.rekkostn" localSheetId="0">'[1]1400'!#REF!</definedName>
    <definedName name="vverk.rekkostn" localSheetId="1">'[1]1400'!#REF!</definedName>
    <definedName name="vverk.rekkostn">'[1]1400'!#REF!</definedName>
    <definedName name="vverk.sala" localSheetId="0">SUM('[1]1400'!#REF!)</definedName>
    <definedName name="vverk.sala" localSheetId="1">SUM('[1]1400'!#REF!)</definedName>
    <definedName name="vverk.sala">SUM('[1]1400'!#REF!)</definedName>
    <definedName name="vverk.umblaun" localSheetId="0">'[1]1400'!#REF!</definedName>
    <definedName name="vverk.umblaun" localSheetId="1">'[1]1400'!#REF!</definedName>
    <definedName name="vverk.umblaun">'[1]1400'!#REF!</definedName>
    <definedName name="vverk.vörur" localSheetId="0">'[1]1400'!#REF!</definedName>
    <definedName name="vverk.vörur" localSheetId="1">'[1]1400'!#REF!</definedName>
    <definedName name="vverk.vörur">'[1]1400'!#REF!</definedName>
    <definedName name="vörubirg" localSheetId="0">'[1]1400'!#REF!</definedName>
    <definedName name="vörubirg" localSheetId="1">'[1]1400'!#REF!</definedName>
    <definedName name="vörubirg">'[1]1400'!#REF!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4" i="2" l="1"/>
  <c r="D53" i="2"/>
  <c r="D101" i="2"/>
  <c r="E56" i="2"/>
  <c r="D98" i="2"/>
  <c r="C95" i="2"/>
  <c r="E10" i="2" s="1"/>
  <c r="D94" i="2"/>
  <c r="F9" i="2" s="1"/>
  <c r="F10" i="2"/>
  <c r="C73" i="1"/>
  <c r="C75" i="1" s="1"/>
  <c r="D92" i="2"/>
  <c r="C91" i="2"/>
  <c r="G70" i="1"/>
  <c r="G71" i="1" s="1"/>
  <c r="G69" i="1"/>
  <c r="G67" i="1"/>
  <c r="C67" i="1"/>
  <c r="C69" i="1" s="1"/>
  <c r="D66" i="1"/>
  <c r="D65" i="1"/>
  <c r="K78" i="1"/>
  <c r="J78" i="1"/>
  <c r="I69" i="1"/>
  <c r="D69" i="1"/>
  <c r="G66" i="1"/>
  <c r="D77" i="2"/>
  <c r="C89" i="2"/>
  <c r="B89" i="2"/>
  <c r="D80" i="1"/>
  <c r="F80" i="1" s="1"/>
  <c r="C83" i="2"/>
  <c r="E28" i="2" s="1"/>
  <c r="D86" i="2"/>
  <c r="C56" i="1"/>
  <c r="C57" i="1" s="1"/>
  <c r="I54" i="1"/>
  <c r="I56" i="1" s="1"/>
  <c r="D80" i="2"/>
  <c r="L45" i="1"/>
  <c r="L47" i="1" s="1"/>
  <c r="C49" i="1"/>
  <c r="D52" i="2"/>
  <c r="E39" i="2"/>
  <c r="G39" i="2" s="1"/>
  <c r="F47" i="1"/>
  <c r="F49" i="1" s="1"/>
  <c r="H49" i="1" s="1"/>
  <c r="C47" i="1" s="1"/>
  <c r="C48" i="1" s="1"/>
  <c r="D71" i="2"/>
  <c r="F4" i="2" s="1"/>
  <c r="C68" i="2"/>
  <c r="E5" i="2" s="1"/>
  <c r="C33" i="1"/>
  <c r="E33" i="1" s="1"/>
  <c r="E59" i="2"/>
  <c r="H59" i="2" s="1"/>
  <c r="E58" i="2"/>
  <c r="H58" i="2" s="1"/>
  <c r="E57" i="2"/>
  <c r="H57" i="2" s="1"/>
  <c r="H56" i="2"/>
  <c r="E46" i="2"/>
  <c r="G46" i="2" s="1"/>
  <c r="E45" i="2"/>
  <c r="H45" i="2" s="1"/>
  <c r="E44" i="2"/>
  <c r="H44" i="2" s="1"/>
  <c r="E43" i="2"/>
  <c r="H43" i="2" s="1"/>
  <c r="E42" i="2"/>
  <c r="H42" i="2" s="1"/>
  <c r="E41" i="2"/>
  <c r="G41" i="2" s="1"/>
  <c r="E40" i="2"/>
  <c r="H40" i="2" s="1"/>
  <c r="E38" i="2"/>
  <c r="G38" i="2" s="1"/>
  <c r="J30" i="2"/>
  <c r="I30" i="2"/>
  <c r="F30" i="2"/>
  <c r="E30" i="2"/>
  <c r="D30" i="2"/>
  <c r="C30" i="2"/>
  <c r="J29" i="2"/>
  <c r="I29" i="2"/>
  <c r="F29" i="2"/>
  <c r="E29" i="2"/>
  <c r="J28" i="2"/>
  <c r="I28" i="2"/>
  <c r="F28" i="2"/>
  <c r="J27" i="2"/>
  <c r="I27" i="2"/>
  <c r="F27" i="2"/>
  <c r="E27" i="2"/>
  <c r="J26" i="2"/>
  <c r="I26" i="2"/>
  <c r="F26" i="2"/>
  <c r="E26" i="2"/>
  <c r="D26" i="2"/>
  <c r="C26" i="2"/>
  <c r="J25" i="2"/>
  <c r="I25" i="2"/>
  <c r="F25" i="2"/>
  <c r="E25" i="2"/>
  <c r="D25" i="2"/>
  <c r="C25" i="2"/>
  <c r="J24" i="2"/>
  <c r="I24" i="2"/>
  <c r="F24" i="2"/>
  <c r="E24" i="2"/>
  <c r="J23" i="2"/>
  <c r="I23" i="2"/>
  <c r="F23" i="2"/>
  <c r="E23" i="2"/>
  <c r="D23" i="2"/>
  <c r="C23" i="2"/>
  <c r="J22" i="2"/>
  <c r="I22" i="2"/>
  <c r="F22" i="2"/>
  <c r="E22" i="2"/>
  <c r="J21" i="2"/>
  <c r="I21" i="2"/>
  <c r="F21" i="2"/>
  <c r="E21" i="2"/>
  <c r="D21" i="2"/>
  <c r="C21" i="2"/>
  <c r="H20" i="2"/>
  <c r="G20" i="2"/>
  <c r="F20" i="2"/>
  <c r="E20" i="2"/>
  <c r="H19" i="2"/>
  <c r="G19" i="2"/>
  <c r="F19" i="2"/>
  <c r="E19" i="2"/>
  <c r="D19" i="2"/>
  <c r="C19" i="2"/>
  <c r="H18" i="2"/>
  <c r="G18" i="2"/>
  <c r="F18" i="2"/>
  <c r="E18" i="2"/>
  <c r="D18" i="2"/>
  <c r="C18" i="2"/>
  <c r="H17" i="2"/>
  <c r="G17" i="2"/>
  <c r="F17" i="2"/>
  <c r="E17" i="2"/>
  <c r="D17" i="2"/>
  <c r="C17" i="2"/>
  <c r="H16" i="2"/>
  <c r="G16" i="2"/>
  <c r="F16" i="2"/>
  <c r="E16" i="2"/>
  <c r="D16" i="2"/>
  <c r="C16" i="2"/>
  <c r="H15" i="2"/>
  <c r="G15" i="2"/>
  <c r="E15" i="2"/>
  <c r="D15" i="2"/>
  <c r="C15" i="2"/>
  <c r="H14" i="2"/>
  <c r="G14" i="2"/>
  <c r="E14" i="2"/>
  <c r="D14" i="2"/>
  <c r="C14" i="2"/>
  <c r="H13" i="2"/>
  <c r="G13" i="2"/>
  <c r="F13" i="2"/>
  <c r="D13" i="2"/>
  <c r="C13" i="2"/>
  <c r="H12" i="2"/>
  <c r="G12" i="2"/>
  <c r="F12" i="2"/>
  <c r="E12" i="2"/>
  <c r="D12" i="2"/>
  <c r="C12" i="2"/>
  <c r="H11" i="2"/>
  <c r="G11" i="2"/>
  <c r="F11" i="2"/>
  <c r="E11" i="2"/>
  <c r="D11" i="2"/>
  <c r="C11" i="2"/>
  <c r="H10" i="2"/>
  <c r="G10" i="2"/>
  <c r="D10" i="2"/>
  <c r="C10" i="2"/>
  <c r="H9" i="2"/>
  <c r="G9" i="2"/>
  <c r="E9" i="2"/>
  <c r="D9" i="2"/>
  <c r="C9" i="2"/>
  <c r="H8" i="2"/>
  <c r="G8" i="2"/>
  <c r="F8" i="2"/>
  <c r="E8" i="2"/>
  <c r="D8" i="2"/>
  <c r="C8" i="2"/>
  <c r="H7" i="2"/>
  <c r="G7" i="2"/>
  <c r="F7" i="2"/>
  <c r="E7" i="2"/>
  <c r="D7" i="2"/>
  <c r="C7" i="2"/>
  <c r="H6" i="2"/>
  <c r="G6" i="2"/>
  <c r="E6" i="2"/>
  <c r="D6" i="2"/>
  <c r="C6" i="2"/>
  <c r="H5" i="2"/>
  <c r="G5" i="2"/>
  <c r="F5" i="2"/>
  <c r="H4" i="2"/>
  <c r="G4" i="2"/>
  <c r="E4" i="2"/>
  <c r="D4" i="2"/>
  <c r="C4" i="2"/>
  <c r="E91" i="1"/>
  <c r="G91" i="1" s="1"/>
  <c r="E90" i="1"/>
  <c r="G90" i="1" s="1"/>
  <c r="E89" i="1"/>
  <c r="H89" i="1" s="1"/>
  <c r="E88" i="1"/>
  <c r="H88" i="1" s="1"/>
  <c r="H91" i="1"/>
  <c r="E87" i="1"/>
  <c r="G87" i="1" s="1"/>
  <c r="E86" i="1"/>
  <c r="G86" i="1" s="1"/>
  <c r="E41" i="1"/>
  <c r="F41" i="1" s="1"/>
  <c r="C73" i="2" s="1"/>
  <c r="D35" i="1"/>
  <c r="D36" i="1" s="1"/>
  <c r="D37" i="1" s="1"/>
  <c r="D39" i="1" s="1"/>
  <c r="E34" i="1"/>
  <c r="E26" i="1"/>
  <c r="D26" i="1"/>
  <c r="E75" i="1" l="1"/>
  <c r="C77" i="1"/>
  <c r="D71" i="1"/>
  <c r="C50" i="1"/>
  <c r="F6" i="2"/>
  <c r="J6" i="2" s="1"/>
  <c r="H46" i="2"/>
  <c r="G43" i="2"/>
  <c r="G45" i="2"/>
  <c r="G57" i="2"/>
  <c r="E57" i="1"/>
  <c r="F57" i="1" s="1"/>
  <c r="H90" i="1"/>
  <c r="H41" i="2"/>
  <c r="G56" i="2"/>
  <c r="J17" i="2"/>
  <c r="C31" i="2"/>
  <c r="D31" i="2"/>
  <c r="D28" i="1"/>
  <c r="C36" i="1"/>
  <c r="E36" i="1" s="1"/>
  <c r="E13" i="2"/>
  <c r="E31" i="2" s="1"/>
  <c r="D74" i="2"/>
  <c r="J5" i="2"/>
  <c r="H24" i="2"/>
  <c r="J7" i="2"/>
  <c r="J9" i="2"/>
  <c r="J19" i="2"/>
  <c r="G23" i="2"/>
  <c r="G27" i="2"/>
  <c r="H29" i="2"/>
  <c r="J12" i="2"/>
  <c r="H23" i="2"/>
  <c r="J20" i="2"/>
  <c r="J10" i="2"/>
  <c r="H21" i="2"/>
  <c r="I18" i="2"/>
  <c r="H30" i="2"/>
  <c r="H22" i="2"/>
  <c r="H26" i="2"/>
  <c r="I19" i="2"/>
  <c r="J8" i="2"/>
  <c r="J11" i="2"/>
  <c r="J4" i="2"/>
  <c r="G28" i="2"/>
  <c r="I20" i="2"/>
  <c r="G22" i="2"/>
  <c r="I9" i="2"/>
  <c r="J16" i="2"/>
  <c r="H25" i="2"/>
  <c r="I5" i="2"/>
  <c r="C52" i="2" s="1"/>
  <c r="E52" i="2" s="1"/>
  <c r="H52" i="2" s="1"/>
  <c r="I10" i="2"/>
  <c r="G26" i="2"/>
  <c r="H33" i="1"/>
  <c r="G89" i="1"/>
  <c r="H38" i="2"/>
  <c r="I8" i="2"/>
  <c r="C54" i="2" s="1"/>
  <c r="E54" i="2" s="1"/>
  <c r="H54" i="2" s="1"/>
  <c r="G24" i="2"/>
  <c r="C35" i="1"/>
  <c r="J18" i="2"/>
  <c r="H39" i="2"/>
  <c r="G30" i="2"/>
  <c r="H86" i="1"/>
  <c r="H27" i="2"/>
  <c r="G40" i="2"/>
  <c r="H87" i="1"/>
  <c r="I11" i="2"/>
  <c r="I16" i="2"/>
  <c r="G25" i="2"/>
  <c r="I7" i="2"/>
  <c r="I12" i="2"/>
  <c r="I17" i="2"/>
  <c r="G88" i="1"/>
  <c r="G29" i="2"/>
  <c r="G21" i="2"/>
  <c r="G58" i="2"/>
  <c r="H28" i="2"/>
  <c r="G42" i="2"/>
  <c r="I4" i="2"/>
  <c r="C51" i="2" s="1"/>
  <c r="G52" i="2"/>
  <c r="G59" i="2"/>
  <c r="G44" i="2"/>
  <c r="G54" i="2" l="1"/>
  <c r="C55" i="2"/>
  <c r="E55" i="2" s="1"/>
  <c r="I70" i="1"/>
  <c r="I6" i="2"/>
  <c r="C53" i="2" s="1"/>
  <c r="E53" i="2" s="1"/>
  <c r="G47" i="2"/>
  <c r="F14" i="2"/>
  <c r="J14" i="2" s="1"/>
  <c r="F15" i="2"/>
  <c r="G92" i="1"/>
  <c r="I13" i="2"/>
  <c r="J13" i="2"/>
  <c r="H92" i="1"/>
  <c r="H31" i="2"/>
  <c r="G31" i="2"/>
  <c r="C37" i="1"/>
  <c r="E35" i="1"/>
  <c r="H35" i="1"/>
  <c r="H37" i="1" s="1"/>
  <c r="H39" i="1" s="1"/>
  <c r="I39" i="1" s="1"/>
  <c r="P34" i="1"/>
  <c r="P36" i="1" s="1"/>
  <c r="D51" i="2" s="1"/>
  <c r="E51" i="2" s="1"/>
  <c r="H94" i="1"/>
  <c r="H47" i="2"/>
  <c r="J47" i="2" s="1"/>
  <c r="H53" i="2" l="1"/>
  <c r="G53" i="2"/>
  <c r="H55" i="2"/>
  <c r="G55" i="2"/>
  <c r="F31" i="2"/>
  <c r="I14" i="2"/>
  <c r="I15" i="2"/>
  <c r="J15" i="2"/>
  <c r="J31" i="2" s="1"/>
  <c r="H51" i="2"/>
  <c r="H60" i="2" s="1"/>
  <c r="G51" i="2"/>
  <c r="G60" i="2" s="1"/>
  <c r="G32" i="2"/>
  <c r="I64" i="2" s="1"/>
  <c r="L33" i="1"/>
  <c r="L35" i="1" s="1"/>
  <c r="L37" i="1" s="1"/>
  <c r="C38" i="1" s="1"/>
  <c r="E38" i="1" s="1"/>
  <c r="E37" i="1"/>
  <c r="I31" i="2" l="1"/>
  <c r="J32" i="2" s="1"/>
  <c r="J60" i="2"/>
  <c r="J62" i="2" s="1"/>
  <c r="C39" i="1"/>
  <c r="E39" i="1" s="1"/>
  <c r="I67" i="2" l="1"/>
  <c r="K67" i="2" l="1"/>
  <c r="I83" i="2"/>
  <c r="K83" i="2" s="1"/>
</calcChain>
</file>

<file path=xl/sharedStrings.xml><?xml version="1.0" encoding="utf-8"?>
<sst xmlns="http://schemas.openxmlformats.org/spreadsheetml/2006/main" count="221" uniqueCount="130">
  <si>
    <t xml:space="preserve">Verkefni </t>
  </si>
  <si>
    <t>Hér á eftir fylgir óleiðréttur prófjöfnuður fyrir Jöfnuð hf í árslok 2022.  Verkefni þitt er að reikna út rétta stöðu frestaðra skattskuldbindinga í árslok 2022 og gera viðeigandi færslur, og í því sambandi skal stemmt að því að hafa tekjuskattsstofns ársins eins lágan og hægt er samkvæmt skattareglum.  Enn fremur skal taka tillit til þeirra athugasemda og upplýsinga sem fylgja á eftir prófjöfnuðinum. Allar tölur eru í þúsundum króna.  Vinnublað fylgir á sér flipa.  Nægir að ganga frá vinnublaðinu og óþarfi er að stilla upp reikningsskilum.</t>
  </si>
  <si>
    <t>Debet</t>
  </si>
  <si>
    <t>Kredit</t>
  </si>
  <si>
    <t>Fasteign</t>
  </si>
  <si>
    <t>Vélar</t>
  </si>
  <si>
    <t>Hlutabréf</t>
  </si>
  <si>
    <t>Birgðir</t>
  </si>
  <si>
    <t>Viðskiptakröfur</t>
  </si>
  <si>
    <t>Niðurfærslureikningur viðsk.krafna</t>
  </si>
  <si>
    <t>Handbært fé</t>
  </si>
  <si>
    <t>Hlutafé</t>
  </si>
  <si>
    <t>Endurmatsreikningur</t>
  </si>
  <si>
    <t>Gagnvirðisreikningur</t>
  </si>
  <si>
    <t>Óráðst.eigið fé</t>
  </si>
  <si>
    <t>Tekjuskattsskuldbinding</t>
  </si>
  <si>
    <t>Langtímalán</t>
  </si>
  <si>
    <t>Viðskiptaskuldir</t>
  </si>
  <si>
    <t xml:space="preserve">Ógr. kostnaður </t>
  </si>
  <si>
    <t>Sala</t>
  </si>
  <si>
    <t>Vaxtatekjur</t>
  </si>
  <si>
    <t>Vörukaup</t>
  </si>
  <si>
    <t>Kostnaður</t>
  </si>
  <si>
    <t>Önnur vaxtagjöld</t>
  </si>
  <si>
    <t>Athugasemdir:</t>
  </si>
  <si>
    <t xml:space="preserve">1) </t>
  </si>
  <si>
    <t>Fasteign ásamt lóð var keypt á sínum tíma fyrir 950.000 og var búið að afskrifa um samtals 120.000 í árslok 2021 þegar endurmat að fjárhæð 150.000 var framkvæmt.   Afskrift í ársreikningi hefur verið 2% en 4% á framtali.  Hrakvirði fasteignar og lóðar var upphaflega metið 175.000  (þar af er lóðin 75.000) en frá og með árslokum 2022 þykir rétt að miða við að hrakvirðið sé 200.000 og þar af lóðin 85.000. Þá þykir ennfremur ástæða til þess að breyta afskriftatíma í bókhaldi og skal miða við endingartímann 40 ár í stað 50 ára eins og gert var við kaup.  Lóðin er ekki sérgreind en hluti hennar var 100.000 í upphaflegu kaupverði.  Endurmatsverð lóðarinnar er 25% hærra en upphaflegt verðmæti.</t>
  </si>
  <si>
    <t>Lóð</t>
  </si>
  <si>
    <t>Samtals</t>
  </si>
  <si>
    <t>Kaupverð</t>
  </si>
  <si>
    <t>Bókfært verð</t>
  </si>
  <si>
    <t>Skattaleg afskrift</t>
  </si>
  <si>
    <t>Afskrifað samtals</t>
  </si>
  <si>
    <t>Hrakvirði</t>
  </si>
  <si>
    <t>Afskriftarstofn</t>
  </si>
  <si>
    <t>Endurmat</t>
  </si>
  <si>
    <t>Árleg afskrift</t>
  </si>
  <si>
    <t>Árleg afskritft</t>
  </si>
  <si>
    <t>ár eftir</t>
  </si>
  <si>
    <t xml:space="preserve">2) </t>
  </si>
  <si>
    <t>Vélar greinast þannig: Vél A bókfært verð 122.500 í árslok 2021 (kaupverð 400.000 og afskrifuð um 25% á ári, áætlað hrakvirði 30.000).  Þessi vél var seld á 1. júní og nam söluandvirðið 85.000. Skattaleg afskrift véla er 30%.</t>
  </si>
  <si>
    <t>Vél B var keypt 1. febrúar 2022 fyrir 600.000. Vélina skal afskrifa um 25% á ári og gera ráð fyrir 50.000 í hrakvirði.  Á framtali þykir rétt að afskrifa hana um 30% á ári.</t>
  </si>
  <si>
    <t>3)</t>
  </si>
  <si>
    <r>
      <rPr>
        <sz val="11"/>
        <rFont val="Times New Roman"/>
        <family val="1"/>
        <charset val="1"/>
      </rPr>
      <t xml:space="preserve">Á hlutabréfareikningi eru hlutabréf í Spotta hf. sem keypt voru sem skammtímafjárfesting á árinu 2022 fyrir 85.000 og hlutabréf í Deiglunni ehf. sem voru bókfærð á 50.000 í árslok 2021, (kaupverð var 40.000).  Deiglan ehf. varð gjaldþrota á árinu og þarf því að afskrifta hlutaféð. </t>
    </r>
    <r>
      <rPr>
        <b/>
        <sz val="11"/>
        <rFont val="Times New Roman"/>
        <family val="1"/>
        <charset val="1"/>
      </rPr>
      <t xml:space="preserve"> </t>
    </r>
    <r>
      <rPr>
        <sz val="11"/>
        <rFont val="Times New Roman"/>
        <family val="1"/>
        <charset val="1"/>
      </rPr>
      <t>Markaðsvirði hlutabréfanna í Spotta hf. var í árslok er 105.000. Jafnframt fékk Jöfnuður ehf. 20.000 í arð árinu sem búið er að færa meðal vaxtatekna. Athugið reglur um skattalega meðferð hlutabréfa við gjaldþrot, heimilt að gjaldfæra kaupverð til skatts.</t>
    </r>
  </si>
  <si>
    <t>4)</t>
  </si>
  <si>
    <t>5)</t>
  </si>
  <si>
    <t>Langtímalán félagsins er með greiðslur 1. mars og 1. september ár hvert. Vextir af láninu nema 8%. Búið er að færa afborganir ársins.</t>
  </si>
  <si>
    <t>Skuld</t>
  </si>
  <si>
    <t>6)</t>
  </si>
  <si>
    <t xml:space="preserve">Tekjuskattur er 20% við lausn þessa verkefnis - bæði fyrir árið 2021 og 2022.   Ófrádráttarbær kostnaður meðtalinn í kostnaði er 20.000 </t>
  </si>
  <si>
    <t>Frestaður tekjuskattur 31/12/2021</t>
  </si>
  <si>
    <t>Bókf.verð</t>
  </si>
  <si>
    <t>Skattverð</t>
  </si>
  <si>
    <t>Mismunur</t>
  </si>
  <si>
    <t>Skattþrep</t>
  </si>
  <si>
    <t>Inneign</t>
  </si>
  <si>
    <t xml:space="preserve">Lóð </t>
  </si>
  <si>
    <t>Vél A</t>
  </si>
  <si>
    <t>Viðsk.kr.</t>
  </si>
  <si>
    <t>Yfirfæranlegt skattalegt tap</t>
  </si>
  <si>
    <t>Vinnublað verkefni</t>
  </si>
  <si>
    <t>Staða i árslok 2022</t>
  </si>
  <si>
    <t>Millifærslur</t>
  </si>
  <si>
    <t>Rekstrarreikningur</t>
  </si>
  <si>
    <t>Efnahagsreikningur</t>
  </si>
  <si>
    <t>Reikn.nr.</t>
  </si>
  <si>
    <t xml:space="preserve">millj. kr. </t>
  </si>
  <si>
    <t>Gjöld</t>
  </si>
  <si>
    <t>Tekjur</t>
  </si>
  <si>
    <t>Eignir</t>
  </si>
  <si>
    <t>Skuldir</t>
  </si>
  <si>
    <t>Efnahagsliður</t>
  </si>
  <si>
    <t>Tekjuliður</t>
  </si>
  <si>
    <t>Skattvinnublað:</t>
  </si>
  <si>
    <t>Breyting á árinu=</t>
  </si>
  <si>
    <t>Framtal:</t>
  </si>
  <si>
    <t>Hagnaður fyrir skatta</t>
  </si>
  <si>
    <t>Varanlegur mismunur:</t>
  </si>
  <si>
    <t>Tímabundinn mismunur</t>
  </si>
  <si>
    <t>Afskrift 2021</t>
  </si>
  <si>
    <t>Yfirfæranlegt skattalet tap</t>
  </si>
  <si>
    <t>Lóð sérgreind</t>
  </si>
  <si>
    <t>Afskrif fasteignar</t>
  </si>
  <si>
    <t>Uppleyst endurmat</t>
  </si>
  <si>
    <t>Leiðrétt söluverð vélar</t>
  </si>
  <si>
    <t>Afskrift vélar A</t>
  </si>
  <si>
    <t>Sölutap vélar</t>
  </si>
  <si>
    <t>Afskrift vél B</t>
  </si>
  <si>
    <t>Birgðabreyting</t>
  </si>
  <si>
    <t>Afskrifuð krafa</t>
  </si>
  <si>
    <t>Greidd eldri afskrifuð krafa</t>
  </si>
  <si>
    <t>Tapaðar kröfur á árinu</t>
  </si>
  <si>
    <t>Færslur:</t>
  </si>
  <si>
    <t>Reikn. Nr.</t>
  </si>
  <si>
    <t>Texti</t>
  </si>
  <si>
    <t>Ógreiddir áfallnir vextir</t>
  </si>
  <si>
    <t>Afskriftir</t>
  </si>
  <si>
    <t>Skattalegt verð 1/1</t>
  </si>
  <si>
    <t>Bókfært verð 1/1</t>
  </si>
  <si>
    <t>Söluverð</t>
  </si>
  <si>
    <t>Afskrift ársins</t>
  </si>
  <si>
    <t>Sölutap</t>
  </si>
  <si>
    <t>Afskrift</t>
  </si>
  <si>
    <t>Lán</t>
  </si>
  <si>
    <t>Aðrar tekjur</t>
  </si>
  <si>
    <t>Ófradrátturbær kostnaður</t>
  </si>
  <si>
    <t>Afskriftir skv. Rekstrarreikningi</t>
  </si>
  <si>
    <t>Skattleg afskrift fasteigna</t>
  </si>
  <si>
    <t>Afskrift vél A</t>
  </si>
  <si>
    <t>Afskrift véla B</t>
  </si>
  <si>
    <t>Skattaleg afskrift vél B</t>
  </si>
  <si>
    <t>Skattaleg niðurfærsla birgða 1/1</t>
  </si>
  <si>
    <t>Skattaleg niðurfærsla birgða 31/12</t>
  </si>
  <si>
    <t>Skattaleg niðurfærsla viðskiptakr. 1/1</t>
  </si>
  <si>
    <t>Skattaleg niðurfærsla viðskiptakr. 31/12</t>
  </si>
  <si>
    <t>Niðurfærsla viðskiptakrfan 1/1</t>
  </si>
  <si>
    <t>Niðurfærsla viðskiptakrfan 31/12</t>
  </si>
  <si>
    <t>Færsla</t>
  </si>
  <si>
    <t>Tekjuskattur</t>
  </si>
  <si>
    <t>Tekjuskattsskuldbindin</t>
  </si>
  <si>
    <t>Töpuð hlutabréf Spotta hf</t>
  </si>
  <si>
    <t>Kostnaðarverð</t>
  </si>
  <si>
    <t>Birgðir 1/1</t>
  </si>
  <si>
    <t>Birgðir 31/12</t>
  </si>
  <si>
    <t>Vörukaup ársins</t>
  </si>
  <si>
    <t>Birgir 31/12</t>
  </si>
  <si>
    <t>Niðurfærslureikn.</t>
  </si>
  <si>
    <r>
      <t>Birgðir í árslok 2022 námu 550.000 við söluverði</t>
    </r>
    <r>
      <rPr>
        <b/>
        <sz val="11"/>
        <rFont val="Times New Roman"/>
        <family val="1"/>
        <charset val="1"/>
      </rPr>
      <t xml:space="preserve">.  </t>
    </r>
    <r>
      <rPr>
        <sz val="11"/>
        <rFont val="Times New Roman"/>
        <family val="1"/>
        <charset val="1"/>
      </rPr>
      <t xml:space="preserve">Birgðir hafa verið færðar niður um 5% á framtali sem og viðskiptakröfur.   </t>
    </r>
    <r>
      <rPr>
        <b/>
        <sz val="11"/>
        <rFont val="Times New Roman"/>
        <family val="1"/>
      </rPr>
      <t>Samkvæmt upplýsingum frá bókara félagsins barst rétt fyrir áramótin reikningur frá erlendum birgja fyrir vörum að fjárhæð 250.000.</t>
    </r>
    <r>
      <rPr>
        <sz val="11"/>
        <rFont val="Times New Roman"/>
        <family val="1"/>
        <charset val="1"/>
      </rPr>
      <t xml:space="preserve"> Vörukaupin eru cif Reykjavík og eru vörurnar um borð í skipi á leið til landsins um áramótin. Viðskiptakröfur í árslok 2021 námu 400.000 og var staða á niðurfærslureikningi 25.000.  Viðskiptakröfur í árslok 2022 námu 500.000 og meðal þeirra er krafa að fjárhæð 20.000 sem þarf að afskrifa. Niðurfærsla viðskiptakrafna í árslok er metin hæfileg sem 6%  af viðskiptakröfum.</t>
    </r>
  </si>
  <si>
    <t>Vél B</t>
  </si>
  <si>
    <t>Skattalegur sölutap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</si>
</sst>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
    <numFmt numFmtId="165" formatCode="#,##0;\(#,##0\)"/>
    <numFmt numFmtId="166" formatCode="0.000"/>
    <numFmt numFmtId="167" formatCode="0.0000"/>
  </numFmts>
  <fonts count="14" x14ac:knownFonts="1">
    <font>
      <sz val="11"/>
      <color rgb="FF000000"/>
      <name val="Calibri"/>
      <family val="2"/>
      <charset val="1"/>
    </font>
    <font>
      <sz val="10"/>
      <name val="Arial"/>
    </font>
    <font>
      <sz val="11"/>
      <color rgb="FF000000"/>
      <name val="Times New Roman"/>
      <family val="1"/>
      <charset val="1"/>
    </font>
    <font>
      <b/>
      <sz val="11"/>
      <color rgb="FF000000"/>
      <name val="Times New Roman"/>
      <family val="1"/>
      <charset val="1"/>
    </font>
    <font>
      <sz val="11"/>
      <name val="Times New Roman"/>
      <family val="1"/>
      <charset val="1"/>
    </font>
    <font>
      <b/>
      <sz val="11"/>
      <name val="Times New Roman"/>
      <family val="1"/>
      <charset val="1"/>
    </font>
    <font>
      <u/>
      <sz val="11"/>
      <name val="Times New Roman"/>
      <family val="1"/>
      <charset val="1"/>
    </font>
    <font>
      <b/>
      <sz val="9"/>
      <name val="Times New Roman"/>
      <family val="1"/>
      <charset val="1"/>
    </font>
    <font>
      <b/>
      <sz val="10"/>
      <name val="Times New Roman"/>
      <family val="1"/>
      <charset val="1"/>
    </font>
    <font>
      <b/>
      <sz val="12"/>
      <color rgb="FF000000"/>
      <name val="Times New Roman"/>
      <family val="1"/>
      <charset val="1"/>
    </font>
    <font>
      <b/>
      <u/>
      <sz val="11"/>
      <color rgb="FF000000"/>
      <name val="Times New Roman"/>
      <family val="1"/>
      <charset val="1"/>
    </font>
    <font>
      <i/>
      <sz val="11"/>
      <color rgb="FF000000"/>
      <name val="Times New Roman"/>
      <family val="1"/>
      <charset val="1"/>
    </font>
    <font>
      <sz val="11"/>
      <color rgb="FF000000"/>
      <name val="Calibri"/>
      <family val="2"/>
      <charset val="1"/>
    </font>
    <font>
      <b/>
      <sz val="11"/>
      <name val="Times New Roman"/>
      <family val="1"/>
    </font>
  </fonts>
  <fills count="3">
    <fill>
      <patternFill patternType="none"/>
    </fill>
    <fill>
      <patternFill patternType="gray125"/>
    </fill>
    <fill>
      <patternFill patternType="solid">
        <fgColor rgb="FFFFFF00"/>
        <bgColor rgb="FFFFFF00"/>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indexed="64"/>
      </top>
      <bottom/>
      <diagonal/>
    </border>
  </borders>
  <cellStyleXfs count="3">
    <xf numFmtId="0" fontId="0" fillId="0" borderId="0"/>
    <xf numFmtId="41" fontId="1" fillId="0" borderId="0" applyBorder="0" applyAlignment="0" applyProtection="0"/>
    <xf numFmtId="9" fontId="12" fillId="0" borderId="0" applyBorder="0" applyProtection="0"/>
  </cellStyleXfs>
  <cellXfs count="55">
    <xf numFmtId="0" fontId="0" fillId="0" borderId="0" xfId="0"/>
    <xf numFmtId="0" fontId="4" fillId="0" borderId="0" xfId="0" applyFont="1" applyAlignment="1">
      <alignment horizontal="justify" vertical="top"/>
    </xf>
    <xf numFmtId="0" fontId="2" fillId="0" borderId="0" xfId="0" applyFont="1"/>
    <xf numFmtId="0" fontId="3" fillId="0" borderId="0" xfId="0" applyFont="1"/>
    <xf numFmtId="4" fontId="2" fillId="0" borderId="0" xfId="0" applyNumberFormat="1" applyFont="1"/>
    <xf numFmtId="0" fontId="3" fillId="0" borderId="0" xfId="0" applyFont="1" applyAlignment="1">
      <alignment horizontal="right"/>
    </xf>
    <xf numFmtId="0" fontId="4" fillId="0" borderId="0" xfId="0" applyFont="1"/>
    <xf numFmtId="4" fontId="4" fillId="0" borderId="0" xfId="0" applyNumberFormat="1" applyFont="1"/>
    <xf numFmtId="4" fontId="4" fillId="0" borderId="1" xfId="0" applyNumberFormat="1" applyFont="1" applyBorder="1" applyAlignment="1">
      <alignment horizontal="right"/>
    </xf>
    <xf numFmtId="10" fontId="2" fillId="0" borderId="0" xfId="0" applyNumberFormat="1" applyFont="1"/>
    <xf numFmtId="164" fontId="4" fillId="0" borderId="0" xfId="0" applyNumberFormat="1" applyFont="1"/>
    <xf numFmtId="3" fontId="2" fillId="0" borderId="0" xfId="0" applyNumberFormat="1" applyFont="1"/>
    <xf numFmtId="3" fontId="4" fillId="0" borderId="2" xfId="0" applyNumberFormat="1" applyFont="1" applyBorder="1"/>
    <xf numFmtId="0" fontId="5" fillId="0" borderId="0" xfId="0" applyFont="1"/>
    <xf numFmtId="0" fontId="4" fillId="0" borderId="0" xfId="0" applyFont="1" applyAlignment="1">
      <alignment horizontal="center" vertical="top"/>
    </xf>
    <xf numFmtId="0" fontId="2" fillId="0" borderId="0" xfId="0" applyFont="1" applyAlignment="1">
      <alignment horizontal="justify" vertical="top"/>
    </xf>
    <xf numFmtId="3" fontId="2" fillId="0" borderId="1" xfId="0" applyNumberFormat="1" applyFont="1" applyBorder="1"/>
    <xf numFmtId="9" fontId="2" fillId="0" borderId="0" xfId="0" applyNumberFormat="1" applyFont="1"/>
    <xf numFmtId="9" fontId="2" fillId="0" borderId="0" xfId="2" applyFont="1" applyBorder="1" applyProtection="1"/>
    <xf numFmtId="0" fontId="4" fillId="0" borderId="0" xfId="0" applyFont="1" applyAlignment="1">
      <alignment horizontal="center"/>
    </xf>
    <xf numFmtId="165" fontId="4" fillId="0" borderId="1" xfId="0" applyNumberFormat="1" applyFont="1" applyBorder="1" applyAlignment="1">
      <alignment horizontal="right"/>
    </xf>
    <xf numFmtId="2" fontId="4" fillId="0" borderId="0" xfId="0" applyNumberFormat="1" applyFont="1"/>
    <xf numFmtId="165" fontId="4" fillId="0" borderId="0" xfId="0" applyNumberFormat="1" applyFont="1"/>
    <xf numFmtId="3" fontId="4" fillId="0" borderId="0" xfId="0" applyNumberFormat="1" applyFont="1"/>
    <xf numFmtId="3" fontId="4" fillId="0" borderId="1" xfId="0" applyNumberFormat="1" applyFont="1" applyBorder="1" applyAlignment="1">
      <alignment horizontal="right"/>
    </xf>
    <xf numFmtId="0" fontId="6" fillId="0" borderId="0" xfId="0" applyFont="1"/>
    <xf numFmtId="9" fontId="4" fillId="0" borderId="0" xfId="0" applyNumberFormat="1" applyFont="1"/>
    <xf numFmtId="0" fontId="8" fillId="0" borderId="0" xfId="0" applyFont="1" applyAlignment="1">
      <alignment horizontal="center"/>
    </xf>
    <xf numFmtId="0" fontId="5" fillId="0" borderId="1" xfId="0" applyFont="1" applyBorder="1" applyAlignment="1">
      <alignment horizontal="center"/>
    </xf>
    <xf numFmtId="0" fontId="5" fillId="0" borderId="1" xfId="0" applyFont="1" applyBorder="1" applyAlignment="1">
      <alignment horizontal="right"/>
    </xf>
    <xf numFmtId="3" fontId="4" fillId="0" borderId="1" xfId="0" applyNumberFormat="1" applyFont="1" applyBorder="1"/>
    <xf numFmtId="166" fontId="0" fillId="0" borderId="0" xfId="0" applyNumberFormat="1"/>
    <xf numFmtId="2" fontId="4" fillId="0" borderId="1" xfId="0" applyNumberFormat="1" applyFont="1" applyBorder="1"/>
    <xf numFmtId="167" fontId="4" fillId="0" borderId="1" xfId="0" applyNumberFormat="1" applyFont="1" applyBorder="1"/>
    <xf numFmtId="167" fontId="4" fillId="0" borderId="1" xfId="0" applyNumberFormat="1" applyFont="1" applyBorder="1" applyAlignment="1">
      <alignment horizontal="right"/>
    </xf>
    <xf numFmtId="167" fontId="4" fillId="0" borderId="0" xfId="0" applyNumberFormat="1" applyFont="1"/>
    <xf numFmtId="0" fontId="4" fillId="0" borderId="0" xfId="0" applyFont="1" applyAlignment="1">
      <alignment horizontal="right"/>
    </xf>
    <xf numFmtId="0" fontId="9" fillId="0" borderId="0" xfId="0" applyFont="1"/>
    <xf numFmtId="0" fontId="10" fillId="0" borderId="0" xfId="0" applyFont="1"/>
    <xf numFmtId="0" fontId="3" fillId="2" borderId="1" xfId="0" applyFont="1" applyFill="1" applyBorder="1" applyAlignment="1">
      <alignment horizontal="right"/>
    </xf>
    <xf numFmtId="0" fontId="3" fillId="2" borderId="1" xfId="0" applyFont="1" applyFill="1" applyBorder="1" applyAlignment="1">
      <alignment horizontal="center"/>
    </xf>
    <xf numFmtId="0" fontId="11" fillId="0" borderId="0" xfId="0" applyFont="1"/>
    <xf numFmtId="0" fontId="2" fillId="0" borderId="0" xfId="0" applyFont="1" applyAlignment="1">
      <alignment horizontal="center"/>
    </xf>
    <xf numFmtId="2" fontId="0" fillId="0" borderId="0" xfId="0" applyNumberFormat="1"/>
    <xf numFmtId="4" fontId="0" fillId="0" borderId="0" xfId="0" applyNumberFormat="1"/>
    <xf numFmtId="3" fontId="2" fillId="0" borderId="2" xfId="0" applyNumberFormat="1" applyFont="1" applyBorder="1"/>
    <xf numFmtId="3" fontId="0" fillId="0" borderId="0" xfId="0" applyNumberFormat="1"/>
    <xf numFmtId="9" fontId="4" fillId="0" borderId="0" xfId="0" applyNumberFormat="1" applyFont="1" applyAlignment="1">
      <alignment horizontal="justify" vertical="top"/>
    </xf>
    <xf numFmtId="3" fontId="4" fillId="0" borderId="0" xfId="0" applyNumberFormat="1" applyFont="1" applyAlignment="1">
      <alignment horizontal="justify" vertical="top"/>
    </xf>
    <xf numFmtId="41" fontId="1" fillId="0" borderId="0" xfId="1" applyAlignment="1">
      <alignment horizontal="justify" vertical="top"/>
    </xf>
    <xf numFmtId="3" fontId="2" fillId="0" borderId="3" xfId="0" applyNumberFormat="1" applyFont="1" applyBorder="1"/>
    <xf numFmtId="10" fontId="2" fillId="0" borderId="0" xfId="2" applyNumberFormat="1" applyFont="1" applyBorder="1" applyProtection="1"/>
    <xf numFmtId="0" fontId="4" fillId="0" borderId="0" xfId="0" applyFont="1" applyAlignment="1">
      <alignment horizontal="justify" vertical="top"/>
    </xf>
    <xf numFmtId="0" fontId="7" fillId="0" borderId="0" xfId="0" applyFont="1" applyAlignment="1">
      <alignment horizontal="center"/>
    </xf>
    <xf numFmtId="0" fontId="5" fillId="0" borderId="0" xfId="0" applyFont="1" applyAlignment="1">
      <alignment horizontal="center"/>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RVKFSR02\Sameign$\Vinnumappa\H&#243;pur-1\Umsj-44-BNB\L&#246;ga&#240;ilar\Sk&#253;rr\2003\30.09.2003\30.06.98\UPPGJ06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400"/>
      <sheetName val="1410"/>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94"/>
  <sheetViews>
    <sheetView topLeftCell="A43" zoomScale="120" zoomScaleNormal="120" workbookViewId="0">
      <selection activeCell="D91" sqref="D91:E91"/>
    </sheetView>
  </sheetViews>
  <sheetFormatPr defaultColWidth="9.140625" defaultRowHeight="15" x14ac:dyDescent="0.25"/>
  <cols>
    <col min="1" max="1" width="9.140625" style="2"/>
    <col min="2" max="2" width="43.85546875" style="2" customWidth="1"/>
    <col min="3" max="3" width="11.85546875" style="2" customWidth="1"/>
    <col min="4" max="4" width="13" style="2" customWidth="1"/>
    <col min="5" max="5" width="12" style="2" customWidth="1"/>
    <col min="6" max="6" width="13.7109375" style="2" customWidth="1"/>
    <col min="7" max="7" width="15.140625" style="2" customWidth="1"/>
    <col min="8" max="10" width="9.140625" style="2"/>
    <col min="11" max="11" width="18.28515625" style="2" customWidth="1"/>
    <col min="12" max="14" width="9.140625" style="2"/>
    <col min="15" max="15" width="13.140625" style="2" customWidth="1"/>
    <col min="16" max="1024" width="9.140625" style="2"/>
  </cols>
  <sheetData>
    <row r="1" spans="1:11" x14ac:dyDescent="0.25">
      <c r="A1" s="3" t="s">
        <v>0</v>
      </c>
      <c r="D1" s="4"/>
      <c r="E1" s="4"/>
      <c r="F1" s="5"/>
    </row>
    <row r="2" spans="1:11" x14ac:dyDescent="0.25">
      <c r="D2" s="4"/>
      <c r="E2" s="4"/>
      <c r="F2" s="4"/>
      <c r="G2" s="4"/>
    </row>
    <row r="3" spans="1:11" ht="76.5" customHeight="1" x14ac:dyDescent="0.25">
      <c r="A3" s="52" t="s">
        <v>1</v>
      </c>
      <c r="B3" s="52"/>
      <c r="C3" s="52"/>
      <c r="D3" s="52"/>
      <c r="E3" s="52"/>
      <c r="F3" s="52"/>
    </row>
    <row r="4" spans="1:11" x14ac:dyDescent="0.25">
      <c r="A4" s="6"/>
      <c r="B4" s="6"/>
      <c r="C4" s="6"/>
      <c r="D4" s="7"/>
      <c r="E4" s="7"/>
      <c r="F4" s="6"/>
    </row>
    <row r="5" spans="1:11" x14ac:dyDescent="0.25">
      <c r="A5" s="6"/>
      <c r="B5" s="6"/>
      <c r="C5" s="6"/>
      <c r="D5" s="8" t="s">
        <v>2</v>
      </c>
      <c r="E5" s="8" t="s">
        <v>3</v>
      </c>
      <c r="F5" s="6"/>
      <c r="K5" s="9"/>
    </row>
    <row r="6" spans="1:11" x14ac:dyDescent="0.25">
      <c r="A6" s="6"/>
      <c r="B6" s="10" t="s">
        <v>4</v>
      </c>
      <c r="C6" s="6"/>
      <c r="D6" s="11">
        <v>980000</v>
      </c>
      <c r="E6" s="11">
        <v>0</v>
      </c>
      <c r="F6" s="6"/>
    </row>
    <row r="7" spans="1:11" x14ac:dyDescent="0.25">
      <c r="A7" s="6"/>
      <c r="B7" s="10" t="s">
        <v>5</v>
      </c>
      <c r="C7" s="6"/>
      <c r="D7" s="11">
        <v>637500</v>
      </c>
      <c r="E7" s="11">
        <v>0</v>
      </c>
      <c r="F7" s="6"/>
    </row>
    <row r="8" spans="1:11" x14ac:dyDescent="0.25">
      <c r="A8" s="6"/>
      <c r="B8" s="10" t="s">
        <v>6</v>
      </c>
      <c r="C8" s="6"/>
      <c r="D8" s="11">
        <v>135000</v>
      </c>
      <c r="E8" s="11">
        <v>0</v>
      </c>
      <c r="F8" s="6"/>
    </row>
    <row r="9" spans="1:11" x14ac:dyDescent="0.25">
      <c r="A9" s="6"/>
      <c r="B9" s="10" t="s">
        <v>7</v>
      </c>
      <c r="C9" s="6"/>
      <c r="D9" s="11">
        <v>350000</v>
      </c>
      <c r="E9" s="11">
        <v>0</v>
      </c>
      <c r="F9" s="6"/>
    </row>
    <row r="10" spans="1:11" x14ac:dyDescent="0.25">
      <c r="A10" s="6"/>
      <c r="B10" s="10" t="s">
        <v>8</v>
      </c>
      <c r="C10" s="6"/>
      <c r="D10" s="11">
        <v>500000</v>
      </c>
      <c r="E10" s="11">
        <v>0</v>
      </c>
      <c r="F10" s="6"/>
    </row>
    <row r="11" spans="1:11" x14ac:dyDescent="0.25">
      <c r="A11" s="6"/>
      <c r="B11" s="10" t="s">
        <v>9</v>
      </c>
      <c r="C11" s="6"/>
      <c r="D11" s="11">
        <v>0</v>
      </c>
      <c r="E11" s="11">
        <v>20000</v>
      </c>
      <c r="F11" s="6"/>
    </row>
    <row r="12" spans="1:11" x14ac:dyDescent="0.25">
      <c r="A12" s="6"/>
      <c r="B12" s="10" t="s">
        <v>10</v>
      </c>
      <c r="C12" s="6"/>
      <c r="D12" s="11">
        <v>1023799</v>
      </c>
      <c r="E12" s="11">
        <v>0</v>
      </c>
      <c r="F12" s="6"/>
    </row>
    <row r="13" spans="1:11" x14ac:dyDescent="0.25">
      <c r="A13" s="6"/>
      <c r="B13" s="10" t="s">
        <v>11</v>
      </c>
      <c r="C13" s="6"/>
      <c r="D13" s="11">
        <v>0</v>
      </c>
      <c r="E13" s="11">
        <v>365000</v>
      </c>
      <c r="F13" s="6"/>
    </row>
    <row r="14" spans="1:11" x14ac:dyDescent="0.25">
      <c r="A14" s="6"/>
      <c r="B14" s="10" t="s">
        <v>12</v>
      </c>
      <c r="C14" s="6"/>
      <c r="D14" s="11">
        <v>0</v>
      </c>
      <c r="E14" s="11">
        <v>120000</v>
      </c>
      <c r="F14" s="6"/>
    </row>
    <row r="15" spans="1:11" x14ac:dyDescent="0.25">
      <c r="A15" s="6"/>
      <c r="B15" s="10" t="s">
        <v>13</v>
      </c>
      <c r="C15" s="6"/>
      <c r="D15" s="11">
        <v>0</v>
      </c>
      <c r="E15" s="11">
        <v>10000</v>
      </c>
      <c r="F15" s="6"/>
    </row>
    <row r="16" spans="1:11" x14ac:dyDescent="0.25">
      <c r="A16" s="6"/>
      <c r="B16" s="10" t="s">
        <v>14</v>
      </c>
      <c r="C16" s="6"/>
      <c r="D16" s="11">
        <v>0</v>
      </c>
      <c r="E16" s="11">
        <v>885299</v>
      </c>
      <c r="F16" s="6"/>
    </row>
    <row r="17" spans="1:6" x14ac:dyDescent="0.25">
      <c r="A17" s="6"/>
      <c r="B17" s="10" t="s">
        <v>15</v>
      </c>
      <c r="C17" s="6"/>
      <c r="D17" s="11">
        <v>0</v>
      </c>
      <c r="E17" s="11">
        <v>48960</v>
      </c>
      <c r="F17" s="6"/>
    </row>
    <row r="18" spans="1:6" x14ac:dyDescent="0.25">
      <c r="A18" s="6"/>
      <c r="B18" s="10" t="s">
        <v>16</v>
      </c>
      <c r="C18" s="6"/>
      <c r="D18" s="11">
        <v>0</v>
      </c>
      <c r="E18" s="11">
        <v>880000</v>
      </c>
      <c r="F18" s="6"/>
    </row>
    <row r="19" spans="1:6" x14ac:dyDescent="0.25">
      <c r="A19" s="6"/>
      <c r="B19" s="10" t="s">
        <v>17</v>
      </c>
      <c r="C19" s="6"/>
      <c r="D19" s="11">
        <v>0</v>
      </c>
      <c r="E19" s="11">
        <v>275000</v>
      </c>
      <c r="F19" s="6"/>
    </row>
    <row r="20" spans="1:6" x14ac:dyDescent="0.25">
      <c r="A20" s="6"/>
      <c r="B20" s="10" t="s">
        <v>18</v>
      </c>
      <c r="C20" s="6"/>
      <c r="D20" s="11">
        <v>0</v>
      </c>
      <c r="E20" s="11">
        <v>142600</v>
      </c>
      <c r="F20" s="6"/>
    </row>
    <row r="21" spans="1:6" x14ac:dyDescent="0.25">
      <c r="A21" s="6"/>
      <c r="B21" s="10" t="s">
        <v>19</v>
      </c>
      <c r="C21" s="6"/>
      <c r="D21" s="11">
        <v>0</v>
      </c>
      <c r="E21" s="11">
        <v>7584600</v>
      </c>
      <c r="F21" s="6"/>
    </row>
    <row r="22" spans="1:6" x14ac:dyDescent="0.25">
      <c r="A22" s="6"/>
      <c r="B22" s="10" t="s">
        <v>20</v>
      </c>
      <c r="C22" s="6"/>
      <c r="D22" s="11">
        <v>0</v>
      </c>
      <c r="E22" s="11">
        <v>13000</v>
      </c>
      <c r="F22" s="6"/>
    </row>
    <row r="23" spans="1:6" x14ac:dyDescent="0.25">
      <c r="A23" s="6"/>
      <c r="B23" s="10" t="s">
        <v>21</v>
      </c>
      <c r="C23" s="6"/>
      <c r="D23" s="11">
        <v>4800000</v>
      </c>
      <c r="E23" s="11">
        <v>0</v>
      </c>
      <c r="F23" s="6"/>
    </row>
    <row r="24" spans="1:6" x14ac:dyDescent="0.25">
      <c r="A24" s="6"/>
      <c r="B24" s="10" t="s">
        <v>22</v>
      </c>
      <c r="C24" s="6"/>
      <c r="D24" s="11">
        <v>1850560</v>
      </c>
      <c r="E24" s="11">
        <v>0</v>
      </c>
      <c r="F24" s="6"/>
    </row>
    <row r="25" spans="1:6" x14ac:dyDescent="0.25">
      <c r="A25" s="6"/>
      <c r="B25" s="10" t="s">
        <v>23</v>
      </c>
      <c r="C25" s="6"/>
      <c r="D25" s="11">
        <v>67600</v>
      </c>
      <c r="E25" s="11">
        <v>0</v>
      </c>
      <c r="F25" s="6"/>
    </row>
    <row r="26" spans="1:6" x14ac:dyDescent="0.25">
      <c r="A26" s="6"/>
      <c r="B26" s="6"/>
      <c r="C26" s="6"/>
      <c r="D26" s="12">
        <f>SUM(D6:D25)</f>
        <v>10344459</v>
      </c>
      <c r="E26" s="12">
        <f>SUM(E6:E25)</f>
        <v>10344459</v>
      </c>
      <c r="F26" s="6"/>
    </row>
    <row r="27" spans="1:6" x14ac:dyDescent="0.25">
      <c r="A27" s="6"/>
      <c r="B27" s="6"/>
      <c r="C27" s="6"/>
      <c r="D27" s="7"/>
      <c r="E27" s="7"/>
      <c r="F27" s="6"/>
    </row>
    <row r="28" spans="1:6" x14ac:dyDescent="0.25">
      <c r="A28" s="13" t="s">
        <v>24</v>
      </c>
      <c r="B28" s="6"/>
      <c r="C28" s="6"/>
      <c r="D28" s="11">
        <f>D26-E26</f>
        <v>0</v>
      </c>
      <c r="E28" s="7"/>
      <c r="F28" s="6"/>
    </row>
    <row r="29" spans="1:6" x14ac:dyDescent="0.25">
      <c r="A29" s="6"/>
      <c r="B29" s="6"/>
      <c r="C29" s="6"/>
      <c r="D29" s="7"/>
      <c r="E29" s="7"/>
      <c r="F29" s="6"/>
    </row>
    <row r="30" spans="1:6" ht="131.25" customHeight="1" x14ac:dyDescent="0.25">
      <c r="A30" s="14" t="s">
        <v>25</v>
      </c>
      <c r="B30" s="52" t="s">
        <v>26</v>
      </c>
      <c r="C30" s="52"/>
      <c r="D30" s="52"/>
      <c r="E30" s="52"/>
      <c r="F30" s="52"/>
    </row>
    <row r="31" spans="1:6" x14ac:dyDescent="0.25">
      <c r="A31" s="14"/>
      <c r="B31" s="1"/>
      <c r="C31" s="15"/>
      <c r="D31" s="15"/>
      <c r="E31" s="15"/>
      <c r="F31" s="15"/>
    </row>
    <row r="32" spans="1:6" x14ac:dyDescent="0.25">
      <c r="A32" s="14"/>
      <c r="B32" s="1"/>
      <c r="C32" s="15" t="s">
        <v>4</v>
      </c>
      <c r="D32" s="15" t="s">
        <v>27</v>
      </c>
      <c r="E32" s="15" t="s">
        <v>28</v>
      </c>
      <c r="F32" s="15"/>
    </row>
    <row r="33" spans="1:17" x14ac:dyDescent="0.25">
      <c r="A33" s="14"/>
      <c r="B33" s="1" t="s">
        <v>29</v>
      </c>
      <c r="C33" s="11">
        <f>950000-D33</f>
        <v>850000</v>
      </c>
      <c r="D33" s="11">
        <v>100000</v>
      </c>
      <c r="E33" s="11">
        <f>C33+D33</f>
        <v>950000</v>
      </c>
      <c r="F33" s="11"/>
      <c r="G33" s="11" t="s">
        <v>29</v>
      </c>
      <c r="H33" s="11">
        <f>C33</f>
        <v>850000</v>
      </c>
      <c r="I33" s="11"/>
      <c r="J33" s="11"/>
      <c r="K33" s="11" t="s">
        <v>30</v>
      </c>
      <c r="L33" s="11">
        <f>C37</f>
        <v>855000</v>
      </c>
      <c r="M33" s="11"/>
      <c r="O33" s="2" t="s">
        <v>31</v>
      </c>
    </row>
    <row r="34" spans="1:17" x14ac:dyDescent="0.25">
      <c r="A34" s="14"/>
      <c r="B34" s="1" t="s">
        <v>32</v>
      </c>
      <c r="C34" s="16">
        <v>-120000</v>
      </c>
      <c r="D34" s="16"/>
      <c r="E34" s="16">
        <f>C34+D34</f>
        <v>-120000</v>
      </c>
      <c r="F34" s="11"/>
      <c r="G34" s="11" t="s">
        <v>33</v>
      </c>
      <c r="H34" s="16">
        <v>-100000</v>
      </c>
      <c r="I34" s="11"/>
      <c r="J34" s="11"/>
      <c r="K34" s="11" t="s">
        <v>33</v>
      </c>
      <c r="L34" s="16">
        <v>-120000</v>
      </c>
      <c r="M34" s="11"/>
      <c r="O34" s="2" t="s">
        <v>29</v>
      </c>
      <c r="P34" s="11">
        <f>H33</f>
        <v>850000</v>
      </c>
    </row>
    <row r="35" spans="1:17" x14ac:dyDescent="0.25">
      <c r="A35" s="14"/>
      <c r="B35" s="1"/>
      <c r="C35" s="11">
        <f>SUM(C33:C34)</f>
        <v>730000</v>
      </c>
      <c r="D35" s="11">
        <f>D33</f>
        <v>100000</v>
      </c>
      <c r="E35" s="11">
        <f>C35+D35</f>
        <v>830000</v>
      </c>
      <c r="F35" s="11"/>
      <c r="G35" s="11" t="s">
        <v>34</v>
      </c>
      <c r="H35" s="11">
        <f>SUM(H33:H34)</f>
        <v>750000</v>
      </c>
      <c r="I35" s="11"/>
      <c r="J35" s="11"/>
      <c r="K35" s="11" t="s">
        <v>34</v>
      </c>
      <c r="L35" s="11">
        <f>L33+L34</f>
        <v>735000</v>
      </c>
      <c r="M35" s="11"/>
    </row>
    <row r="36" spans="1:17" x14ac:dyDescent="0.25">
      <c r="A36" s="14"/>
      <c r="B36" s="1" t="s">
        <v>35</v>
      </c>
      <c r="C36" s="16">
        <f>150000-D36</f>
        <v>125000</v>
      </c>
      <c r="D36" s="16">
        <f>D35*25%</f>
        <v>25000</v>
      </c>
      <c r="E36" s="16">
        <f>SUM(C36:D36)</f>
        <v>150000</v>
      </c>
      <c r="F36" s="11"/>
      <c r="G36" s="11"/>
      <c r="H36" s="11"/>
      <c r="I36" s="11"/>
      <c r="J36" s="11"/>
      <c r="K36" s="11"/>
      <c r="L36" s="11"/>
      <c r="M36" s="11"/>
      <c r="O36" s="2" t="s">
        <v>36</v>
      </c>
      <c r="P36" s="11">
        <f>P34*Q36</f>
        <v>51000</v>
      </c>
      <c r="Q36" s="17">
        <v>0.06</v>
      </c>
    </row>
    <row r="37" spans="1:17" x14ac:dyDescent="0.25">
      <c r="A37" s="14"/>
      <c r="B37" s="1"/>
      <c r="C37" s="11">
        <f>C35+C36</f>
        <v>855000</v>
      </c>
      <c r="D37" s="11">
        <f>D35+D36</f>
        <v>125000</v>
      </c>
      <c r="E37" s="11">
        <f>SUM(C37:D37)</f>
        <v>980000</v>
      </c>
      <c r="F37" s="11"/>
      <c r="G37" s="11" t="s">
        <v>37</v>
      </c>
      <c r="H37" s="11">
        <f>H35*I37</f>
        <v>30000</v>
      </c>
      <c r="I37" s="18">
        <v>0.04</v>
      </c>
      <c r="J37" s="11"/>
      <c r="K37" s="11" t="s">
        <v>37</v>
      </c>
      <c r="L37" s="11">
        <f>L35/L39</f>
        <v>28269.23076923077</v>
      </c>
      <c r="M37" s="11"/>
    </row>
    <row r="38" spans="1:17" x14ac:dyDescent="0.25">
      <c r="A38" s="14"/>
      <c r="B38" s="1" t="s">
        <v>79</v>
      </c>
      <c r="C38" s="16">
        <f>L37</f>
        <v>28269.23076923077</v>
      </c>
      <c r="D38" s="16"/>
      <c r="E38" s="16">
        <f>SUM(C38:D38)</f>
        <v>28269.23076923077</v>
      </c>
      <c r="F38" s="11"/>
      <c r="G38" s="11"/>
      <c r="H38" s="11"/>
      <c r="I38" s="11"/>
      <c r="J38" s="11"/>
      <c r="K38" s="11"/>
      <c r="L38" s="11"/>
      <c r="M38" s="11"/>
    </row>
    <row r="39" spans="1:17" ht="30" customHeight="1" x14ac:dyDescent="0.25">
      <c r="A39" s="14"/>
      <c r="B39" s="1"/>
      <c r="C39" s="11">
        <f>C37-C38</f>
        <v>826730.76923076925</v>
      </c>
      <c r="D39" s="11">
        <f>D37</f>
        <v>125000</v>
      </c>
      <c r="E39" s="11">
        <f>SUM(C39:D39)</f>
        <v>951730.76923076925</v>
      </c>
      <c r="F39" s="11"/>
      <c r="G39" s="11"/>
      <c r="H39" s="11">
        <f>-C34/H37</f>
        <v>4</v>
      </c>
      <c r="I39" s="11">
        <f>40-H39</f>
        <v>36</v>
      </c>
      <c r="J39" s="11" t="s">
        <v>38</v>
      </c>
      <c r="K39" s="11"/>
      <c r="L39" s="11">
        <v>26</v>
      </c>
      <c r="M39" s="11"/>
    </row>
    <row r="40" spans="1:17" x14ac:dyDescent="0.25">
      <c r="A40" s="14"/>
      <c r="B40" s="1"/>
      <c r="C40" s="11"/>
      <c r="D40" s="11"/>
      <c r="E40" s="11"/>
      <c r="F40" s="11"/>
      <c r="G40" s="11"/>
      <c r="H40" s="11"/>
      <c r="I40" s="11"/>
      <c r="J40" s="11"/>
      <c r="K40" s="11"/>
      <c r="L40" s="11"/>
      <c r="M40" s="11"/>
    </row>
    <row r="41" spans="1:17" ht="34.5" customHeight="1" x14ac:dyDescent="0.25">
      <c r="A41" s="14"/>
      <c r="B41" s="1" t="s">
        <v>35</v>
      </c>
      <c r="C41" s="11">
        <v>111250</v>
      </c>
      <c r="D41" s="11">
        <v>40000</v>
      </c>
      <c r="E41" s="11">
        <f>C41-D41</f>
        <v>71250</v>
      </c>
      <c r="F41" s="11">
        <f>E41/L39</f>
        <v>2740.3846153846152</v>
      </c>
      <c r="G41" s="11"/>
      <c r="H41" s="11"/>
      <c r="I41" s="11"/>
      <c r="J41" s="11"/>
      <c r="K41" s="11"/>
      <c r="L41" s="11"/>
      <c r="M41" s="11"/>
    </row>
    <row r="42" spans="1:17" x14ac:dyDescent="0.25">
      <c r="A42" s="6"/>
      <c r="B42" s="6"/>
      <c r="C42" s="6"/>
      <c r="D42" s="7"/>
      <c r="E42" s="7"/>
      <c r="F42" s="6"/>
    </row>
    <row r="43" spans="1:17" ht="76.5" customHeight="1" x14ac:dyDescent="0.25">
      <c r="A43" s="14" t="s">
        <v>39</v>
      </c>
      <c r="B43" s="52" t="s">
        <v>40</v>
      </c>
      <c r="C43" s="52"/>
      <c r="D43" s="52"/>
      <c r="E43" s="52"/>
      <c r="F43" s="52"/>
    </row>
    <row r="44" spans="1:17" ht="25.5" customHeight="1" x14ac:dyDescent="0.25">
      <c r="A44" s="14"/>
      <c r="B44" s="1"/>
      <c r="C44" s="1"/>
      <c r="D44" s="1"/>
      <c r="E44" s="1"/>
      <c r="F44" s="1"/>
    </row>
    <row r="45" spans="1:17" ht="25.5" customHeight="1" x14ac:dyDescent="0.25">
      <c r="A45" s="14"/>
      <c r="B45" s="1"/>
      <c r="C45" s="11"/>
      <c r="D45" s="11"/>
      <c r="E45" s="11" t="s">
        <v>29</v>
      </c>
      <c r="F45" s="11">
        <v>400000</v>
      </c>
      <c r="G45" s="11"/>
      <c r="H45" s="11"/>
      <c r="I45" s="11"/>
      <c r="J45" s="11" t="s">
        <v>97</v>
      </c>
      <c r="K45" s="11"/>
      <c r="L45" s="11">
        <f>D88</f>
        <v>137200</v>
      </c>
    </row>
    <row r="46" spans="1:17" ht="33" customHeight="1" x14ac:dyDescent="0.25">
      <c r="A46" s="14"/>
      <c r="B46" s="1" t="s">
        <v>98</v>
      </c>
      <c r="C46" s="11">
        <v>122500</v>
      </c>
      <c r="D46" s="11"/>
      <c r="E46" s="11" t="s">
        <v>33</v>
      </c>
      <c r="F46" s="16">
        <v>-30000</v>
      </c>
      <c r="G46" s="11"/>
      <c r="H46" s="11"/>
      <c r="I46" s="11"/>
      <c r="J46" s="11" t="s">
        <v>99</v>
      </c>
      <c r="K46" s="11"/>
      <c r="L46" s="16">
        <v>85000</v>
      </c>
    </row>
    <row r="47" spans="1:17" ht="36" customHeight="1" x14ac:dyDescent="0.25">
      <c r="A47" s="14"/>
      <c r="B47" s="1" t="s">
        <v>100</v>
      </c>
      <c r="C47" s="16">
        <f>-H49</f>
        <v>-35458.333333333328</v>
      </c>
      <c r="D47" s="11"/>
      <c r="E47" s="11" t="s">
        <v>34</v>
      </c>
      <c r="F47" s="11">
        <f>SUM(F45:F46)</f>
        <v>370000</v>
      </c>
      <c r="G47" s="11"/>
      <c r="H47" s="11"/>
      <c r="I47" s="11"/>
      <c r="J47" s="11" t="s">
        <v>101</v>
      </c>
      <c r="K47" s="11"/>
      <c r="L47" s="11">
        <f>L45-L46</f>
        <v>52200</v>
      </c>
    </row>
    <row r="48" spans="1:17" x14ac:dyDescent="0.25">
      <c r="A48" s="14"/>
      <c r="B48" s="1"/>
      <c r="C48" s="11">
        <f>C46+C47</f>
        <v>87041.666666666672</v>
      </c>
      <c r="D48" s="11"/>
      <c r="E48" s="11"/>
      <c r="F48" s="11"/>
      <c r="G48" s="11"/>
      <c r="H48" s="11"/>
      <c r="I48" s="11"/>
      <c r="J48" s="11"/>
      <c r="K48" s="11"/>
      <c r="L48" s="11"/>
    </row>
    <row r="49" spans="1:12" x14ac:dyDescent="0.25">
      <c r="A49" s="14"/>
      <c r="B49" s="1" t="s">
        <v>99</v>
      </c>
      <c r="C49" s="16">
        <f>L46</f>
        <v>85000</v>
      </c>
      <c r="D49" s="11"/>
      <c r="E49" s="11" t="s">
        <v>36</v>
      </c>
      <c r="F49" s="11">
        <f>F47*25%</f>
        <v>92500</v>
      </c>
      <c r="G49" s="11"/>
      <c r="H49" s="11">
        <f>F49*4.6/12</f>
        <v>35458.333333333328</v>
      </c>
      <c r="I49" s="11"/>
      <c r="J49" s="11"/>
      <c r="K49" s="11"/>
      <c r="L49" s="11"/>
    </row>
    <row r="50" spans="1:12" ht="87" customHeight="1" x14ac:dyDescent="0.25">
      <c r="A50" s="14"/>
      <c r="B50" s="1" t="s">
        <v>101</v>
      </c>
      <c r="C50" s="11">
        <f>C48-C49</f>
        <v>2041.6666666666715</v>
      </c>
      <c r="D50" s="11"/>
      <c r="E50" s="11"/>
      <c r="F50" s="11"/>
      <c r="G50" s="11"/>
      <c r="H50" s="11"/>
      <c r="I50" s="11"/>
      <c r="J50" s="11"/>
      <c r="K50" s="11"/>
      <c r="L50" s="11"/>
    </row>
    <row r="51" spans="1:12" x14ac:dyDescent="0.25">
      <c r="A51" s="6"/>
      <c r="B51" s="6"/>
      <c r="C51" s="6"/>
      <c r="D51" s="7"/>
      <c r="E51" s="7"/>
      <c r="F51" s="6"/>
    </row>
    <row r="52" spans="1:12" ht="28.5" customHeight="1" x14ac:dyDescent="0.25">
      <c r="A52" s="14"/>
      <c r="B52" s="52" t="s">
        <v>41</v>
      </c>
      <c r="C52" s="52"/>
      <c r="D52" s="52"/>
      <c r="E52" s="52"/>
      <c r="F52" s="52"/>
    </row>
    <row r="53" spans="1:12" ht="28.5" customHeight="1" x14ac:dyDescent="0.25">
      <c r="A53" s="14"/>
      <c r="B53" s="1"/>
      <c r="C53" s="1"/>
      <c r="D53" s="1"/>
      <c r="E53" s="1"/>
      <c r="F53" s="1"/>
    </row>
    <row r="54" spans="1:12" ht="28.5" customHeight="1" x14ac:dyDescent="0.25">
      <c r="A54" s="14"/>
      <c r="B54" s="1"/>
      <c r="C54" s="11"/>
      <c r="D54" s="11"/>
      <c r="E54" s="11"/>
      <c r="F54" s="11"/>
      <c r="G54" s="11"/>
      <c r="H54" s="11" t="s">
        <v>29</v>
      </c>
      <c r="I54" s="11">
        <f>C55</f>
        <v>600000</v>
      </c>
    </row>
    <row r="55" spans="1:12" ht="28.5" customHeight="1" x14ac:dyDescent="0.25">
      <c r="A55" s="14"/>
      <c r="B55" s="1" t="s">
        <v>29</v>
      </c>
      <c r="C55" s="11">
        <v>600000</v>
      </c>
      <c r="D55" s="11"/>
      <c r="E55" s="11"/>
      <c r="F55" s="11"/>
      <c r="G55" s="11"/>
      <c r="H55" s="11"/>
      <c r="I55" s="11"/>
    </row>
    <row r="56" spans="1:12" ht="28.5" customHeight="1" x14ac:dyDescent="0.25">
      <c r="A56" s="14"/>
      <c r="B56" s="1" t="s">
        <v>33</v>
      </c>
      <c r="C56" s="16">
        <f>-50000</f>
        <v>-50000</v>
      </c>
      <c r="D56" s="11"/>
      <c r="E56" s="11"/>
      <c r="F56" s="11"/>
      <c r="G56" s="11"/>
      <c r="H56" s="11" t="s">
        <v>102</v>
      </c>
      <c r="I56" s="11">
        <f>I54*J56</f>
        <v>180000</v>
      </c>
      <c r="J56" s="17">
        <v>0.3</v>
      </c>
    </row>
    <row r="57" spans="1:12" ht="15" customHeight="1" x14ac:dyDescent="0.25">
      <c r="A57" s="14"/>
      <c r="B57" s="1"/>
      <c r="C57" s="11">
        <f>C55+C56</f>
        <v>550000</v>
      </c>
      <c r="D57" s="11"/>
      <c r="E57" s="11">
        <f>C57*25%</f>
        <v>137500</v>
      </c>
      <c r="F57" s="11">
        <f>E57*11/12</f>
        <v>126041.66666666667</v>
      </c>
      <c r="G57" s="11"/>
      <c r="H57" s="11"/>
      <c r="I57" s="11"/>
    </row>
    <row r="58" spans="1:12" x14ac:dyDescent="0.25">
      <c r="A58" s="6"/>
      <c r="B58" s="6"/>
      <c r="C58" s="6"/>
      <c r="D58" s="7"/>
      <c r="E58" s="7"/>
      <c r="F58" s="6"/>
    </row>
    <row r="59" spans="1:12" ht="77.25" customHeight="1" x14ac:dyDescent="0.25">
      <c r="A59" s="14" t="s">
        <v>42</v>
      </c>
      <c r="B59" s="52" t="s">
        <v>43</v>
      </c>
      <c r="C59" s="52"/>
      <c r="D59" s="52"/>
      <c r="E59" s="52"/>
      <c r="F59" s="52"/>
    </row>
    <row r="60" spans="1:12" x14ac:dyDescent="0.25">
      <c r="A60" s="14"/>
      <c r="B60" s="1"/>
      <c r="C60" s="15"/>
      <c r="D60" s="15"/>
      <c r="E60" s="15"/>
      <c r="F60" s="15"/>
    </row>
    <row r="61" spans="1:12" x14ac:dyDescent="0.25">
      <c r="A61" s="19"/>
      <c r="B61" s="6"/>
      <c r="C61" s="6"/>
      <c r="D61" s="7"/>
      <c r="E61" s="7"/>
      <c r="F61" s="6"/>
    </row>
    <row r="62" spans="1:12" ht="105" customHeight="1" x14ac:dyDescent="0.25">
      <c r="A62" s="14" t="s">
        <v>44</v>
      </c>
      <c r="B62" s="52" t="s">
        <v>127</v>
      </c>
      <c r="C62" s="52"/>
      <c r="D62" s="52"/>
      <c r="E62" s="52"/>
      <c r="F62" s="52"/>
    </row>
    <row r="63" spans="1:12" x14ac:dyDescent="0.25">
      <c r="A63" s="14"/>
      <c r="B63" s="1"/>
      <c r="C63" s="1"/>
      <c r="D63" s="1"/>
      <c r="E63" s="1"/>
      <c r="F63" s="1"/>
    </row>
    <row r="64" spans="1:12" x14ac:dyDescent="0.25">
      <c r="A64" s="14"/>
      <c r="B64" s="1"/>
      <c r="C64" s="11" t="s">
        <v>99</v>
      </c>
      <c r="D64" s="11" t="s">
        <v>121</v>
      </c>
      <c r="E64" s="11"/>
      <c r="F64" s="11"/>
    </row>
    <row r="65" spans="1:11" x14ac:dyDescent="0.25">
      <c r="A65" s="14"/>
      <c r="B65" s="1" t="s">
        <v>122</v>
      </c>
      <c r="C65" s="11"/>
      <c r="D65" s="11">
        <f>D9</f>
        <v>350000</v>
      </c>
      <c r="E65" s="11"/>
      <c r="F65" s="11" t="s">
        <v>123</v>
      </c>
    </row>
    <row r="66" spans="1:11" x14ac:dyDescent="0.25">
      <c r="A66" s="14"/>
      <c r="B66" s="1" t="s">
        <v>124</v>
      </c>
      <c r="C66" s="11"/>
      <c r="D66" s="11">
        <f>D23</f>
        <v>4800000</v>
      </c>
      <c r="E66" s="11"/>
      <c r="F66" s="11" t="s">
        <v>99</v>
      </c>
      <c r="G66" s="11">
        <f>C68</f>
        <v>550000</v>
      </c>
    </row>
    <row r="67" spans="1:11" ht="32.25" customHeight="1" x14ac:dyDescent="0.25">
      <c r="A67" s="14"/>
      <c r="B67" s="1" t="s">
        <v>19</v>
      </c>
      <c r="C67" s="11">
        <f>E21</f>
        <v>7584600</v>
      </c>
      <c r="D67" s="11"/>
      <c r="E67" s="11"/>
      <c r="F67" s="11" t="s">
        <v>121</v>
      </c>
      <c r="G67" s="11">
        <f>G66/(1+D71)</f>
        <v>348203.96823445527</v>
      </c>
    </row>
    <row r="68" spans="1:11" ht="32.25" customHeight="1" x14ac:dyDescent="0.25">
      <c r="A68" s="14"/>
      <c r="B68" s="1" t="s">
        <v>123</v>
      </c>
      <c r="C68" s="16">
        <v>550000</v>
      </c>
      <c r="D68" s="16"/>
      <c r="E68" s="11"/>
      <c r="F68" s="11"/>
    </row>
    <row r="69" spans="1:11" x14ac:dyDescent="0.25">
      <c r="A69" s="14"/>
      <c r="B69" s="1"/>
      <c r="C69" s="11">
        <f>SUM(C65:C68)</f>
        <v>8134600</v>
      </c>
      <c r="D69" s="11">
        <f>SUM(D65:D68)</f>
        <v>5150000</v>
      </c>
      <c r="E69" s="11"/>
      <c r="F69" s="11" t="s">
        <v>122</v>
      </c>
      <c r="G69" s="11">
        <f>D65</f>
        <v>350000</v>
      </c>
      <c r="I69" s="11">
        <f>G69*5%</f>
        <v>17500</v>
      </c>
    </row>
    <row r="70" spans="1:11" ht="36" customHeight="1" x14ac:dyDescent="0.25">
      <c r="A70" s="14"/>
      <c r="B70" s="1"/>
      <c r="C70" s="11"/>
      <c r="D70" s="11"/>
      <c r="E70" s="11"/>
      <c r="F70" s="11" t="s">
        <v>125</v>
      </c>
      <c r="G70" s="16">
        <f>G67+250000</f>
        <v>598203.96823445521</v>
      </c>
      <c r="I70" s="11">
        <f>G70*5%</f>
        <v>29910.198411722762</v>
      </c>
    </row>
    <row r="71" spans="1:11" x14ac:dyDescent="0.25">
      <c r="A71" s="14"/>
      <c r="B71" s="1"/>
      <c r="C71" s="11"/>
      <c r="D71" s="51">
        <f>C69/D69-1</f>
        <v>0.57953398058252437</v>
      </c>
      <c r="E71" s="11"/>
      <c r="F71" s="11" t="s">
        <v>88</v>
      </c>
      <c r="G71" s="11">
        <f>G70-G69</f>
        <v>248203.96823445521</v>
      </c>
    </row>
    <row r="72" spans="1:11" x14ac:dyDescent="0.25">
      <c r="A72" s="14"/>
      <c r="B72" s="1"/>
      <c r="C72" s="11"/>
      <c r="D72" s="11"/>
      <c r="E72" s="11"/>
      <c r="F72" s="11"/>
    </row>
    <row r="73" spans="1:11" x14ac:dyDescent="0.25">
      <c r="A73" s="14"/>
      <c r="B73" s="1" t="s">
        <v>8</v>
      </c>
      <c r="C73" s="11">
        <f>500000</f>
        <v>500000</v>
      </c>
      <c r="D73" s="11"/>
      <c r="E73" s="11"/>
      <c r="F73" s="11"/>
      <c r="J73" s="2" t="s">
        <v>126</v>
      </c>
    </row>
    <row r="74" spans="1:11" x14ac:dyDescent="0.25">
      <c r="A74" s="14"/>
      <c r="B74" s="1" t="s">
        <v>89</v>
      </c>
      <c r="C74" s="16">
        <v>20000</v>
      </c>
      <c r="D74" s="11"/>
      <c r="E74" s="11"/>
      <c r="F74" s="11"/>
      <c r="J74" s="11"/>
      <c r="K74" s="11">
        <v>25000</v>
      </c>
    </row>
    <row r="75" spans="1:11" x14ac:dyDescent="0.25">
      <c r="A75" s="14"/>
      <c r="B75" s="1"/>
      <c r="C75" s="11">
        <f>C73-C74</f>
        <v>480000</v>
      </c>
      <c r="D75" s="11"/>
      <c r="E75" s="11">
        <f>C75*6%</f>
        <v>28800</v>
      </c>
      <c r="F75" s="11"/>
      <c r="J75" s="11">
        <v>20000</v>
      </c>
      <c r="K75" s="11"/>
    </row>
    <row r="76" spans="1:11" x14ac:dyDescent="0.25">
      <c r="A76" s="14"/>
      <c r="B76" s="1"/>
      <c r="C76" s="11"/>
      <c r="D76" s="11"/>
      <c r="E76" s="11"/>
      <c r="F76" s="11"/>
      <c r="J76" s="16"/>
      <c r="K76" s="16">
        <v>20000</v>
      </c>
    </row>
    <row r="77" spans="1:11" x14ac:dyDescent="0.25">
      <c r="A77" s="14"/>
      <c r="B77" s="1"/>
      <c r="C77" s="11">
        <f>C75*5%</f>
        <v>24000</v>
      </c>
      <c r="D77" s="11"/>
      <c r="E77" s="11"/>
      <c r="F77" s="11"/>
      <c r="J77" s="11"/>
      <c r="K77" s="11"/>
    </row>
    <row r="78" spans="1:11" x14ac:dyDescent="0.25">
      <c r="A78" s="14"/>
      <c r="B78" s="6"/>
      <c r="C78" s="6"/>
      <c r="D78" s="7"/>
      <c r="E78" s="7"/>
      <c r="F78" s="6"/>
      <c r="J78" s="11">
        <f>J75</f>
        <v>20000</v>
      </c>
      <c r="K78" s="11">
        <f>K74+K76</f>
        <v>45000</v>
      </c>
    </row>
    <row r="79" spans="1:11" x14ac:dyDescent="0.25">
      <c r="A79" s="14" t="s">
        <v>45</v>
      </c>
      <c r="B79" s="52" t="s">
        <v>46</v>
      </c>
      <c r="C79" s="52"/>
      <c r="D79" s="52"/>
      <c r="E79" s="52"/>
      <c r="F79" s="52"/>
      <c r="I79" s="6"/>
    </row>
    <row r="80" spans="1:11" x14ac:dyDescent="0.25">
      <c r="A80" s="14"/>
      <c r="B80" s="1"/>
      <c r="C80" s="1" t="s">
        <v>103</v>
      </c>
      <c r="D80" s="48">
        <f>E18</f>
        <v>880000</v>
      </c>
      <c r="E80" s="47">
        <v>0.08</v>
      </c>
      <c r="F80" s="49">
        <f>D80*E80*4/12</f>
        <v>23466.666666666668</v>
      </c>
      <c r="I80" s="6"/>
    </row>
    <row r="81" spans="1:9" x14ac:dyDescent="0.25">
      <c r="A81" s="19"/>
      <c r="B81" s="6"/>
      <c r="C81" s="6"/>
      <c r="D81" s="7"/>
      <c r="E81" s="7"/>
      <c r="F81" s="6"/>
      <c r="I81" s="6"/>
    </row>
    <row r="82" spans="1:9" x14ac:dyDescent="0.25">
      <c r="A82" s="14" t="s">
        <v>48</v>
      </c>
      <c r="B82" s="52" t="s">
        <v>49</v>
      </c>
      <c r="C82" s="52"/>
      <c r="D82" s="52"/>
      <c r="E82" s="52"/>
      <c r="F82" s="52"/>
      <c r="I82" s="6"/>
    </row>
    <row r="83" spans="1:9" x14ac:dyDescent="0.25">
      <c r="A83" s="6"/>
      <c r="B83" s="6"/>
      <c r="C83" s="6"/>
      <c r="D83" s="7"/>
      <c r="E83" s="7"/>
      <c r="F83" s="6"/>
      <c r="I83" s="6"/>
    </row>
    <row r="84" spans="1:9" x14ac:dyDescent="0.25">
      <c r="B84" s="13" t="s">
        <v>50</v>
      </c>
      <c r="C84" s="24" t="s">
        <v>51</v>
      </c>
      <c r="D84" s="24" t="s">
        <v>52</v>
      </c>
      <c r="E84" s="24" t="s">
        <v>53</v>
      </c>
      <c r="F84" s="24" t="s">
        <v>54</v>
      </c>
      <c r="G84" s="24" t="s">
        <v>55</v>
      </c>
      <c r="H84" s="20" t="s">
        <v>47</v>
      </c>
      <c r="I84" s="6"/>
    </row>
    <row r="85" spans="1:9" x14ac:dyDescent="0.25">
      <c r="B85" s="25"/>
      <c r="C85" s="23"/>
      <c r="D85" s="23"/>
      <c r="E85" s="23"/>
      <c r="F85" s="23"/>
      <c r="G85" s="23"/>
      <c r="H85" s="22"/>
      <c r="I85" s="6"/>
    </row>
    <row r="86" spans="1:9" x14ac:dyDescent="0.25">
      <c r="B86" s="10" t="s">
        <v>4</v>
      </c>
      <c r="C86" s="23">
        <v>855000</v>
      </c>
      <c r="D86" s="23">
        <v>578000</v>
      </c>
      <c r="E86" s="23">
        <f t="shared" ref="E86:E91" si="0">C86-D86</f>
        <v>277000</v>
      </c>
      <c r="F86" s="26">
        <v>0.2</v>
      </c>
      <c r="G86" s="23">
        <f t="shared" ref="G86:G91" si="1">-IF(E86&lt;0,E86*F86,0)</f>
        <v>0</v>
      </c>
      <c r="H86" s="23">
        <f t="shared" ref="H86:H91" si="2">IF(E86&gt;0,E86*F86,0)</f>
        <v>55400</v>
      </c>
      <c r="I86" s="6"/>
    </row>
    <row r="87" spans="1:9" x14ac:dyDescent="0.25">
      <c r="B87" s="10" t="s">
        <v>56</v>
      </c>
      <c r="C87" s="23">
        <v>125000</v>
      </c>
      <c r="D87" s="23">
        <v>100000</v>
      </c>
      <c r="E87" s="23">
        <f t="shared" si="0"/>
        <v>25000</v>
      </c>
      <c r="F87" s="26">
        <v>0.2</v>
      </c>
      <c r="G87" s="23">
        <f t="shared" si="1"/>
        <v>0</v>
      </c>
      <c r="H87" s="23">
        <f t="shared" si="2"/>
        <v>5000</v>
      </c>
    </row>
    <row r="88" spans="1:9" x14ac:dyDescent="0.25">
      <c r="B88" s="10" t="s">
        <v>57</v>
      </c>
      <c r="C88" s="11">
        <v>122500</v>
      </c>
      <c r="D88" s="11">
        <v>137200</v>
      </c>
      <c r="E88" s="23">
        <f t="shared" si="0"/>
        <v>-14700</v>
      </c>
      <c r="F88" s="26">
        <v>0.2</v>
      </c>
      <c r="G88" s="23">
        <f t="shared" si="1"/>
        <v>2940</v>
      </c>
      <c r="H88" s="23">
        <f t="shared" si="2"/>
        <v>0</v>
      </c>
    </row>
    <row r="89" spans="1:9" x14ac:dyDescent="0.25">
      <c r="B89" s="10" t="s">
        <v>7</v>
      </c>
      <c r="C89" s="11">
        <v>350000</v>
      </c>
      <c r="D89" s="11">
        <v>332500</v>
      </c>
      <c r="E89" s="23">
        <f t="shared" si="0"/>
        <v>17500</v>
      </c>
      <c r="F89" s="26">
        <v>0.2</v>
      </c>
      <c r="G89" s="23">
        <f t="shared" si="1"/>
        <v>0</v>
      </c>
      <c r="H89" s="23">
        <f t="shared" si="2"/>
        <v>3500</v>
      </c>
    </row>
    <row r="90" spans="1:9" x14ac:dyDescent="0.25">
      <c r="B90" s="10" t="s">
        <v>58</v>
      </c>
      <c r="C90" s="11">
        <v>375000</v>
      </c>
      <c r="D90" s="11">
        <v>380000</v>
      </c>
      <c r="E90" s="23">
        <f t="shared" si="0"/>
        <v>-5000</v>
      </c>
      <c r="F90" s="26">
        <v>0.2</v>
      </c>
      <c r="G90" s="23">
        <f t="shared" si="1"/>
        <v>1000</v>
      </c>
      <c r="H90" s="23">
        <f t="shared" si="2"/>
        <v>0</v>
      </c>
    </row>
    <row r="91" spans="1:9" x14ac:dyDescent="0.25">
      <c r="B91" s="10" t="s">
        <v>59</v>
      </c>
      <c r="C91" s="11"/>
      <c r="D91" s="11">
        <v>55000</v>
      </c>
      <c r="E91" s="23">
        <f t="shared" si="0"/>
        <v>-55000</v>
      </c>
      <c r="F91" s="26">
        <v>0.2</v>
      </c>
      <c r="G91" s="23">
        <f t="shared" si="1"/>
        <v>11000</v>
      </c>
      <c r="H91" s="23">
        <f t="shared" si="2"/>
        <v>0</v>
      </c>
    </row>
    <row r="92" spans="1:9" x14ac:dyDescent="0.25">
      <c r="B92" s="10"/>
      <c r="C92" s="4"/>
      <c r="D92" s="4"/>
      <c r="E92" s="7"/>
      <c r="F92" s="26"/>
      <c r="G92" s="12">
        <f>SUM(G86:G91)</f>
        <v>14940</v>
      </c>
      <c r="H92" s="12">
        <f>SUM(H86:H91)</f>
        <v>63900</v>
      </c>
    </row>
    <row r="94" spans="1:9" x14ac:dyDescent="0.25">
      <c r="H94" s="16">
        <f>H92-G92</f>
        <v>48960</v>
      </c>
    </row>
  </sheetData>
  <mergeCells count="8">
    <mergeCell ref="B62:F62"/>
    <mergeCell ref="B79:F79"/>
    <mergeCell ref="B82:F82"/>
    <mergeCell ref="A3:F3"/>
    <mergeCell ref="B30:F30"/>
    <mergeCell ref="B43:F43"/>
    <mergeCell ref="B52:F52"/>
    <mergeCell ref="B59:F59"/>
  </mergeCells>
  <pageMargins left="0.70833333333333304" right="0.70833333333333304" top="0.74791666666666701" bottom="0.74791666666666701" header="0.511811023622047" footer="0.511811023622047"/>
  <pageSetup paperSize="9" scale="90" orientation="landscape" horizontalDpi="300" verticalDpi="300" r:id="rId1"/>
  <rowBreaks count="1" manualBreakCount="1">
    <brk id="4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14"/>
  <sheetViews>
    <sheetView tabSelected="1" topLeftCell="A60" zoomScale="120" zoomScaleNormal="120" workbookViewId="0">
      <selection activeCell="I74" sqref="I74"/>
    </sheetView>
  </sheetViews>
  <sheetFormatPr defaultColWidth="8.5703125" defaultRowHeight="15" x14ac:dyDescent="0.25"/>
  <cols>
    <col min="1" max="1" width="10.42578125" customWidth="1"/>
    <col min="2" max="2" width="47.42578125" customWidth="1"/>
    <col min="3" max="7" width="10.7109375" customWidth="1"/>
    <col min="8" max="8" width="14.140625" customWidth="1"/>
    <col min="9" max="10" width="10.7109375" customWidth="1"/>
    <col min="11" max="11" width="15.7109375" customWidth="1"/>
  </cols>
  <sheetData>
    <row r="1" spans="1:10" x14ac:dyDescent="0.25">
      <c r="A1" s="13" t="s">
        <v>60</v>
      </c>
      <c r="B1" s="6"/>
      <c r="C1" s="6"/>
      <c r="D1" s="6"/>
      <c r="E1" s="6"/>
      <c r="F1" s="6"/>
      <c r="G1" s="6"/>
      <c r="H1" s="6"/>
      <c r="I1" s="6"/>
      <c r="J1" s="6"/>
    </row>
    <row r="2" spans="1:10" x14ac:dyDescent="0.25">
      <c r="A2" s="19"/>
      <c r="B2" s="6"/>
      <c r="C2" s="53" t="s">
        <v>61</v>
      </c>
      <c r="D2" s="53"/>
      <c r="E2" s="54" t="s">
        <v>62</v>
      </c>
      <c r="F2" s="54"/>
      <c r="G2" s="54" t="s">
        <v>63</v>
      </c>
      <c r="H2" s="54"/>
      <c r="I2" s="54" t="s">
        <v>64</v>
      </c>
      <c r="J2" s="54"/>
    </row>
    <row r="3" spans="1:10" x14ac:dyDescent="0.25">
      <c r="A3" s="27" t="s">
        <v>65</v>
      </c>
      <c r="B3" s="28" t="s">
        <v>66</v>
      </c>
      <c r="C3" s="29" t="s">
        <v>2</v>
      </c>
      <c r="D3" s="29" t="s">
        <v>3</v>
      </c>
      <c r="E3" s="29" t="s">
        <v>2</v>
      </c>
      <c r="F3" s="29" t="s">
        <v>3</v>
      </c>
      <c r="G3" s="29" t="s">
        <v>67</v>
      </c>
      <c r="H3" s="29" t="s">
        <v>68</v>
      </c>
      <c r="I3" s="29" t="s">
        <v>69</v>
      </c>
      <c r="J3" s="29" t="s">
        <v>70</v>
      </c>
    </row>
    <row r="4" spans="1:10" x14ac:dyDescent="0.25">
      <c r="A4" s="19">
        <v>100</v>
      </c>
      <c r="B4" s="10" t="s">
        <v>4</v>
      </c>
      <c r="C4" s="11">
        <f>Verkefni!D6</f>
        <v>980000</v>
      </c>
      <c r="D4" s="11">
        <f>Verkefni!E6</f>
        <v>0</v>
      </c>
      <c r="E4" s="23">
        <f t="shared" ref="E4:E30" si="0">+SUMIF($A$64:$A$209,A4,$C$64:$C$209)</f>
        <v>0</v>
      </c>
      <c r="F4" s="23">
        <f t="shared" ref="F4:F30" si="1">+SUMIF($A$64:$A$209,A4,$D$64:$D$209)</f>
        <v>153269</v>
      </c>
      <c r="G4" s="23">
        <f t="shared" ref="G4:G30" si="2">IF(VALUE($A4)&gt;=299,IF($C4+$E4&gt;$D4+$F4,$C4+$E4-($D4+$F4),),)</f>
        <v>0</v>
      </c>
      <c r="H4" s="23">
        <f t="shared" ref="H4:H30" si="3">IF(VALUE($A4)&gt;=299,IF($C4+$E4&lt;$D4+$F4,$D4+$F4-($C4+$E4),),)</f>
        <v>0</v>
      </c>
      <c r="I4" s="23">
        <f t="shared" ref="I4:I30" si="4">IF(VALUE($A4)&lt;=299,IF($C4+$E4&gt;$D4+$F4,$C4+$E4-($D4+$F4),),)</f>
        <v>826731</v>
      </c>
      <c r="J4" s="23">
        <f t="shared" ref="J4:J30" si="5">IF(VALUE($A4)&lt;=299,IF($C4+$E4&lt;$D4+$F4,$D4+$F4-($C4+$E4),),)</f>
        <v>0</v>
      </c>
    </row>
    <row r="5" spans="1:10" x14ac:dyDescent="0.25">
      <c r="A5" s="19">
        <v>101</v>
      </c>
      <c r="B5" s="10" t="s">
        <v>27</v>
      </c>
      <c r="C5" s="11">
        <v>0</v>
      </c>
      <c r="D5" s="11">
        <v>0</v>
      </c>
      <c r="E5" s="23">
        <f>+SUMIF($A$63:$A$208,A5,$C$63:$C$208)</f>
        <v>125000</v>
      </c>
      <c r="F5" s="23">
        <f t="shared" si="1"/>
        <v>0</v>
      </c>
      <c r="G5" s="23">
        <f t="shared" si="2"/>
        <v>0</v>
      </c>
      <c r="H5" s="23">
        <f t="shared" si="3"/>
        <v>0</v>
      </c>
      <c r="I5" s="23">
        <f t="shared" si="4"/>
        <v>125000</v>
      </c>
      <c r="J5" s="23">
        <f t="shared" si="5"/>
        <v>0</v>
      </c>
    </row>
    <row r="6" spans="1:10" x14ac:dyDescent="0.25">
      <c r="A6" s="19">
        <v>110</v>
      </c>
      <c r="B6" s="10" t="s">
        <v>5</v>
      </c>
      <c r="C6" s="11">
        <f>Verkefni!D7</f>
        <v>637500</v>
      </c>
      <c r="D6" s="11">
        <f>Verkefni!E7</f>
        <v>0</v>
      </c>
      <c r="E6" s="23">
        <f t="shared" si="0"/>
        <v>0</v>
      </c>
      <c r="F6" s="23">
        <f t="shared" si="1"/>
        <v>248542</v>
      </c>
      <c r="G6" s="23">
        <f t="shared" si="2"/>
        <v>0</v>
      </c>
      <c r="H6" s="23">
        <f t="shared" si="3"/>
        <v>0</v>
      </c>
      <c r="I6" s="23">
        <f t="shared" si="4"/>
        <v>388958</v>
      </c>
      <c r="J6" s="23">
        <f t="shared" si="5"/>
        <v>0</v>
      </c>
    </row>
    <row r="7" spans="1:10" x14ac:dyDescent="0.25">
      <c r="A7" s="19">
        <v>115</v>
      </c>
      <c r="B7" s="10" t="s">
        <v>6</v>
      </c>
      <c r="C7" s="11">
        <f>Verkefni!D8</f>
        <v>135000</v>
      </c>
      <c r="D7" s="11">
        <f>Verkefni!E8</f>
        <v>0</v>
      </c>
      <c r="E7" s="23">
        <f t="shared" si="0"/>
        <v>0</v>
      </c>
      <c r="F7" s="23">
        <f t="shared" si="1"/>
        <v>50000</v>
      </c>
      <c r="G7" s="23">
        <f t="shared" si="2"/>
        <v>0</v>
      </c>
      <c r="H7" s="23">
        <f t="shared" si="3"/>
        <v>0</v>
      </c>
      <c r="I7" s="23">
        <f t="shared" si="4"/>
        <v>85000</v>
      </c>
      <c r="J7" s="23">
        <f t="shared" si="5"/>
        <v>0</v>
      </c>
    </row>
    <row r="8" spans="1:10" x14ac:dyDescent="0.25">
      <c r="A8" s="19">
        <v>120</v>
      </c>
      <c r="B8" s="10" t="s">
        <v>7</v>
      </c>
      <c r="C8" s="11">
        <f>Verkefni!D9</f>
        <v>350000</v>
      </c>
      <c r="D8" s="11">
        <f>Verkefni!E9</f>
        <v>0</v>
      </c>
      <c r="E8" s="23">
        <f t="shared" si="0"/>
        <v>248203.96823445521</v>
      </c>
      <c r="F8" s="23">
        <f t="shared" si="1"/>
        <v>0</v>
      </c>
      <c r="G8" s="23">
        <f t="shared" si="2"/>
        <v>0</v>
      </c>
      <c r="H8" s="23">
        <f t="shared" si="3"/>
        <v>0</v>
      </c>
      <c r="I8" s="23">
        <f t="shared" si="4"/>
        <v>598203.96823445521</v>
      </c>
      <c r="J8" s="23">
        <f t="shared" si="5"/>
        <v>0</v>
      </c>
    </row>
    <row r="9" spans="1:10" x14ac:dyDescent="0.25">
      <c r="A9" s="19">
        <v>130</v>
      </c>
      <c r="B9" s="10" t="s">
        <v>8</v>
      </c>
      <c r="C9" s="11">
        <f>Verkefni!D10</f>
        <v>500000</v>
      </c>
      <c r="D9" s="11">
        <f>Verkefni!E10</f>
        <v>0</v>
      </c>
      <c r="E9" s="23">
        <f t="shared" si="0"/>
        <v>0</v>
      </c>
      <c r="F9" s="23">
        <f t="shared" si="1"/>
        <v>20000</v>
      </c>
      <c r="G9" s="23">
        <f t="shared" si="2"/>
        <v>0</v>
      </c>
      <c r="H9" s="23">
        <f t="shared" si="3"/>
        <v>0</v>
      </c>
      <c r="I9" s="23">
        <f t="shared" si="4"/>
        <v>480000</v>
      </c>
      <c r="J9" s="23">
        <f t="shared" si="5"/>
        <v>0</v>
      </c>
    </row>
    <row r="10" spans="1:10" x14ac:dyDescent="0.25">
      <c r="A10" s="19">
        <v>131</v>
      </c>
      <c r="B10" s="10" t="s">
        <v>9</v>
      </c>
      <c r="C10" s="11">
        <f>Verkefni!D11</f>
        <v>0</v>
      </c>
      <c r="D10" s="11">
        <f>Verkefni!E11</f>
        <v>20000</v>
      </c>
      <c r="E10" s="23">
        <f t="shared" si="0"/>
        <v>20000</v>
      </c>
      <c r="F10" s="23">
        <f t="shared" si="1"/>
        <v>53800</v>
      </c>
      <c r="G10" s="23">
        <f t="shared" si="2"/>
        <v>0</v>
      </c>
      <c r="H10" s="23">
        <f t="shared" si="3"/>
        <v>0</v>
      </c>
      <c r="I10" s="23">
        <f t="shared" si="4"/>
        <v>0</v>
      </c>
      <c r="J10" s="23">
        <f t="shared" si="5"/>
        <v>53800</v>
      </c>
    </row>
    <row r="11" spans="1:10" x14ac:dyDescent="0.25">
      <c r="A11" s="19">
        <v>140</v>
      </c>
      <c r="B11" s="10" t="s">
        <v>10</v>
      </c>
      <c r="C11" s="11">
        <f>Verkefni!D12</f>
        <v>1023799</v>
      </c>
      <c r="D11" s="11">
        <f>Verkefni!E12</f>
        <v>0</v>
      </c>
      <c r="E11" s="23">
        <f t="shared" si="0"/>
        <v>25000</v>
      </c>
      <c r="F11" s="23">
        <f t="shared" si="1"/>
        <v>0</v>
      </c>
      <c r="G11" s="23">
        <f t="shared" si="2"/>
        <v>0</v>
      </c>
      <c r="H11" s="23">
        <f t="shared" si="3"/>
        <v>0</v>
      </c>
      <c r="I11" s="23">
        <f t="shared" si="4"/>
        <v>1048799</v>
      </c>
      <c r="J11" s="23">
        <f t="shared" si="5"/>
        <v>0</v>
      </c>
    </row>
    <row r="12" spans="1:10" x14ac:dyDescent="0.25">
      <c r="A12" s="19">
        <v>200</v>
      </c>
      <c r="B12" s="10" t="s">
        <v>11</v>
      </c>
      <c r="C12" s="11">
        <f>Verkefni!D13</f>
        <v>0</v>
      </c>
      <c r="D12" s="11">
        <f>Verkefni!E13</f>
        <v>365000</v>
      </c>
      <c r="E12" s="23">
        <f t="shared" si="0"/>
        <v>0</v>
      </c>
      <c r="F12" s="23">
        <f t="shared" si="1"/>
        <v>0</v>
      </c>
      <c r="G12" s="23">
        <f t="shared" si="2"/>
        <v>0</v>
      </c>
      <c r="H12" s="23">
        <f t="shared" si="3"/>
        <v>0</v>
      </c>
      <c r="I12" s="23">
        <f t="shared" si="4"/>
        <v>0</v>
      </c>
      <c r="J12" s="23">
        <f t="shared" si="5"/>
        <v>365000</v>
      </c>
    </row>
    <row r="13" spans="1:10" x14ac:dyDescent="0.25">
      <c r="A13" s="19">
        <v>201</v>
      </c>
      <c r="B13" s="10" t="s">
        <v>12</v>
      </c>
      <c r="C13" s="11">
        <f>Verkefni!D14</f>
        <v>0</v>
      </c>
      <c r="D13" s="11">
        <f>Verkefni!E14</f>
        <v>120000</v>
      </c>
      <c r="E13" s="23">
        <f t="shared" si="0"/>
        <v>2740.3846153846152</v>
      </c>
      <c r="F13" s="23">
        <f t="shared" si="1"/>
        <v>0</v>
      </c>
      <c r="G13" s="23">
        <f t="shared" si="2"/>
        <v>0</v>
      </c>
      <c r="H13" s="23">
        <f t="shared" si="3"/>
        <v>0</v>
      </c>
      <c r="I13" s="23">
        <f t="shared" si="4"/>
        <v>0</v>
      </c>
      <c r="J13" s="23">
        <f t="shared" si="5"/>
        <v>117259.61538461539</v>
      </c>
    </row>
    <row r="14" spans="1:10" x14ac:dyDescent="0.25">
      <c r="A14" s="19">
        <v>202</v>
      </c>
      <c r="B14" s="10" t="s">
        <v>13</v>
      </c>
      <c r="C14" s="11">
        <f>Verkefni!D15</f>
        <v>0</v>
      </c>
      <c r="D14" s="11">
        <f>Verkefni!E15</f>
        <v>10000</v>
      </c>
      <c r="E14" s="23">
        <f t="shared" si="0"/>
        <v>0</v>
      </c>
      <c r="F14" s="23">
        <f t="shared" si="1"/>
        <v>0</v>
      </c>
      <c r="G14" s="23">
        <f t="shared" si="2"/>
        <v>0</v>
      </c>
      <c r="H14" s="23">
        <f t="shared" si="3"/>
        <v>0</v>
      </c>
      <c r="I14" s="23">
        <f t="shared" si="4"/>
        <v>0</v>
      </c>
      <c r="J14" s="23">
        <f t="shared" si="5"/>
        <v>10000</v>
      </c>
    </row>
    <row r="15" spans="1:10" x14ac:dyDescent="0.25">
      <c r="A15" s="19">
        <v>203</v>
      </c>
      <c r="B15" s="10" t="s">
        <v>14</v>
      </c>
      <c r="C15" s="11">
        <f>Verkefni!D16</f>
        <v>0</v>
      </c>
      <c r="D15" s="11">
        <f>Verkefni!E16</f>
        <v>885299</v>
      </c>
      <c r="E15" s="23">
        <f t="shared" si="0"/>
        <v>0</v>
      </c>
      <c r="F15" s="23">
        <f t="shared" si="1"/>
        <v>2740.3846153846152</v>
      </c>
      <c r="G15" s="23">
        <f t="shared" si="2"/>
        <v>0</v>
      </c>
      <c r="H15" s="23">
        <f t="shared" si="3"/>
        <v>0</v>
      </c>
      <c r="I15" s="23">
        <f t="shared" si="4"/>
        <v>0</v>
      </c>
      <c r="J15" s="23">
        <f t="shared" si="5"/>
        <v>888039.38461538462</v>
      </c>
    </row>
    <row r="16" spans="1:10" x14ac:dyDescent="0.25">
      <c r="A16" s="19">
        <v>205</v>
      </c>
      <c r="B16" s="10" t="s">
        <v>15</v>
      </c>
      <c r="C16" s="11">
        <f>Verkefni!D17</f>
        <v>0</v>
      </c>
      <c r="D16" s="11">
        <f>Verkefni!E17</f>
        <v>48960</v>
      </c>
      <c r="E16" s="23">
        <f t="shared" si="0"/>
        <v>0</v>
      </c>
      <c r="F16" s="23">
        <f t="shared" si="1"/>
        <v>0</v>
      </c>
      <c r="G16" s="23">
        <f t="shared" si="2"/>
        <v>0</v>
      </c>
      <c r="H16" s="23">
        <f t="shared" si="3"/>
        <v>0</v>
      </c>
      <c r="I16" s="23">
        <f t="shared" si="4"/>
        <v>0</v>
      </c>
      <c r="J16" s="23">
        <f t="shared" si="5"/>
        <v>48960</v>
      </c>
    </row>
    <row r="17" spans="1:10" x14ac:dyDescent="0.25">
      <c r="A17" s="19">
        <v>220</v>
      </c>
      <c r="B17" s="10" t="s">
        <v>16</v>
      </c>
      <c r="C17" s="11">
        <f>Verkefni!D18</f>
        <v>0</v>
      </c>
      <c r="D17" s="11">
        <f>Verkefni!E18</f>
        <v>880000</v>
      </c>
      <c r="E17" s="23">
        <f t="shared" si="0"/>
        <v>0</v>
      </c>
      <c r="F17" s="23">
        <f t="shared" si="1"/>
        <v>0</v>
      </c>
      <c r="G17" s="23">
        <f t="shared" si="2"/>
        <v>0</v>
      </c>
      <c r="H17" s="23">
        <f t="shared" si="3"/>
        <v>0</v>
      </c>
      <c r="I17" s="23">
        <f t="shared" si="4"/>
        <v>0</v>
      </c>
      <c r="J17" s="23">
        <f t="shared" si="5"/>
        <v>880000</v>
      </c>
    </row>
    <row r="18" spans="1:10" x14ac:dyDescent="0.25">
      <c r="A18" s="19">
        <v>230</v>
      </c>
      <c r="B18" s="10" t="s">
        <v>17</v>
      </c>
      <c r="C18" s="11">
        <f>Verkefni!D19</f>
        <v>0</v>
      </c>
      <c r="D18" s="11">
        <f>Verkefni!E19</f>
        <v>275000</v>
      </c>
      <c r="E18" s="23">
        <f t="shared" si="0"/>
        <v>0</v>
      </c>
      <c r="F18" s="23">
        <f t="shared" si="1"/>
        <v>0</v>
      </c>
      <c r="G18" s="23">
        <f t="shared" si="2"/>
        <v>0</v>
      </c>
      <c r="H18" s="23">
        <f t="shared" si="3"/>
        <v>0</v>
      </c>
      <c r="I18" s="23">
        <f t="shared" si="4"/>
        <v>0</v>
      </c>
      <c r="J18" s="23">
        <f t="shared" si="5"/>
        <v>275000</v>
      </c>
    </row>
    <row r="19" spans="1:10" x14ac:dyDescent="0.25">
      <c r="A19" s="19">
        <v>240</v>
      </c>
      <c r="B19" s="10" t="s">
        <v>18</v>
      </c>
      <c r="C19" s="11">
        <f>Verkefni!D20</f>
        <v>0</v>
      </c>
      <c r="D19" s="11">
        <f>Verkefni!E20</f>
        <v>142600</v>
      </c>
      <c r="E19" s="23">
        <f t="shared" si="0"/>
        <v>0</v>
      </c>
      <c r="F19" s="23">
        <f t="shared" si="1"/>
        <v>0</v>
      </c>
      <c r="G19" s="23">
        <f t="shared" si="2"/>
        <v>0</v>
      </c>
      <c r="H19" s="23">
        <f t="shared" si="3"/>
        <v>0</v>
      </c>
      <c r="I19" s="23">
        <f t="shared" si="4"/>
        <v>0</v>
      </c>
      <c r="J19" s="23">
        <f t="shared" si="5"/>
        <v>142600</v>
      </c>
    </row>
    <row r="20" spans="1:10" x14ac:dyDescent="0.25">
      <c r="A20" s="19">
        <v>241</v>
      </c>
      <c r="B20" s="10" t="s">
        <v>71</v>
      </c>
      <c r="C20" s="11">
        <v>0</v>
      </c>
      <c r="D20" s="11">
        <v>0</v>
      </c>
      <c r="E20" s="23">
        <f t="shared" si="0"/>
        <v>0</v>
      </c>
      <c r="F20" s="23">
        <f t="shared" si="1"/>
        <v>0</v>
      </c>
      <c r="G20" s="23">
        <f t="shared" si="2"/>
        <v>0</v>
      </c>
      <c r="H20" s="23">
        <f t="shared" si="3"/>
        <v>0</v>
      </c>
      <c r="I20" s="23">
        <f t="shared" si="4"/>
        <v>0</v>
      </c>
      <c r="J20" s="23">
        <f t="shared" si="5"/>
        <v>0</v>
      </c>
    </row>
    <row r="21" spans="1:10" x14ac:dyDescent="0.25">
      <c r="A21" s="19">
        <v>400</v>
      </c>
      <c r="B21" s="10" t="s">
        <v>19</v>
      </c>
      <c r="C21" s="11">
        <f>Verkefni!D21</f>
        <v>0</v>
      </c>
      <c r="D21" s="11">
        <f>Verkefni!E21</f>
        <v>7584600</v>
      </c>
      <c r="E21" s="23">
        <f t="shared" si="0"/>
        <v>0</v>
      </c>
      <c r="F21" s="23">
        <f t="shared" si="1"/>
        <v>0</v>
      </c>
      <c r="G21" s="23">
        <f t="shared" si="2"/>
        <v>0</v>
      </c>
      <c r="H21" s="23">
        <f t="shared" si="3"/>
        <v>7584600</v>
      </c>
      <c r="I21" s="23">
        <f t="shared" si="4"/>
        <v>0</v>
      </c>
      <c r="J21" s="23">
        <f t="shared" si="5"/>
        <v>0</v>
      </c>
    </row>
    <row r="22" spans="1:10" x14ac:dyDescent="0.25">
      <c r="A22" s="19">
        <v>405</v>
      </c>
      <c r="B22" s="10" t="s">
        <v>72</v>
      </c>
      <c r="C22" s="11">
        <v>0</v>
      </c>
      <c r="D22" s="11">
        <v>0</v>
      </c>
      <c r="E22" s="23">
        <f t="shared" si="0"/>
        <v>0</v>
      </c>
      <c r="F22" s="23">
        <f t="shared" si="1"/>
        <v>0</v>
      </c>
      <c r="G22" s="23">
        <f t="shared" si="2"/>
        <v>0</v>
      </c>
      <c r="H22" s="23">
        <f t="shared" si="3"/>
        <v>0</v>
      </c>
      <c r="I22" s="23">
        <f t="shared" si="4"/>
        <v>0</v>
      </c>
      <c r="J22" s="23">
        <f t="shared" si="5"/>
        <v>0</v>
      </c>
    </row>
    <row r="23" spans="1:10" x14ac:dyDescent="0.25">
      <c r="A23" s="19">
        <v>410</v>
      </c>
      <c r="B23" s="10" t="s">
        <v>20</v>
      </c>
      <c r="C23" s="11">
        <f>Verkefni!D22</f>
        <v>0</v>
      </c>
      <c r="D23" s="11">
        <f>Verkefni!E22</f>
        <v>13000</v>
      </c>
      <c r="E23" s="23">
        <f t="shared" si="0"/>
        <v>0</v>
      </c>
      <c r="F23" s="23">
        <f t="shared" si="1"/>
        <v>0</v>
      </c>
      <c r="G23" s="23">
        <f t="shared" si="2"/>
        <v>0</v>
      </c>
      <c r="H23" s="23">
        <f t="shared" si="3"/>
        <v>13000</v>
      </c>
      <c r="I23" s="23">
        <f t="shared" si="4"/>
        <v>0</v>
      </c>
      <c r="J23" s="23">
        <f t="shared" si="5"/>
        <v>0</v>
      </c>
    </row>
    <row r="24" spans="1:10" x14ac:dyDescent="0.25">
      <c r="A24" s="19">
        <v>411</v>
      </c>
      <c r="B24" s="10" t="s">
        <v>72</v>
      </c>
      <c r="C24" s="11">
        <v>0</v>
      </c>
      <c r="D24" s="11">
        <v>0</v>
      </c>
      <c r="E24" s="23">
        <f t="shared" si="0"/>
        <v>0</v>
      </c>
      <c r="F24" s="23">
        <f t="shared" si="1"/>
        <v>0</v>
      </c>
      <c r="G24" s="23">
        <f t="shared" si="2"/>
        <v>0</v>
      </c>
      <c r="H24" s="23">
        <f t="shared" si="3"/>
        <v>0</v>
      </c>
      <c r="I24" s="23">
        <f t="shared" si="4"/>
        <v>0</v>
      </c>
      <c r="J24" s="23">
        <f t="shared" si="5"/>
        <v>0</v>
      </c>
    </row>
    <row r="25" spans="1:10" x14ac:dyDescent="0.25">
      <c r="A25" s="19">
        <v>300</v>
      </c>
      <c r="B25" s="10" t="s">
        <v>21</v>
      </c>
      <c r="C25" s="11">
        <f>Verkefni!D23</f>
        <v>4800000</v>
      </c>
      <c r="D25" s="11">
        <f>Verkefni!E23</f>
        <v>0</v>
      </c>
      <c r="E25" s="23">
        <f t="shared" si="0"/>
        <v>0</v>
      </c>
      <c r="F25" s="23">
        <f t="shared" si="1"/>
        <v>248203.96823445521</v>
      </c>
      <c r="G25" s="23">
        <f t="shared" si="2"/>
        <v>4551796.0317655448</v>
      </c>
      <c r="H25" s="23">
        <f t="shared" si="3"/>
        <v>0</v>
      </c>
      <c r="I25" s="23">
        <f t="shared" si="4"/>
        <v>0</v>
      </c>
      <c r="J25" s="23">
        <f t="shared" si="5"/>
        <v>0</v>
      </c>
    </row>
    <row r="26" spans="1:10" x14ac:dyDescent="0.25">
      <c r="A26" s="19">
        <v>310</v>
      </c>
      <c r="B26" s="10" t="s">
        <v>22</v>
      </c>
      <c r="C26" s="11">
        <f>Verkefni!D24</f>
        <v>1850560</v>
      </c>
      <c r="D26" s="11">
        <f>Verkefni!E24</f>
        <v>0</v>
      </c>
      <c r="E26" s="23">
        <f t="shared" si="0"/>
        <v>78800</v>
      </c>
      <c r="F26" s="23">
        <f t="shared" si="1"/>
        <v>0</v>
      </c>
      <c r="G26" s="23">
        <f t="shared" si="2"/>
        <v>1929360</v>
      </c>
      <c r="H26" s="23">
        <f t="shared" si="3"/>
        <v>0</v>
      </c>
      <c r="I26" s="23">
        <f t="shared" si="4"/>
        <v>0</v>
      </c>
      <c r="J26" s="23">
        <f t="shared" si="5"/>
        <v>0</v>
      </c>
    </row>
    <row r="27" spans="1:10" x14ac:dyDescent="0.25">
      <c r="A27" s="19">
        <v>312</v>
      </c>
      <c r="B27" s="10" t="s">
        <v>104</v>
      </c>
      <c r="C27" s="11">
        <v>0</v>
      </c>
      <c r="D27" s="11">
        <v>0</v>
      </c>
      <c r="E27" s="23">
        <f t="shared" si="0"/>
        <v>85000</v>
      </c>
      <c r="F27" s="23">
        <f t="shared" si="1"/>
        <v>0</v>
      </c>
      <c r="G27" s="23">
        <f t="shared" si="2"/>
        <v>85000</v>
      </c>
      <c r="H27" s="23">
        <f t="shared" si="3"/>
        <v>0</v>
      </c>
      <c r="I27" s="23">
        <f t="shared" si="4"/>
        <v>0</v>
      </c>
      <c r="J27" s="23">
        <f t="shared" si="5"/>
        <v>0</v>
      </c>
    </row>
    <row r="28" spans="1:10" x14ac:dyDescent="0.25">
      <c r="A28" s="19">
        <v>313</v>
      </c>
      <c r="B28" s="10" t="s">
        <v>86</v>
      </c>
      <c r="C28" s="11">
        <v>0</v>
      </c>
      <c r="D28" s="11">
        <v>0</v>
      </c>
      <c r="E28" s="23">
        <f t="shared" si="0"/>
        <v>2042</v>
      </c>
      <c r="F28" s="23">
        <f t="shared" si="1"/>
        <v>0</v>
      </c>
      <c r="G28" s="23">
        <f t="shared" si="2"/>
        <v>2042</v>
      </c>
      <c r="H28" s="23">
        <f t="shared" si="3"/>
        <v>0</v>
      </c>
      <c r="I28" s="23">
        <f t="shared" si="4"/>
        <v>0</v>
      </c>
      <c r="J28" s="23">
        <f t="shared" si="5"/>
        <v>0</v>
      </c>
    </row>
    <row r="29" spans="1:10" x14ac:dyDescent="0.25">
      <c r="A29" s="19">
        <v>315</v>
      </c>
      <c r="B29" s="10" t="s">
        <v>96</v>
      </c>
      <c r="C29" s="11">
        <v>0</v>
      </c>
      <c r="D29" s="11"/>
      <c r="E29" s="23">
        <f t="shared" si="0"/>
        <v>189769</v>
      </c>
      <c r="F29" s="23">
        <f t="shared" si="1"/>
        <v>0</v>
      </c>
      <c r="G29" s="23">
        <f t="shared" si="2"/>
        <v>189769</v>
      </c>
      <c r="H29" s="23">
        <f t="shared" si="3"/>
        <v>0</v>
      </c>
      <c r="I29" s="23">
        <f t="shared" si="4"/>
        <v>0</v>
      </c>
      <c r="J29" s="23">
        <f t="shared" si="5"/>
        <v>0</v>
      </c>
    </row>
    <row r="30" spans="1:10" x14ac:dyDescent="0.25">
      <c r="A30" s="19">
        <v>320</v>
      </c>
      <c r="B30" s="10" t="s">
        <v>23</v>
      </c>
      <c r="C30" s="11">
        <f>Verkefni!D25</f>
        <v>67600</v>
      </c>
      <c r="D30" s="11">
        <f>Verkefni!E25</f>
        <v>0</v>
      </c>
      <c r="E30" s="23">
        <f t="shared" si="0"/>
        <v>0</v>
      </c>
      <c r="F30" s="23">
        <f t="shared" si="1"/>
        <v>0</v>
      </c>
      <c r="G30" s="30">
        <f t="shared" si="2"/>
        <v>67600</v>
      </c>
      <c r="H30" s="30">
        <f t="shared" si="3"/>
        <v>0</v>
      </c>
      <c r="I30" s="30">
        <f t="shared" si="4"/>
        <v>0</v>
      </c>
      <c r="J30" s="30">
        <f t="shared" si="5"/>
        <v>0</v>
      </c>
    </row>
    <row r="31" spans="1:10" x14ac:dyDescent="0.25">
      <c r="A31" s="19"/>
      <c r="B31" s="6"/>
      <c r="C31" s="12">
        <f t="shared" ref="C31:J31" si="6">SUM(C4:C30)</f>
        <v>10344459</v>
      </c>
      <c r="D31" s="12">
        <f t="shared" si="6"/>
        <v>10344459</v>
      </c>
      <c r="E31" s="12">
        <f t="shared" si="6"/>
        <v>776555.35284983984</v>
      </c>
      <c r="F31" s="12">
        <f t="shared" si="6"/>
        <v>776555.35284983984</v>
      </c>
      <c r="G31" s="23">
        <f t="shared" si="6"/>
        <v>6825567.0317655448</v>
      </c>
      <c r="H31" s="23">
        <f t="shared" si="6"/>
        <v>7597600</v>
      </c>
      <c r="I31" s="23">
        <f t="shared" si="6"/>
        <v>3552691.9682344552</v>
      </c>
      <c r="J31" s="23">
        <f t="shared" si="6"/>
        <v>2780659</v>
      </c>
    </row>
    <row r="32" spans="1:10" x14ac:dyDescent="0.25">
      <c r="A32" s="19"/>
      <c r="B32" s="6"/>
      <c r="C32" s="23"/>
      <c r="D32" s="23"/>
      <c r="E32" s="23"/>
      <c r="F32" s="23"/>
      <c r="G32" s="23">
        <f>H31-G31</f>
        <v>772032.96823445521</v>
      </c>
      <c r="H32" s="23"/>
      <c r="J32" s="23">
        <f>I31-J31</f>
        <v>772032.96823445521</v>
      </c>
    </row>
    <row r="33" spans="1:11" x14ac:dyDescent="0.25">
      <c r="A33" s="19"/>
      <c r="B33" s="6"/>
      <c r="C33" s="6"/>
      <c r="D33" s="6"/>
      <c r="E33" s="6"/>
      <c r="F33" s="6"/>
      <c r="G33" s="21"/>
      <c r="H33" s="6"/>
      <c r="I33" s="6"/>
      <c r="J33" s="21"/>
    </row>
    <row r="34" spans="1:11" x14ac:dyDescent="0.25">
      <c r="A34" s="19"/>
      <c r="B34" s="6"/>
      <c r="C34" s="6"/>
      <c r="D34" s="6"/>
      <c r="E34" s="6"/>
      <c r="F34" s="6"/>
      <c r="G34" s="21"/>
      <c r="H34" s="6"/>
      <c r="I34" s="6"/>
      <c r="J34" s="21"/>
    </row>
    <row r="35" spans="1:11" x14ac:dyDescent="0.25">
      <c r="A35" s="19"/>
      <c r="B35" s="6"/>
      <c r="C35" s="6"/>
      <c r="D35" s="6"/>
      <c r="E35" s="6"/>
      <c r="F35" s="6"/>
      <c r="G35" s="21"/>
      <c r="H35" s="6"/>
      <c r="I35" s="6"/>
      <c r="J35" s="21"/>
    </row>
    <row r="36" spans="1:11" x14ac:dyDescent="0.25">
      <c r="A36" s="19"/>
      <c r="B36" s="13" t="s">
        <v>73</v>
      </c>
      <c r="C36" s="24" t="s">
        <v>51</v>
      </c>
      <c r="D36" s="24" t="s">
        <v>52</v>
      </c>
      <c r="E36" s="24" t="s">
        <v>53</v>
      </c>
      <c r="F36" s="24" t="s">
        <v>54</v>
      </c>
      <c r="G36" s="24" t="s">
        <v>55</v>
      </c>
      <c r="H36" s="20" t="s">
        <v>47</v>
      </c>
      <c r="I36" s="6"/>
      <c r="J36" s="21"/>
    </row>
    <row r="37" spans="1:11" x14ac:dyDescent="0.25">
      <c r="A37" s="19"/>
      <c r="B37" s="25"/>
      <c r="C37" s="23"/>
      <c r="D37" s="23"/>
      <c r="E37" s="23"/>
      <c r="F37" s="23"/>
      <c r="G37" s="23"/>
      <c r="H37" s="22"/>
      <c r="I37" s="6"/>
      <c r="J37" s="21"/>
    </row>
    <row r="38" spans="1:11" x14ac:dyDescent="0.25">
      <c r="A38" s="19"/>
      <c r="B38" s="10" t="s">
        <v>4</v>
      </c>
      <c r="C38" s="23">
        <v>855000</v>
      </c>
      <c r="D38" s="23">
        <v>578000</v>
      </c>
      <c r="E38" s="23">
        <f t="shared" ref="E38:E46" si="7">C38-D38</f>
        <v>277000</v>
      </c>
      <c r="F38" s="26">
        <v>0.2</v>
      </c>
      <c r="G38" s="23">
        <f t="shared" ref="G38:G46" si="8">-IF(E38&lt;0,E38*F38,0)</f>
        <v>0</v>
      </c>
      <c r="H38" s="23">
        <f t="shared" ref="H38:H46" si="9">IF(E38&gt;0,E38*F38,0)</f>
        <v>55400</v>
      </c>
      <c r="I38" s="6"/>
      <c r="J38" s="21"/>
    </row>
    <row r="39" spans="1:11" x14ac:dyDescent="0.25">
      <c r="A39" s="19"/>
      <c r="B39" s="10" t="s">
        <v>56</v>
      </c>
      <c r="C39" s="23">
        <v>125000</v>
      </c>
      <c r="D39" s="23">
        <v>100000</v>
      </c>
      <c r="E39" s="23">
        <f t="shared" si="7"/>
        <v>25000</v>
      </c>
      <c r="F39" s="26">
        <v>0.2</v>
      </c>
      <c r="G39" s="23">
        <f t="shared" si="8"/>
        <v>0</v>
      </c>
      <c r="H39" s="23">
        <f t="shared" si="9"/>
        <v>5000</v>
      </c>
      <c r="I39" s="6"/>
      <c r="J39" s="21"/>
    </row>
    <row r="40" spans="1:11" x14ac:dyDescent="0.25">
      <c r="A40" s="19"/>
      <c r="B40" s="10" t="s">
        <v>57</v>
      </c>
      <c r="C40" s="11">
        <v>122500</v>
      </c>
      <c r="D40" s="11">
        <v>137200</v>
      </c>
      <c r="E40" s="23">
        <f t="shared" si="7"/>
        <v>-14700</v>
      </c>
      <c r="F40" s="26">
        <v>0.2</v>
      </c>
      <c r="G40" s="23">
        <f t="shared" si="8"/>
        <v>2940</v>
      </c>
      <c r="H40" s="23">
        <f t="shared" si="9"/>
        <v>0</v>
      </c>
      <c r="I40" s="6"/>
      <c r="J40" s="21"/>
      <c r="K40" s="31"/>
    </row>
    <row r="41" spans="1:11" x14ac:dyDescent="0.25">
      <c r="A41" s="19"/>
      <c r="B41" s="10" t="s">
        <v>7</v>
      </c>
      <c r="C41" s="11">
        <v>350000</v>
      </c>
      <c r="D41" s="11">
        <v>332500</v>
      </c>
      <c r="E41" s="23">
        <f t="shared" si="7"/>
        <v>17500</v>
      </c>
      <c r="F41" s="26">
        <v>0.2</v>
      </c>
      <c r="G41" s="23">
        <f t="shared" si="8"/>
        <v>0</v>
      </c>
      <c r="H41" s="23">
        <f t="shared" si="9"/>
        <v>3500</v>
      </c>
      <c r="I41" s="6"/>
      <c r="J41" s="21"/>
    </row>
    <row r="42" spans="1:11" x14ac:dyDescent="0.25">
      <c r="A42" s="19"/>
      <c r="B42" s="10" t="s">
        <v>58</v>
      </c>
      <c r="C42" s="11">
        <v>375000</v>
      </c>
      <c r="D42" s="11">
        <v>380000</v>
      </c>
      <c r="E42" s="23">
        <f t="shared" si="7"/>
        <v>-5000</v>
      </c>
      <c r="F42" s="26">
        <v>0.2</v>
      </c>
      <c r="G42" s="23">
        <f t="shared" si="8"/>
        <v>1000</v>
      </c>
      <c r="H42" s="23">
        <f t="shared" si="9"/>
        <v>0</v>
      </c>
      <c r="I42" s="6"/>
      <c r="J42" s="21"/>
    </row>
    <row r="43" spans="1:11" x14ac:dyDescent="0.25">
      <c r="A43" s="19"/>
      <c r="B43" s="10"/>
      <c r="C43" s="11"/>
      <c r="D43" s="11"/>
      <c r="E43" s="23">
        <f t="shared" si="7"/>
        <v>0</v>
      </c>
      <c r="F43" s="26">
        <v>0.2</v>
      </c>
      <c r="G43" s="23">
        <f t="shared" si="8"/>
        <v>0</v>
      </c>
      <c r="H43" s="23">
        <f t="shared" si="9"/>
        <v>0</v>
      </c>
      <c r="I43" s="6"/>
      <c r="J43" s="21"/>
    </row>
    <row r="44" spans="1:11" x14ac:dyDescent="0.25">
      <c r="A44" s="19"/>
      <c r="B44" s="10"/>
      <c r="C44" s="11"/>
      <c r="D44" s="11"/>
      <c r="E44" s="23">
        <f t="shared" si="7"/>
        <v>0</v>
      </c>
      <c r="F44" s="26">
        <v>0.2</v>
      </c>
      <c r="G44" s="23">
        <f t="shared" si="8"/>
        <v>0</v>
      </c>
      <c r="H44" s="23">
        <f t="shared" si="9"/>
        <v>0</v>
      </c>
      <c r="I44" s="6"/>
      <c r="J44" s="21"/>
    </row>
    <row r="45" spans="1:11" x14ac:dyDescent="0.25">
      <c r="A45" s="19"/>
      <c r="B45" s="10"/>
      <c r="C45" s="11"/>
      <c r="D45" s="11"/>
      <c r="E45" s="23">
        <f t="shared" si="7"/>
        <v>0</v>
      </c>
      <c r="F45" s="26">
        <v>0.2</v>
      </c>
      <c r="G45" s="23">
        <f t="shared" si="8"/>
        <v>0</v>
      </c>
      <c r="H45" s="23">
        <f t="shared" si="9"/>
        <v>0</v>
      </c>
      <c r="I45" s="6"/>
      <c r="J45" s="21"/>
    </row>
    <row r="46" spans="1:11" x14ac:dyDescent="0.25">
      <c r="A46" s="19"/>
      <c r="B46" s="10"/>
      <c r="C46" s="11"/>
      <c r="D46" s="11"/>
      <c r="E46" s="23">
        <f t="shared" si="7"/>
        <v>0</v>
      </c>
      <c r="F46" s="26">
        <v>0.2</v>
      </c>
      <c r="G46" s="23">
        <f t="shared" si="8"/>
        <v>0</v>
      </c>
      <c r="H46" s="23">
        <f t="shared" si="9"/>
        <v>0</v>
      </c>
      <c r="I46" s="6"/>
      <c r="J46" s="21"/>
    </row>
    <row r="47" spans="1:11" x14ac:dyDescent="0.25">
      <c r="A47" s="19"/>
      <c r="B47" s="10"/>
      <c r="C47" s="4"/>
      <c r="D47" s="4"/>
      <c r="E47" s="7"/>
      <c r="F47" s="26"/>
      <c r="G47" s="12">
        <f>SUM(G38:G46)</f>
        <v>3940</v>
      </c>
      <c r="H47" s="12">
        <f>SUM(H38:H46)</f>
        <v>63900</v>
      </c>
      <c r="I47" s="6"/>
      <c r="J47" s="12">
        <f>H47-G47</f>
        <v>59960</v>
      </c>
    </row>
    <row r="48" spans="1:11" x14ac:dyDescent="0.25">
      <c r="A48" s="19"/>
      <c r="B48" s="10"/>
      <c r="C48" s="4"/>
      <c r="D48" s="4"/>
      <c r="E48" s="7"/>
      <c r="F48" s="26"/>
      <c r="G48" s="32"/>
      <c r="H48" s="33"/>
      <c r="I48" s="6"/>
    </row>
    <row r="49" spans="1:10" x14ac:dyDescent="0.25">
      <c r="A49" s="19"/>
      <c r="B49" s="13" t="s">
        <v>73</v>
      </c>
      <c r="C49" s="24" t="s">
        <v>51</v>
      </c>
      <c r="D49" s="24" t="s">
        <v>52</v>
      </c>
      <c r="E49" s="24" t="s">
        <v>53</v>
      </c>
      <c r="F49" s="24" t="s">
        <v>54</v>
      </c>
      <c r="G49" s="24" t="s">
        <v>55</v>
      </c>
      <c r="H49" s="34" t="s">
        <v>47</v>
      </c>
      <c r="I49" s="6"/>
      <c r="J49" s="21"/>
    </row>
    <row r="50" spans="1:10" x14ac:dyDescent="0.25">
      <c r="A50" s="19"/>
      <c r="B50" s="25"/>
      <c r="C50" s="23"/>
      <c r="D50" s="23"/>
      <c r="E50" s="23"/>
      <c r="F50" s="23"/>
      <c r="G50" s="23"/>
      <c r="H50" s="35"/>
      <c r="I50" s="6"/>
      <c r="J50" s="21"/>
    </row>
    <row r="51" spans="1:10" x14ac:dyDescent="0.25">
      <c r="A51" s="19"/>
      <c r="B51" s="10" t="s">
        <v>4</v>
      </c>
      <c r="C51" s="23">
        <f>I4</f>
        <v>826731</v>
      </c>
      <c r="D51" s="23">
        <f>D38-Verkefni!P36</f>
        <v>527000</v>
      </c>
      <c r="E51" s="23">
        <f t="shared" ref="E51:E59" si="10">C51-D51</f>
        <v>299731</v>
      </c>
      <c r="F51" s="26">
        <v>0.2</v>
      </c>
      <c r="G51" s="23">
        <f t="shared" ref="G51:G59" si="11">-IF(E51&lt;0,E51*F51,0)</f>
        <v>0</v>
      </c>
      <c r="H51" s="23">
        <f t="shared" ref="H51:H59" si="12">IF(E51&gt;0,E51*F51,0)</f>
        <v>59946.200000000004</v>
      </c>
      <c r="I51" s="6"/>
      <c r="J51" s="21"/>
    </row>
    <row r="52" spans="1:10" x14ac:dyDescent="0.25">
      <c r="A52" s="19"/>
      <c r="B52" s="10" t="s">
        <v>56</v>
      </c>
      <c r="C52" s="23">
        <f>I5</f>
        <v>125000</v>
      </c>
      <c r="D52" s="23">
        <f>D39</f>
        <v>100000</v>
      </c>
      <c r="E52" s="23">
        <f t="shared" si="10"/>
        <v>25000</v>
      </c>
      <c r="F52" s="26">
        <v>0.2</v>
      </c>
      <c r="G52" s="23">
        <f t="shared" si="11"/>
        <v>0</v>
      </c>
      <c r="H52" s="23">
        <f t="shared" si="12"/>
        <v>5000</v>
      </c>
      <c r="I52" s="6"/>
      <c r="J52" s="21"/>
    </row>
    <row r="53" spans="1:10" x14ac:dyDescent="0.25">
      <c r="A53" s="19"/>
      <c r="B53" s="10" t="s">
        <v>128</v>
      </c>
      <c r="C53" s="23">
        <f>I6</f>
        <v>388958</v>
      </c>
      <c r="D53" s="23">
        <f>Verkefni!I54-Verkefni!I56</f>
        <v>420000</v>
      </c>
      <c r="E53" s="23">
        <f t="shared" si="10"/>
        <v>-31042</v>
      </c>
      <c r="F53" s="26">
        <v>0.2</v>
      </c>
      <c r="G53" s="23">
        <f t="shared" si="11"/>
        <v>6208.4000000000005</v>
      </c>
      <c r="H53" s="23">
        <f t="shared" si="12"/>
        <v>0</v>
      </c>
      <c r="I53" s="6"/>
      <c r="J53" s="21"/>
    </row>
    <row r="54" spans="1:10" x14ac:dyDescent="0.25">
      <c r="A54" s="19"/>
      <c r="B54" s="10" t="s">
        <v>7</v>
      </c>
      <c r="C54" s="23">
        <f>I8</f>
        <v>598203.96823445521</v>
      </c>
      <c r="D54" s="23">
        <f>C54-Verkefni!I70</f>
        <v>568293.76982273243</v>
      </c>
      <c r="E54" s="23">
        <f t="shared" si="10"/>
        <v>29910.198411722784</v>
      </c>
      <c r="F54" s="26">
        <v>0.2</v>
      </c>
      <c r="G54" s="23">
        <f t="shared" si="11"/>
        <v>0</v>
      </c>
      <c r="H54" s="23">
        <f t="shared" si="12"/>
        <v>5982.0396823445571</v>
      </c>
      <c r="I54" s="6"/>
      <c r="J54" s="21"/>
    </row>
    <row r="55" spans="1:10" x14ac:dyDescent="0.25">
      <c r="A55" s="19"/>
      <c r="B55" s="10" t="s">
        <v>58</v>
      </c>
      <c r="C55" s="23">
        <f>I9-J10</f>
        <v>426200</v>
      </c>
      <c r="D55" s="23"/>
      <c r="E55" s="23">
        <f t="shared" si="10"/>
        <v>426200</v>
      </c>
      <c r="F55" s="26">
        <v>0.2</v>
      </c>
      <c r="G55" s="23">
        <f t="shared" si="11"/>
        <v>0</v>
      </c>
      <c r="H55" s="23">
        <f t="shared" si="12"/>
        <v>85240</v>
      </c>
      <c r="I55" s="6"/>
      <c r="J55" s="21"/>
    </row>
    <row r="56" spans="1:10" x14ac:dyDescent="0.25">
      <c r="A56" s="19"/>
      <c r="B56" s="10" t="s">
        <v>80</v>
      </c>
      <c r="C56" s="11"/>
      <c r="D56" s="11">
        <v>55000</v>
      </c>
      <c r="E56" s="23">
        <f t="shared" si="10"/>
        <v>-55000</v>
      </c>
      <c r="F56" s="26">
        <v>0.2</v>
      </c>
      <c r="G56" s="23">
        <f t="shared" si="11"/>
        <v>11000</v>
      </c>
      <c r="H56" s="23">
        <f t="shared" si="12"/>
        <v>0</v>
      </c>
      <c r="I56" s="6"/>
      <c r="J56" s="21"/>
    </row>
    <row r="57" spans="1:10" x14ac:dyDescent="0.25">
      <c r="A57" s="19"/>
      <c r="B57" s="10"/>
      <c r="C57" s="11"/>
      <c r="D57" s="11"/>
      <c r="E57" s="23">
        <f t="shared" si="10"/>
        <v>0</v>
      </c>
      <c r="F57" s="26">
        <v>0.2</v>
      </c>
      <c r="G57" s="23">
        <f t="shared" si="11"/>
        <v>0</v>
      </c>
      <c r="H57" s="23">
        <f t="shared" si="12"/>
        <v>0</v>
      </c>
      <c r="I57" s="6"/>
      <c r="J57" s="21"/>
    </row>
    <row r="58" spans="1:10" x14ac:dyDescent="0.25">
      <c r="A58" s="19"/>
      <c r="B58" s="10"/>
      <c r="C58" s="11"/>
      <c r="D58" s="11"/>
      <c r="E58" s="23">
        <f t="shared" si="10"/>
        <v>0</v>
      </c>
      <c r="F58" s="26">
        <v>0.2</v>
      </c>
      <c r="G58" s="23">
        <f t="shared" si="11"/>
        <v>0</v>
      </c>
      <c r="H58" s="23">
        <f t="shared" si="12"/>
        <v>0</v>
      </c>
      <c r="I58" s="6"/>
      <c r="J58" s="21"/>
    </row>
    <row r="59" spans="1:10" x14ac:dyDescent="0.25">
      <c r="A59" s="19"/>
      <c r="B59" s="10"/>
      <c r="C59" s="11"/>
      <c r="D59" s="11"/>
      <c r="E59" s="23">
        <f t="shared" si="10"/>
        <v>0</v>
      </c>
      <c r="F59" s="26">
        <v>0.2</v>
      </c>
      <c r="G59" s="23">
        <f t="shared" si="11"/>
        <v>0</v>
      </c>
      <c r="H59" s="23">
        <f t="shared" si="12"/>
        <v>0</v>
      </c>
      <c r="I59" s="6"/>
      <c r="J59" s="21"/>
    </row>
    <row r="60" spans="1:10" x14ac:dyDescent="0.25">
      <c r="A60" s="19"/>
      <c r="B60" s="10"/>
      <c r="C60" s="4"/>
      <c r="D60" s="4"/>
      <c r="E60" s="7"/>
      <c r="F60" s="26"/>
      <c r="G60" s="12">
        <f>SUM(G51:G59)</f>
        <v>17208.400000000001</v>
      </c>
      <c r="H60" s="12">
        <f>SUM(H51:H59)</f>
        <v>156168.23968234455</v>
      </c>
      <c r="I60" s="6"/>
      <c r="J60" s="12">
        <f>H60-G60</f>
        <v>138959.83968234455</v>
      </c>
    </row>
    <row r="61" spans="1:10" x14ac:dyDescent="0.25">
      <c r="A61" s="19"/>
      <c r="B61" s="6"/>
      <c r="C61" s="6"/>
      <c r="D61" s="23"/>
      <c r="E61" s="23"/>
      <c r="F61" s="6"/>
      <c r="G61" s="21"/>
      <c r="H61" s="6"/>
      <c r="I61" s="6"/>
      <c r="J61" s="21"/>
    </row>
    <row r="62" spans="1:10" x14ac:dyDescent="0.25">
      <c r="A62" s="19"/>
      <c r="B62" s="6"/>
      <c r="C62" s="6"/>
      <c r="D62" s="6"/>
      <c r="E62" s="23"/>
      <c r="F62" s="6"/>
      <c r="G62" s="21"/>
      <c r="H62" s="6"/>
      <c r="I62" s="36" t="s">
        <v>74</v>
      </c>
      <c r="J62" s="12">
        <f>J60-J47</f>
        <v>78999.839682344551</v>
      </c>
    </row>
    <row r="63" spans="1:10" ht="15.75" x14ac:dyDescent="0.25">
      <c r="A63" s="37" t="s">
        <v>92</v>
      </c>
      <c r="B63" s="2"/>
      <c r="C63" s="2"/>
      <c r="D63" s="2"/>
      <c r="E63" s="11"/>
      <c r="F63" s="38" t="s">
        <v>75</v>
      </c>
      <c r="G63" s="2"/>
      <c r="H63" s="2"/>
      <c r="I63" s="2"/>
      <c r="J63" s="2"/>
    </row>
    <row r="64" spans="1:10" x14ac:dyDescent="0.25">
      <c r="A64" s="2"/>
      <c r="B64" s="2"/>
      <c r="C64" s="2"/>
      <c r="D64" s="2"/>
      <c r="E64" s="11"/>
      <c r="F64" s="2" t="s">
        <v>76</v>
      </c>
      <c r="G64" s="2"/>
      <c r="H64" s="2"/>
      <c r="I64" s="11">
        <f>G32</f>
        <v>772032.96823445521</v>
      </c>
      <c r="J64" s="2"/>
    </row>
    <row r="65" spans="1:13" x14ac:dyDescent="0.25">
      <c r="A65" s="39" t="s">
        <v>93</v>
      </c>
      <c r="B65" s="40" t="s">
        <v>94</v>
      </c>
      <c r="C65" s="39" t="s">
        <v>2</v>
      </c>
      <c r="D65" s="39" t="s">
        <v>3</v>
      </c>
      <c r="E65" s="11"/>
      <c r="F65" s="41" t="s">
        <v>77</v>
      </c>
      <c r="G65" s="2"/>
      <c r="H65" s="2"/>
      <c r="I65" s="11"/>
      <c r="J65" s="2"/>
    </row>
    <row r="66" spans="1:13" x14ac:dyDescent="0.25">
      <c r="A66" s="42"/>
      <c r="B66" s="2"/>
      <c r="C66" s="11"/>
      <c r="D66" s="11"/>
      <c r="E66" s="2"/>
      <c r="F66" s="2" t="s">
        <v>105</v>
      </c>
      <c r="G66" s="2"/>
      <c r="H66" s="2"/>
      <c r="I66" s="11">
        <v>20000</v>
      </c>
      <c r="J66" s="2"/>
    </row>
    <row r="67" spans="1:13" x14ac:dyDescent="0.25">
      <c r="A67" s="42">
        <v>100</v>
      </c>
      <c r="B67" s="2" t="s">
        <v>81</v>
      </c>
      <c r="C67" s="11"/>
      <c r="D67" s="11">
        <v>125000</v>
      </c>
      <c r="E67" s="2"/>
      <c r="F67" s="2"/>
      <c r="G67" s="2"/>
      <c r="H67" s="2"/>
      <c r="I67" s="50">
        <f>SUM(I64:I66)</f>
        <v>792032.96823445521</v>
      </c>
      <c r="J67" s="17">
        <v>0.2</v>
      </c>
      <c r="K67" s="11">
        <f>I67*J67</f>
        <v>158406.59364689107</v>
      </c>
    </row>
    <row r="68" spans="1:13" x14ac:dyDescent="0.25">
      <c r="A68" s="42">
        <v>101</v>
      </c>
      <c r="B68" s="2" t="s">
        <v>81</v>
      </c>
      <c r="C68" s="11">
        <f>D67</f>
        <v>125000</v>
      </c>
      <c r="D68" s="11"/>
      <c r="E68" s="2"/>
      <c r="F68" s="41" t="s">
        <v>78</v>
      </c>
      <c r="G68" s="2"/>
      <c r="H68" s="2"/>
      <c r="I68" s="11"/>
      <c r="J68" s="2"/>
      <c r="K68" s="43"/>
    </row>
    <row r="69" spans="1:13" x14ac:dyDescent="0.25">
      <c r="A69" s="42"/>
      <c r="B69" s="2"/>
      <c r="C69" s="11"/>
      <c r="D69" s="11"/>
      <c r="E69" s="2"/>
      <c r="F69" s="2" t="s">
        <v>106</v>
      </c>
      <c r="G69" s="2"/>
      <c r="H69" s="2"/>
      <c r="I69" s="11"/>
      <c r="J69" s="2"/>
      <c r="K69" s="43"/>
    </row>
    <row r="70" spans="1:13" x14ac:dyDescent="0.25">
      <c r="A70" s="42">
        <v>315</v>
      </c>
      <c r="B70" s="2" t="s">
        <v>82</v>
      </c>
      <c r="C70" s="11">
        <v>28269</v>
      </c>
      <c r="D70" s="11"/>
      <c r="E70" s="2"/>
      <c r="F70" s="2" t="s">
        <v>107</v>
      </c>
      <c r="G70" s="2"/>
      <c r="H70" s="2"/>
      <c r="I70" s="11"/>
      <c r="J70" s="2"/>
      <c r="K70" s="43"/>
    </row>
    <row r="71" spans="1:13" x14ac:dyDescent="0.25">
      <c r="A71" s="42">
        <v>100</v>
      </c>
      <c r="B71" s="2" t="s">
        <v>82</v>
      </c>
      <c r="C71" s="11"/>
      <c r="D71" s="11">
        <f>C70</f>
        <v>28269</v>
      </c>
      <c r="E71" s="2"/>
      <c r="F71" s="2" t="s">
        <v>108</v>
      </c>
      <c r="G71" s="2"/>
      <c r="H71" s="2"/>
      <c r="I71" s="11"/>
      <c r="J71" s="2"/>
      <c r="K71" s="43"/>
    </row>
    <row r="72" spans="1:13" x14ac:dyDescent="0.25">
      <c r="A72" s="42"/>
      <c r="B72" s="2"/>
      <c r="C72" s="11"/>
      <c r="D72" s="11"/>
      <c r="E72" s="2"/>
      <c r="F72" s="2" t="s">
        <v>101</v>
      </c>
      <c r="I72" s="11">
        <v>2042</v>
      </c>
      <c r="J72" s="2"/>
      <c r="K72" s="43"/>
    </row>
    <row r="73" spans="1:13" x14ac:dyDescent="0.25">
      <c r="A73" s="42">
        <v>201</v>
      </c>
      <c r="B73" s="2" t="s">
        <v>83</v>
      </c>
      <c r="C73" s="11">
        <f>Verkefni!F41</f>
        <v>2740.3846153846152</v>
      </c>
      <c r="D73" s="11"/>
      <c r="E73" s="2"/>
      <c r="F73" s="2" t="s">
        <v>129</v>
      </c>
      <c r="I73" s="11">
        <v>52200</v>
      </c>
      <c r="J73" s="2"/>
      <c r="K73" s="43"/>
    </row>
    <row r="74" spans="1:13" x14ac:dyDescent="0.25">
      <c r="A74" s="42">
        <v>203</v>
      </c>
      <c r="B74" s="2" t="s">
        <v>83</v>
      </c>
      <c r="C74" s="11"/>
      <c r="D74" s="11">
        <f>C73</f>
        <v>2740.3846153846152</v>
      </c>
      <c r="E74" s="2"/>
      <c r="F74" s="2" t="s">
        <v>109</v>
      </c>
      <c r="G74" s="2"/>
      <c r="H74" s="2"/>
      <c r="I74" s="11"/>
      <c r="J74" s="2"/>
      <c r="K74" s="43"/>
      <c r="M74" s="44"/>
    </row>
    <row r="75" spans="1:13" x14ac:dyDescent="0.25">
      <c r="A75" s="42"/>
      <c r="B75" s="2"/>
      <c r="C75" s="11"/>
      <c r="D75" s="11"/>
      <c r="E75" s="2"/>
      <c r="F75" s="2" t="s">
        <v>110</v>
      </c>
      <c r="G75" s="2"/>
      <c r="H75" s="2"/>
      <c r="I75" s="11"/>
    </row>
    <row r="76" spans="1:13" x14ac:dyDescent="0.25">
      <c r="A76" s="42">
        <v>312</v>
      </c>
      <c r="B76" s="2" t="s">
        <v>84</v>
      </c>
      <c r="C76" s="11">
        <v>85000</v>
      </c>
      <c r="D76" s="11"/>
      <c r="E76" s="2"/>
      <c r="F76" s="2" t="s">
        <v>111</v>
      </c>
      <c r="G76" s="2"/>
      <c r="H76" s="2"/>
      <c r="I76" s="11"/>
      <c r="K76" s="43"/>
    </row>
    <row r="77" spans="1:13" x14ac:dyDescent="0.25">
      <c r="A77" s="42">
        <v>110</v>
      </c>
      <c r="B77" s="2" t="s">
        <v>84</v>
      </c>
      <c r="C77" s="11"/>
      <c r="D77" s="11">
        <f>C76</f>
        <v>85000</v>
      </c>
      <c r="E77" s="2"/>
      <c r="F77" s="2" t="s">
        <v>112</v>
      </c>
      <c r="G77" s="2"/>
      <c r="H77" s="2"/>
      <c r="I77" s="11"/>
      <c r="J77" s="2"/>
      <c r="K77" s="43"/>
    </row>
    <row r="78" spans="1:13" x14ac:dyDescent="0.25">
      <c r="A78" s="42"/>
      <c r="B78" s="2"/>
      <c r="C78" s="11"/>
      <c r="D78" s="11"/>
      <c r="E78" s="2"/>
      <c r="F78" s="2" t="s">
        <v>113</v>
      </c>
      <c r="G78" s="2"/>
      <c r="H78" s="2"/>
      <c r="I78" s="11"/>
      <c r="J78" s="2"/>
      <c r="K78" s="43"/>
    </row>
    <row r="79" spans="1:13" x14ac:dyDescent="0.25">
      <c r="A79" s="42">
        <v>315</v>
      </c>
      <c r="B79" s="2" t="s">
        <v>85</v>
      </c>
      <c r="C79" s="11">
        <v>35458</v>
      </c>
      <c r="D79" s="11"/>
      <c r="E79" s="2"/>
      <c r="F79" s="2" t="s">
        <v>114</v>
      </c>
      <c r="G79" s="2"/>
      <c r="H79" s="2"/>
      <c r="I79" s="11"/>
      <c r="J79" s="2"/>
      <c r="K79" s="43"/>
    </row>
    <row r="80" spans="1:13" x14ac:dyDescent="0.25">
      <c r="A80" s="42">
        <v>110</v>
      </c>
      <c r="B80" s="2" t="s">
        <v>85</v>
      </c>
      <c r="C80" s="11"/>
      <c r="D80" s="11">
        <f>C79</f>
        <v>35458</v>
      </c>
      <c r="E80" s="2"/>
      <c r="F80" s="2" t="s">
        <v>115</v>
      </c>
      <c r="G80" s="2"/>
      <c r="I80" s="11"/>
      <c r="J80" s="2"/>
      <c r="K80" s="43"/>
    </row>
    <row r="81" spans="1:11" x14ac:dyDescent="0.25">
      <c r="A81" s="42"/>
      <c r="B81" s="2"/>
      <c r="C81" s="11"/>
      <c r="D81" s="11"/>
      <c r="E81" s="2"/>
      <c r="F81" s="2" t="s">
        <v>116</v>
      </c>
      <c r="I81" s="11"/>
      <c r="J81" s="2"/>
      <c r="K81" s="43"/>
    </row>
    <row r="82" spans="1:11" x14ac:dyDescent="0.25">
      <c r="A82" s="42">
        <v>110</v>
      </c>
      <c r="B82" s="2" t="s">
        <v>86</v>
      </c>
      <c r="C82" s="11"/>
      <c r="D82" s="11">
        <v>2042</v>
      </c>
      <c r="E82" s="2"/>
      <c r="F82" s="2"/>
      <c r="I82" s="11"/>
      <c r="J82" s="2"/>
      <c r="K82" s="43"/>
    </row>
    <row r="83" spans="1:11" x14ac:dyDescent="0.25">
      <c r="A83" s="42">
        <v>313</v>
      </c>
      <c r="B83" s="2" t="s">
        <v>86</v>
      </c>
      <c r="C83" s="4">
        <f>D82</f>
        <v>2042</v>
      </c>
      <c r="D83" s="11"/>
      <c r="E83" s="2"/>
      <c r="F83" s="2"/>
      <c r="G83" s="2"/>
      <c r="H83" s="2"/>
      <c r="I83" s="45">
        <f>SUM(I67:I82)</f>
        <v>846274.96823445521</v>
      </c>
      <c r="J83" s="17">
        <v>0.2</v>
      </c>
      <c r="K83" s="11">
        <f>I83*J83</f>
        <v>169254.99364689106</v>
      </c>
    </row>
    <row r="84" spans="1:11" x14ac:dyDescent="0.25">
      <c r="A84" s="42"/>
      <c r="B84" s="2"/>
      <c r="C84" s="4"/>
      <c r="D84" s="11"/>
      <c r="E84" s="2"/>
      <c r="F84" s="2"/>
      <c r="G84" s="2"/>
      <c r="H84" s="2"/>
      <c r="I84" s="2"/>
      <c r="J84" s="2"/>
    </row>
    <row r="85" spans="1:11" x14ac:dyDescent="0.25">
      <c r="A85" s="42">
        <v>315</v>
      </c>
      <c r="B85" s="2" t="s">
        <v>87</v>
      </c>
      <c r="C85" s="11">
        <v>126042</v>
      </c>
      <c r="D85" s="11"/>
      <c r="E85" s="2"/>
      <c r="F85" s="2" t="s">
        <v>117</v>
      </c>
      <c r="G85" s="2"/>
      <c r="H85" s="2"/>
      <c r="I85" s="2"/>
      <c r="J85" s="2"/>
      <c r="K85" s="46"/>
    </row>
    <row r="86" spans="1:11" x14ac:dyDescent="0.25">
      <c r="A86" s="42">
        <v>110</v>
      </c>
      <c r="B86" s="2" t="s">
        <v>87</v>
      </c>
      <c r="C86" s="11"/>
      <c r="D86" s="11">
        <f>C85</f>
        <v>126042</v>
      </c>
      <c r="E86" s="2"/>
      <c r="F86" s="2"/>
      <c r="G86" s="2"/>
      <c r="H86" s="2"/>
      <c r="I86" s="2"/>
      <c r="J86" s="2"/>
    </row>
    <row r="87" spans="1:11" x14ac:dyDescent="0.25">
      <c r="A87" s="42"/>
      <c r="B87" s="2"/>
      <c r="C87" s="11"/>
      <c r="D87" s="11"/>
      <c r="E87" s="2"/>
      <c r="F87" s="2" t="s">
        <v>118</v>
      </c>
      <c r="G87" s="2"/>
      <c r="H87" s="2"/>
      <c r="I87" s="2"/>
      <c r="J87" s="2"/>
    </row>
    <row r="88" spans="1:11" x14ac:dyDescent="0.25">
      <c r="A88" s="42">
        <v>115</v>
      </c>
      <c r="B88" s="2" t="s">
        <v>120</v>
      </c>
      <c r="C88" s="2"/>
      <c r="D88" s="2">
        <v>50000</v>
      </c>
      <c r="E88" s="2"/>
      <c r="F88" s="2" t="s">
        <v>119</v>
      </c>
      <c r="G88" s="2"/>
      <c r="H88" s="11"/>
      <c r="I88" s="11"/>
      <c r="J88" s="2"/>
    </row>
    <row r="89" spans="1:11" x14ac:dyDescent="0.25">
      <c r="A89" s="42">
        <v>310</v>
      </c>
      <c r="B89" s="2" t="str">
        <f>B88</f>
        <v>Töpuð hlutabréf Spotta hf</v>
      </c>
      <c r="C89" s="11">
        <f>D88</f>
        <v>50000</v>
      </c>
      <c r="D89" s="11"/>
      <c r="E89" s="2"/>
      <c r="F89" s="2"/>
      <c r="G89" s="2"/>
      <c r="H89" s="11"/>
      <c r="I89" s="11"/>
      <c r="J89" s="2"/>
    </row>
    <row r="90" spans="1:11" x14ac:dyDescent="0.25">
      <c r="A90" s="2"/>
      <c r="B90" s="2"/>
      <c r="C90" s="11"/>
      <c r="D90" s="11"/>
      <c r="E90" s="2"/>
      <c r="F90" s="2"/>
      <c r="G90" s="2"/>
      <c r="H90" s="2"/>
      <c r="I90" s="11"/>
      <c r="J90" s="2"/>
    </row>
    <row r="91" spans="1:11" x14ac:dyDescent="0.25">
      <c r="A91" s="42">
        <v>120</v>
      </c>
      <c r="B91" s="2" t="s">
        <v>88</v>
      </c>
      <c r="C91" s="11">
        <f>Verkefni!G71</f>
        <v>248203.96823445521</v>
      </c>
      <c r="D91" s="11"/>
      <c r="E91" s="2"/>
      <c r="F91" s="2"/>
      <c r="G91" s="2"/>
      <c r="H91" s="2"/>
      <c r="I91" s="2"/>
      <c r="J91" s="2"/>
    </row>
    <row r="92" spans="1:11" x14ac:dyDescent="0.25">
      <c r="A92" s="42">
        <v>300</v>
      </c>
      <c r="B92" s="2" t="s">
        <v>88</v>
      </c>
      <c r="C92" s="11"/>
      <c r="D92" s="11">
        <f>C91</f>
        <v>248203.96823445521</v>
      </c>
      <c r="E92" s="2"/>
      <c r="F92" s="2"/>
      <c r="G92" s="2"/>
      <c r="H92" s="2"/>
      <c r="I92" s="2"/>
      <c r="J92" s="2"/>
    </row>
    <row r="93" spans="1:11" x14ac:dyDescent="0.25">
      <c r="A93" s="42"/>
      <c r="B93" s="2"/>
      <c r="C93" s="11"/>
      <c r="D93" s="11"/>
      <c r="E93" s="2"/>
      <c r="F93" s="2"/>
      <c r="G93" s="2"/>
      <c r="H93" s="2"/>
      <c r="I93" s="2"/>
      <c r="J93" s="2"/>
    </row>
    <row r="94" spans="1:11" x14ac:dyDescent="0.25">
      <c r="A94" s="42">
        <v>130</v>
      </c>
      <c r="B94" s="2" t="s">
        <v>89</v>
      </c>
      <c r="C94" s="11"/>
      <c r="D94" s="2">
        <f>20000</f>
        <v>20000</v>
      </c>
      <c r="E94" s="2"/>
      <c r="F94" s="2"/>
      <c r="G94" s="2"/>
      <c r="H94" s="2"/>
      <c r="I94" s="2"/>
      <c r="J94" s="2"/>
    </row>
    <row r="95" spans="1:11" x14ac:dyDescent="0.25">
      <c r="A95" s="42">
        <v>131</v>
      </c>
      <c r="B95" s="2" t="s">
        <v>89</v>
      </c>
      <c r="C95" s="11">
        <f>D94</f>
        <v>20000</v>
      </c>
      <c r="D95" s="11"/>
      <c r="E95" s="2"/>
      <c r="F95" s="2"/>
      <c r="G95" s="2"/>
      <c r="H95" s="2"/>
      <c r="I95" s="2"/>
      <c r="J95" s="2"/>
    </row>
    <row r="96" spans="1:11" x14ac:dyDescent="0.25">
      <c r="A96" s="42"/>
      <c r="B96" s="2"/>
      <c r="C96" s="11"/>
      <c r="D96" s="11"/>
      <c r="E96" s="2"/>
      <c r="F96" s="2"/>
      <c r="G96" s="2"/>
      <c r="H96" s="2"/>
      <c r="I96" s="2"/>
      <c r="J96" s="2"/>
    </row>
    <row r="97" spans="1:10" x14ac:dyDescent="0.25">
      <c r="A97" s="42">
        <v>140</v>
      </c>
      <c r="B97" s="2" t="s">
        <v>90</v>
      </c>
      <c r="C97" s="11">
        <v>25000</v>
      </c>
      <c r="D97" s="11"/>
      <c r="E97" s="2"/>
      <c r="F97" s="2"/>
      <c r="G97" s="2"/>
      <c r="H97" s="2"/>
      <c r="I97" s="2"/>
      <c r="J97" s="2"/>
    </row>
    <row r="98" spans="1:10" x14ac:dyDescent="0.25">
      <c r="A98" s="42">
        <v>131</v>
      </c>
      <c r="B98" s="2" t="s">
        <v>90</v>
      </c>
      <c r="C98" s="11"/>
      <c r="D98" s="11">
        <f>C97</f>
        <v>25000</v>
      </c>
      <c r="E98" s="2"/>
      <c r="F98" s="2"/>
      <c r="G98" s="2"/>
      <c r="H98" s="2"/>
      <c r="I98" s="2"/>
      <c r="J98" s="2"/>
    </row>
    <row r="99" spans="1:10" x14ac:dyDescent="0.25">
      <c r="A99" s="42"/>
      <c r="B99" s="2"/>
      <c r="C99" s="11"/>
      <c r="D99" s="11"/>
      <c r="E99" s="2"/>
      <c r="F99" s="2"/>
      <c r="G99" s="2"/>
      <c r="H99" s="2"/>
      <c r="I99" s="2"/>
      <c r="J99" s="2"/>
    </row>
    <row r="100" spans="1:10" x14ac:dyDescent="0.25">
      <c r="A100" s="42">
        <v>310</v>
      </c>
      <c r="B100" s="2" t="s">
        <v>91</v>
      </c>
      <c r="C100" s="11">
        <v>28800</v>
      </c>
      <c r="D100" s="11"/>
      <c r="E100" s="2"/>
      <c r="F100" s="2"/>
      <c r="G100" s="2"/>
      <c r="H100" s="2"/>
      <c r="I100" s="2"/>
      <c r="J100" s="2"/>
    </row>
    <row r="101" spans="1:10" x14ac:dyDescent="0.25">
      <c r="A101" s="42">
        <v>131</v>
      </c>
      <c r="B101" s="2" t="s">
        <v>91</v>
      </c>
      <c r="D101" s="46">
        <f>C100</f>
        <v>28800</v>
      </c>
      <c r="E101" s="2"/>
      <c r="F101" s="2"/>
      <c r="G101" s="2"/>
      <c r="H101" s="2"/>
      <c r="I101" s="2"/>
      <c r="J101" s="2"/>
    </row>
    <row r="102" spans="1:10" x14ac:dyDescent="0.25">
      <c r="A102" s="42"/>
      <c r="B102" s="2"/>
      <c r="E102" s="2"/>
      <c r="F102" s="2"/>
      <c r="G102" s="2"/>
      <c r="H102" s="2"/>
      <c r="I102" s="2"/>
      <c r="J102" s="2"/>
    </row>
    <row r="103" spans="1:10" x14ac:dyDescent="0.25">
      <c r="A103" s="42">
        <v>240</v>
      </c>
      <c r="B103" s="2" t="s">
        <v>95</v>
      </c>
      <c r="E103" s="2"/>
      <c r="F103" s="2"/>
      <c r="G103" s="2"/>
      <c r="H103" s="2"/>
      <c r="I103" s="2"/>
      <c r="J103" s="2"/>
    </row>
    <row r="104" spans="1:10" x14ac:dyDescent="0.25">
      <c r="A104" s="42">
        <v>320</v>
      </c>
      <c r="B104" s="2" t="s">
        <v>95</v>
      </c>
      <c r="E104" s="2"/>
      <c r="F104" s="2"/>
      <c r="G104" s="2"/>
      <c r="H104" s="2"/>
      <c r="I104" s="2"/>
      <c r="J104" s="2"/>
    </row>
    <row r="105" spans="1:10" x14ac:dyDescent="0.25">
      <c r="E105" s="2"/>
      <c r="F105" s="2"/>
      <c r="G105" s="2"/>
      <c r="H105" s="2"/>
      <c r="I105" s="2"/>
      <c r="J105" s="2"/>
    </row>
    <row r="106" spans="1:10" x14ac:dyDescent="0.25">
      <c r="E106" s="2"/>
      <c r="F106" s="2"/>
      <c r="G106" s="2"/>
      <c r="H106" s="2"/>
      <c r="I106" s="2"/>
      <c r="J106" s="2"/>
    </row>
    <row r="107" spans="1:10" x14ac:dyDescent="0.25">
      <c r="E107" s="2"/>
      <c r="F107" s="2"/>
      <c r="G107" s="2"/>
      <c r="H107" s="2"/>
      <c r="I107" s="2"/>
      <c r="J107" s="2"/>
    </row>
    <row r="108" spans="1:10" x14ac:dyDescent="0.25">
      <c r="E108" s="2"/>
      <c r="F108" s="2"/>
      <c r="G108" s="2"/>
      <c r="H108" s="2"/>
      <c r="I108" s="2"/>
      <c r="J108" s="2"/>
    </row>
    <row r="109" spans="1:10" x14ac:dyDescent="0.25">
      <c r="E109" s="2"/>
      <c r="F109" s="2"/>
      <c r="G109" s="2"/>
      <c r="H109" s="2"/>
      <c r="I109" s="2"/>
      <c r="J109" s="2"/>
    </row>
    <row r="110" spans="1:10" x14ac:dyDescent="0.25">
      <c r="E110" s="2"/>
      <c r="F110" s="2"/>
      <c r="G110" s="2"/>
      <c r="H110" s="2"/>
      <c r="I110" s="2"/>
      <c r="J110" s="2"/>
    </row>
    <row r="111" spans="1:10" x14ac:dyDescent="0.25">
      <c r="E111" s="2"/>
      <c r="F111" s="2"/>
      <c r="G111" s="2"/>
      <c r="H111" s="2"/>
      <c r="I111" s="2"/>
      <c r="J111" s="2"/>
    </row>
    <row r="112" spans="1:10" x14ac:dyDescent="0.25">
      <c r="E112" s="2"/>
    </row>
    <row r="113" spans="5:5" x14ac:dyDescent="0.25">
      <c r="E113" s="2"/>
    </row>
    <row r="114" spans="5:5" x14ac:dyDescent="0.25">
      <c r="E114" s="2"/>
    </row>
  </sheetData>
  <mergeCells count="4">
    <mergeCell ref="C2:D2"/>
    <mergeCell ref="E2:F2"/>
    <mergeCell ref="G2:H2"/>
    <mergeCell ref="I2:J2"/>
  </mergeCells>
  <printOptions horizontalCentered="1" verticalCentered="1"/>
  <pageMargins left="0.23611111111111099" right="0.23611111111111099" top="0.35416666666666702" bottom="0.35416666666666702"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Verkefni</vt:lpstr>
      <vt:lpstr>Vinnublað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Judy Yum Fong - HI</cp:lastModifiedBy>
  <cp:revision>1</cp:revision>
  <dcterms:created xsi:type="dcterms:W3CDTF">2006-09-16T00:00:00Z</dcterms:created>
  <dcterms:modified xsi:type="dcterms:W3CDTF">2024-10-30T10:59:36Z</dcterms:modified>
  <dc:language>en-US</dc:language>
</cp:coreProperties>
</file>